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ined\Documents\HUMBERTO ACUÑA\LEY DE PRESUPUESTO DEL AÑO 2021\Formatos y Directivas de las entidades\GORES\Ucayali\"/>
    </mc:Choice>
  </mc:AlternateContent>
  <xr:revisionPtr revIDLastSave="0" documentId="8_{61299B31-C556-4BFD-A873-0CD8E548D56D}" xr6:coauthVersionLast="45" xr6:coauthVersionMax="45" xr10:uidLastSave="{00000000-0000-0000-0000-000000000000}"/>
  <bookViews>
    <workbookView xWindow="-120" yWindow="-120" windowWidth="20730" windowHeight="11160" tabRatio="825" activeTab="13" xr2:uid="{00000000-000D-0000-FFFF-FFFF00000000}"/>
  </bookViews>
  <sheets>
    <sheet name="Índice" sheetId="55" r:id="rId1"/>
    <sheet name="F-01 OK" sheetId="81" r:id="rId2"/>
    <sheet name="F-02 OK" sheetId="82" r:id="rId3"/>
    <sheet name="F-03OK" sheetId="88" r:id="rId4"/>
    <sheet name="F-04 OK" sheetId="30" r:id="rId5"/>
    <sheet name="F-05 OK" sheetId="89" r:id="rId6"/>
    <sheet name="F-06OK" sheetId="57" r:id="rId7"/>
    <sheet name="F-07 OK" sheetId="9" r:id="rId8"/>
    <sheet name="F-08 OK" sheetId="21" r:id="rId9"/>
    <sheet name="F-09 OK" sheetId="60" r:id="rId10"/>
    <sheet name="F-10 OK" sheetId="32" r:id="rId11"/>
    <sheet name="F-11 OK" sheetId="94" r:id="rId12"/>
    <sheet name="F-12 OK" sheetId="33" r:id="rId13"/>
    <sheet name="F-13 OK" sheetId="93" r:id="rId14"/>
    <sheet name="F-14 OK" sheetId="51" r:id="rId15"/>
    <sheet name="F-15 OK" sheetId="97" r:id="rId16"/>
    <sheet name="F-16 OK" sheetId="79" r:id="rId17"/>
    <sheet name="F-17 OK" sheetId="53" r:id="rId18"/>
    <sheet name="F-18 OK" sheetId="64" r:id="rId19"/>
    <sheet name="Hoja2" sheetId="80" r:id="rId20"/>
    <sheet name="Hoja1" sheetId="78" state="hidden" r:id="rId21"/>
    <sheet name="Hoja3" sheetId="90" r:id="rId22"/>
  </sheets>
  <definedNames>
    <definedName name="_xlnm.Print_Area" localSheetId="1">'F-01 OK'!$A$1:$N$18</definedName>
    <definedName name="_xlnm.Print_Area" localSheetId="6">'F-06OK'!$A$1:$N$51</definedName>
    <definedName name="_xlnm.Print_Area" localSheetId="7">'F-07 OK'!$A$1:$Q$25</definedName>
    <definedName name="_xlnm.Print_Area" localSheetId="8">'F-08 OK'!$A$1:$R$109</definedName>
    <definedName name="_xlnm.Print_Area" localSheetId="9">'F-09 OK'!$A$1:$U$112</definedName>
    <definedName name="_xlnm.Print_Area" localSheetId="10">'F-10 OK'!$A$1:$I$24</definedName>
    <definedName name="_xlnm.Print_Area" localSheetId="11">'F-11 OK'!$A$1:$AI$215</definedName>
    <definedName name="_xlnm.Print_Area" localSheetId="12">'F-12 OK'!$A$1:$J$52</definedName>
    <definedName name="_xlnm.Print_Area" localSheetId="13">'F-13 OK'!$B$1:$O$29</definedName>
    <definedName name="_xlnm.Print_Area" localSheetId="14">'F-14 OK'!$A$1:$J$49</definedName>
    <definedName name="_xlnm.Print_Area" localSheetId="15">'F-15 OK'!$A$1:$F$18</definedName>
    <definedName name="_xlnm.Print_Area" localSheetId="16">'F-16 OK'!$A$1:$H$62</definedName>
    <definedName name="_xlnm.Print_Area" localSheetId="17">'F-17 OK'!$A$1:$P$750</definedName>
    <definedName name="_xlnm.Print_Area" localSheetId="18">'F-18 OK'!$A$1:$L$25</definedName>
    <definedName name="_xlnm.Print_Area" localSheetId="0">Índice!$A$1:$E$35</definedName>
    <definedName name="dd" localSheetId="2">#REF!</definedName>
    <definedName name="dd" localSheetId="3">#REF!</definedName>
    <definedName name="dd" localSheetId="5">#REF!</definedName>
    <definedName name="dd" localSheetId="11">#REF!</definedName>
    <definedName name="dd" localSheetId="13">#REF!</definedName>
    <definedName name="dd" localSheetId="15">#REF!</definedName>
    <definedName name="dd">#REF!</definedName>
    <definedName name="DIRECREC" localSheetId="1">#REF!</definedName>
    <definedName name="DIRECREC" localSheetId="2">#REF!</definedName>
    <definedName name="DIRECREC" localSheetId="3">#REF!</definedName>
    <definedName name="DIRECREC" localSheetId="5">#REF!</definedName>
    <definedName name="DIRECREC" localSheetId="6">#REF!</definedName>
    <definedName name="DIRECREC" localSheetId="9">#REF!</definedName>
    <definedName name="DIRECREC" localSheetId="11">#REF!</definedName>
    <definedName name="DIRECREC" localSheetId="13">#REF!</definedName>
    <definedName name="DIRECREC" localSheetId="15">#REF!</definedName>
    <definedName name="DIRECREC" localSheetId="18">#REF!</definedName>
    <definedName name="DIRECREC">#REF!</definedName>
    <definedName name="DONAC" localSheetId="1">#REF!</definedName>
    <definedName name="DONAC" localSheetId="2">#REF!</definedName>
    <definedName name="DONAC" localSheetId="3">#REF!</definedName>
    <definedName name="DONAC" localSheetId="5">#REF!</definedName>
    <definedName name="DONAC" localSheetId="6">#REF!</definedName>
    <definedName name="DONAC" localSheetId="9">#REF!</definedName>
    <definedName name="DONAC" localSheetId="11">#REF!</definedName>
    <definedName name="DONAC" localSheetId="13">#REF!</definedName>
    <definedName name="DONAC" localSheetId="15">#REF!</definedName>
    <definedName name="DONAC" localSheetId="18">#REF!</definedName>
    <definedName name="DONAC">#REF!</definedName>
    <definedName name="EE" localSheetId="2">#REF!</definedName>
    <definedName name="EE" localSheetId="3">#REF!</definedName>
    <definedName name="EE" localSheetId="5">#REF!</definedName>
    <definedName name="EE" localSheetId="11">#REF!</definedName>
    <definedName name="EE" localSheetId="13">#REF!</definedName>
    <definedName name="EE" localSheetId="15">#REF!</definedName>
    <definedName name="EE">#REF!</definedName>
    <definedName name="RECORD" localSheetId="1">#REF!</definedName>
    <definedName name="RECORD" localSheetId="2">#REF!</definedName>
    <definedName name="RECORD" localSheetId="3">#REF!</definedName>
    <definedName name="RECORD" localSheetId="5">#REF!</definedName>
    <definedName name="RECORD" localSheetId="6">#REF!</definedName>
    <definedName name="RECORD" localSheetId="9">#REF!</definedName>
    <definedName name="RECORD" localSheetId="11">#REF!</definedName>
    <definedName name="RECORD" localSheetId="13">#REF!</definedName>
    <definedName name="RECORD" localSheetId="15">#REF!</definedName>
    <definedName name="RECORD" localSheetId="18">#REF!</definedName>
    <definedName name="RECORD">#REF!</definedName>
    <definedName name="RECPUB" localSheetId="1">#REF!</definedName>
    <definedName name="RECPUB" localSheetId="2">#REF!</definedName>
    <definedName name="RECPUB" localSheetId="3">#REF!</definedName>
    <definedName name="RECPUB" localSheetId="5">#REF!</definedName>
    <definedName name="RECPUB" localSheetId="6">#REF!</definedName>
    <definedName name="RECPUB" localSheetId="9">#REF!</definedName>
    <definedName name="RECPUB" localSheetId="11">#REF!</definedName>
    <definedName name="RECPUB" localSheetId="13">#REF!</definedName>
    <definedName name="RECPUB" localSheetId="15">#REF!</definedName>
    <definedName name="RECPUB" localSheetId="18">#REF!</definedName>
    <definedName name="RECPUB">#REF!</definedName>
    <definedName name="_xlnm.Print_Titles" localSheetId="1">'F-01 OK'!$3:$3</definedName>
    <definedName name="_xlnm.Print_Titles" localSheetId="6">'F-06OK'!$3:$4</definedName>
    <definedName name="_xlnm.Print_Titles" localSheetId="8">'F-08 OK'!$3:$4</definedName>
    <definedName name="_xlnm.Print_Titles" localSheetId="9">'F-09 OK'!$4:$5</definedName>
    <definedName name="_xlnm.Print_Titles" localSheetId="11">'F-11 OK'!$4:$6</definedName>
    <definedName name="_xlnm.Print_Titles" localSheetId="13">'F-13 OK'!$5:$5</definedName>
    <definedName name="_xlnm.Print_Titles" localSheetId="14">'F-14 OK'!$5:$5</definedName>
    <definedName name="_xlnm.Print_Titles" localSheetId="15">'F-15 OK'!$4:$5</definedName>
    <definedName name="_xlnm.Print_Titles" localSheetId="16">'F-16 OK'!$4:$5</definedName>
    <definedName name="_xlnm.Print_Titles" localSheetId="17">'F-17 OK'!$4:$5</definedName>
    <definedName name="_xlnm.Print_Titles" localSheetId="0">Índice!$1:$1</definedName>
    <definedName name="XPRINT" localSheetId="1">#REF!</definedName>
    <definedName name="XPRINT" localSheetId="2">#REF!</definedName>
    <definedName name="XPRINT" localSheetId="3">#REF!</definedName>
    <definedName name="XPRINT" localSheetId="5">#REF!</definedName>
    <definedName name="XPRINT" localSheetId="6">#REF!</definedName>
    <definedName name="XPRINT" localSheetId="9">#REF!</definedName>
    <definedName name="XPRINT" localSheetId="11">#REF!</definedName>
    <definedName name="XPRINT" localSheetId="13">#REF!</definedName>
    <definedName name="XPRINT" localSheetId="15">#REF!</definedName>
    <definedName name="XPRINT" localSheetId="18">#REF!</definedName>
    <definedName name="XPRINT">#REF!</definedName>
    <definedName name="XPRINT2" localSheetId="1">#REF!</definedName>
    <definedName name="XPRINT2" localSheetId="2">#REF!</definedName>
    <definedName name="XPRINT2" localSheetId="3">#REF!</definedName>
    <definedName name="XPRINT2" localSheetId="5">#REF!</definedName>
    <definedName name="XPRINT2" localSheetId="6">#REF!</definedName>
    <definedName name="XPRINT2" localSheetId="9">#REF!</definedName>
    <definedName name="XPRINT2" localSheetId="11">#REF!</definedName>
    <definedName name="XPRINT2" localSheetId="13">#REF!</definedName>
    <definedName name="XPRINT2" localSheetId="15">#REF!</definedName>
    <definedName name="XPRINT2" localSheetId="18">#REF!</definedName>
    <definedName name="XPRINT2">#REF!</definedName>
    <definedName name="XPRINT3" localSheetId="1">#REF!</definedName>
    <definedName name="XPRINT3" localSheetId="2">#REF!</definedName>
    <definedName name="XPRINT3" localSheetId="3">#REF!</definedName>
    <definedName name="XPRINT3" localSheetId="5">#REF!</definedName>
    <definedName name="XPRINT3" localSheetId="6">#REF!</definedName>
    <definedName name="XPRINT3" localSheetId="9">#REF!</definedName>
    <definedName name="XPRINT3" localSheetId="11">#REF!</definedName>
    <definedName name="XPRINT3" localSheetId="13">#REF!</definedName>
    <definedName name="XPRINT3" localSheetId="15">#REF!</definedName>
    <definedName name="XPRINT3" localSheetId="18">#REF!</definedName>
    <definedName name="XPRINT3">#REF!</definedName>
    <definedName name="XPRINT4" localSheetId="1">#REF!</definedName>
    <definedName name="XPRINT4" localSheetId="2">#REF!</definedName>
    <definedName name="XPRINT4" localSheetId="3">#REF!</definedName>
    <definedName name="XPRINT4" localSheetId="5">#REF!</definedName>
    <definedName name="XPRINT4" localSheetId="6">#REF!</definedName>
    <definedName name="XPRINT4" localSheetId="9">#REF!</definedName>
    <definedName name="XPRINT4" localSheetId="11">#REF!</definedName>
    <definedName name="XPRINT4" localSheetId="13">#REF!</definedName>
    <definedName name="XPRINT4" localSheetId="15">#REF!</definedName>
    <definedName name="XPRINT4" localSheetId="18">#REF!</definedName>
    <definedName name="XPRINT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93" l="1"/>
  <c r="M16" i="57" l="1"/>
  <c r="L16" i="57"/>
  <c r="N16" i="57" s="1"/>
  <c r="J16" i="57"/>
  <c r="I16" i="57"/>
  <c r="K16" i="57" s="1"/>
  <c r="G16" i="57"/>
  <c r="F16" i="57"/>
  <c r="E16" i="57"/>
  <c r="C16" i="57"/>
  <c r="B16" i="57"/>
  <c r="M11" i="57"/>
  <c r="L11" i="57"/>
  <c r="N11" i="57" s="1"/>
  <c r="J11" i="57"/>
  <c r="I11" i="57"/>
  <c r="G11" i="57"/>
  <c r="F11" i="57"/>
  <c r="E11" i="57"/>
  <c r="C11" i="57"/>
  <c r="B11" i="57"/>
  <c r="C12" i="57"/>
  <c r="M10" i="57"/>
  <c r="L10" i="57"/>
  <c r="J10" i="57"/>
  <c r="I10" i="57"/>
  <c r="K10" i="57" s="1"/>
  <c r="G10" i="57"/>
  <c r="F10" i="57"/>
  <c r="E10" i="57"/>
  <c r="C10" i="57"/>
  <c r="B10" i="57"/>
  <c r="H552" i="57"/>
  <c r="D552" i="57"/>
  <c r="D584" i="57" s="1"/>
  <c r="H547" i="57"/>
  <c r="H584" i="57" s="1"/>
  <c r="D547" i="57"/>
  <c r="H546" i="57"/>
  <c r="D546" i="57"/>
  <c r="N584" i="57"/>
  <c r="M584" i="57"/>
  <c r="L584" i="57"/>
  <c r="J584" i="57"/>
  <c r="I584" i="57"/>
  <c r="G584" i="57"/>
  <c r="F584" i="57"/>
  <c r="E584" i="57"/>
  <c r="C584" i="57"/>
  <c r="B584" i="57"/>
  <c r="K584" i="57"/>
  <c r="K11" i="57" l="1"/>
  <c r="N10" i="57"/>
  <c r="E14" i="97"/>
  <c r="D14" i="97"/>
  <c r="U96" i="60" l="1"/>
  <c r="T96" i="60"/>
  <c r="S96" i="60"/>
  <c r="R96" i="60"/>
  <c r="Q96" i="60"/>
  <c r="P96" i="60"/>
  <c r="O96" i="60"/>
  <c r="N96" i="60"/>
  <c r="M96" i="60"/>
  <c r="L96" i="60"/>
  <c r="T83" i="60"/>
  <c r="S83" i="60"/>
  <c r="R83" i="60"/>
  <c r="Q83" i="60"/>
  <c r="P83" i="60"/>
  <c r="O83" i="60"/>
  <c r="N83" i="60"/>
  <c r="M83" i="60"/>
  <c r="L83" i="60"/>
  <c r="T19" i="60"/>
  <c r="S19" i="60"/>
  <c r="R19" i="60"/>
  <c r="Q19" i="60"/>
  <c r="P19" i="60"/>
  <c r="O19" i="60"/>
  <c r="N19" i="60"/>
  <c r="M19" i="60"/>
  <c r="L19" i="60"/>
  <c r="T7" i="60"/>
  <c r="S7" i="60"/>
  <c r="R7" i="60"/>
  <c r="Q7" i="60"/>
  <c r="P7" i="60"/>
  <c r="O7" i="60"/>
  <c r="N7" i="60"/>
  <c r="M7" i="60"/>
  <c r="L7" i="60"/>
  <c r="K96" i="60"/>
  <c r="J96" i="60"/>
  <c r="J109" i="60" s="1"/>
  <c r="I96" i="60"/>
  <c r="H96" i="60"/>
  <c r="G96" i="60"/>
  <c r="F96" i="60"/>
  <c r="E96" i="60"/>
  <c r="D96" i="60"/>
  <c r="C96" i="60"/>
  <c r="B96" i="60"/>
  <c r="C83" i="60"/>
  <c r="J19" i="60"/>
  <c r="I19" i="60"/>
  <c r="H19" i="60"/>
  <c r="G19" i="60"/>
  <c r="F19" i="60"/>
  <c r="E19" i="60"/>
  <c r="D19" i="60"/>
  <c r="C19" i="60"/>
  <c r="J83" i="60"/>
  <c r="I83" i="60"/>
  <c r="H83" i="60"/>
  <c r="G83" i="60"/>
  <c r="F83" i="60"/>
  <c r="E83" i="60"/>
  <c r="D83" i="60"/>
  <c r="B19" i="60"/>
  <c r="J7" i="60"/>
  <c r="I7" i="60"/>
  <c r="H7" i="60"/>
  <c r="G7" i="60"/>
  <c r="F7" i="60"/>
  <c r="E7" i="60"/>
  <c r="D7" i="60"/>
  <c r="C7" i="60"/>
  <c r="B7" i="60"/>
  <c r="B83" i="60"/>
  <c r="F109" i="60" l="1"/>
  <c r="D109" i="60"/>
  <c r="B109" i="60"/>
  <c r="E109" i="60"/>
  <c r="I109" i="60"/>
  <c r="C109" i="60"/>
  <c r="G109" i="60"/>
  <c r="H109" i="60"/>
  <c r="U19" i="60"/>
  <c r="U83" i="60"/>
  <c r="U109" i="60" s="1"/>
  <c r="O109" i="60"/>
  <c r="S109" i="60"/>
  <c r="L109" i="60"/>
  <c r="P109" i="60"/>
  <c r="T109" i="60"/>
  <c r="U7" i="60"/>
  <c r="N109" i="60"/>
  <c r="R109" i="60"/>
  <c r="M109" i="60"/>
  <c r="Q109" i="60"/>
  <c r="K19" i="60"/>
  <c r="K83" i="60"/>
  <c r="K7" i="60"/>
  <c r="C7" i="32"/>
  <c r="K109" i="60" l="1"/>
  <c r="C22" i="32"/>
  <c r="I17" i="32" l="1"/>
  <c r="I15" i="32"/>
  <c r="I13" i="32"/>
  <c r="I10" i="32"/>
  <c r="I7" i="32"/>
  <c r="G22" i="32"/>
  <c r="E22" i="32"/>
  <c r="D22" i="32"/>
  <c r="E7" i="32"/>
  <c r="AB196" i="94" l="1"/>
  <c r="Y196" i="94"/>
  <c r="X196" i="94"/>
  <c r="W196" i="94"/>
  <c r="V196" i="94"/>
  <c r="U196" i="94"/>
  <c r="T196" i="94"/>
  <c r="AA193" i="94"/>
  <c r="R193" i="94"/>
  <c r="R196" i="94" s="1"/>
  <c r="Q193" i="94"/>
  <c r="AD192" i="94"/>
  <c r="AD193" i="94" s="1"/>
  <c r="AC192" i="94"/>
  <c r="AC193" i="94" s="1"/>
  <c r="Z192" i="94"/>
  <c r="Z193" i="94" s="1"/>
  <c r="S190" i="94"/>
  <c r="R190" i="94"/>
  <c r="Q190" i="94"/>
  <c r="AC189" i="94"/>
  <c r="Z189" i="94"/>
  <c r="AD189" i="94" s="1"/>
  <c r="AE189" i="94" s="1"/>
  <c r="AD188" i="94"/>
  <c r="AC188" i="94"/>
  <c r="AC190" i="94" s="1"/>
  <c r="Z188" i="94"/>
  <c r="AA185" i="94"/>
  <c r="AA186" i="94" s="1"/>
  <c r="S185" i="94"/>
  <c r="S186" i="94" s="1"/>
  <c r="R185" i="94"/>
  <c r="R186" i="94" s="1"/>
  <c r="Q185" i="94"/>
  <c r="Q186" i="94" s="1"/>
  <c r="AD184" i="94"/>
  <c r="AE184" i="94" s="1"/>
  <c r="AC184" i="94"/>
  <c r="Z184" i="94"/>
  <c r="AC183" i="94"/>
  <c r="Z183" i="94"/>
  <c r="AD183" i="94" s="1"/>
  <c r="AE183" i="94" s="1"/>
  <c r="AC182" i="94"/>
  <c r="Z182" i="94"/>
  <c r="Z185" i="94" s="1"/>
  <c r="Z186" i="94" s="1"/>
  <c r="AA180" i="94"/>
  <c r="S180" i="94"/>
  <c r="R180" i="94"/>
  <c r="Q180" i="94"/>
  <c r="AD179" i="94"/>
  <c r="AE179" i="94" s="1"/>
  <c r="AC179" i="94"/>
  <c r="Z179" i="94"/>
  <c r="AD178" i="94"/>
  <c r="AE178" i="94" s="1"/>
  <c r="AE180" i="94" s="1"/>
  <c r="AC178" i="94"/>
  <c r="AC180" i="94" s="1"/>
  <c r="Z178" i="94"/>
  <c r="Z180" i="94" s="1"/>
  <c r="S174" i="94"/>
  <c r="S175" i="94" s="1"/>
  <c r="Q174" i="94"/>
  <c r="Q175" i="94" s="1"/>
  <c r="AC173" i="94"/>
  <c r="Z173" i="94"/>
  <c r="AD173" i="94" s="1"/>
  <c r="AE173" i="94" s="1"/>
  <c r="AC172" i="94"/>
  <c r="Z172" i="94"/>
  <c r="AD172" i="94" s="1"/>
  <c r="AE172" i="94" s="1"/>
  <c r="AC171" i="94"/>
  <c r="Z171" i="94"/>
  <c r="AD171" i="94" s="1"/>
  <c r="AE171" i="94" s="1"/>
  <c r="AC170" i="94"/>
  <c r="Z170" i="94"/>
  <c r="AD170" i="94" s="1"/>
  <c r="AE170" i="94" s="1"/>
  <c r="AC169" i="94"/>
  <c r="AC174" i="94" s="1"/>
  <c r="AC175" i="94" s="1"/>
  <c r="Z169" i="94"/>
  <c r="X166" i="94"/>
  <c r="W166" i="94"/>
  <c r="V166" i="94"/>
  <c r="U166" i="94"/>
  <c r="Y164" i="94"/>
  <c r="S164" i="94"/>
  <c r="Q164" i="94"/>
  <c r="AC163" i="94"/>
  <c r="AC164" i="94" s="1"/>
  <c r="Z163" i="94"/>
  <c r="Z164" i="94" s="1"/>
  <c r="Y161" i="94"/>
  <c r="S161" i="94"/>
  <c r="Q161" i="94"/>
  <c r="AC160" i="94"/>
  <c r="Z160" i="94"/>
  <c r="AD160" i="94" s="1"/>
  <c r="AE160" i="94" s="1"/>
  <c r="AC159" i="94"/>
  <c r="Z159" i="94"/>
  <c r="AD159" i="94" s="1"/>
  <c r="AE159" i="94" s="1"/>
  <c r="AC158" i="94"/>
  <c r="AC161" i="94" s="1"/>
  <c r="Z158" i="94"/>
  <c r="AD158" i="94" s="1"/>
  <c r="AE158" i="94" s="1"/>
  <c r="AC157" i="94"/>
  <c r="Z157" i="94"/>
  <c r="Y155" i="94"/>
  <c r="S155" i="94"/>
  <c r="Q155" i="94"/>
  <c r="AC154" i="94"/>
  <c r="Z154" i="94"/>
  <c r="AD154" i="94" s="1"/>
  <c r="AE154" i="94" s="1"/>
  <c r="AC153" i="94"/>
  <c r="Z153" i="94"/>
  <c r="AD153" i="94" s="1"/>
  <c r="AE153" i="94" s="1"/>
  <c r="AC152" i="94"/>
  <c r="Z152" i="94"/>
  <c r="AD152" i="94" s="1"/>
  <c r="AE152" i="94" s="1"/>
  <c r="AC151" i="94"/>
  <c r="Z151" i="94"/>
  <c r="AD151" i="94" s="1"/>
  <c r="AE151" i="94" s="1"/>
  <c r="AC150" i="94"/>
  <c r="Z150" i="94"/>
  <c r="AD150" i="94" s="1"/>
  <c r="AE150" i="94" s="1"/>
  <c r="AC149" i="94"/>
  <c r="AC155" i="94" s="1"/>
  <c r="Z149" i="94"/>
  <c r="Z155" i="94" s="1"/>
  <c r="Y147" i="94"/>
  <c r="S147" i="94"/>
  <c r="Q147" i="94"/>
  <c r="AD146" i="94"/>
  <c r="AE146" i="94" s="1"/>
  <c r="AC146" i="94"/>
  <c r="Z146" i="94"/>
  <c r="AD145" i="94"/>
  <c r="AE145" i="94" s="1"/>
  <c r="AC145" i="94"/>
  <c r="Z145" i="94"/>
  <c r="AC144" i="94"/>
  <c r="Z144" i="94"/>
  <c r="AD144" i="94" s="1"/>
  <c r="AE144" i="94" s="1"/>
  <c r="AC143" i="94"/>
  <c r="Z143" i="94"/>
  <c r="Z147" i="94" s="1"/>
  <c r="Y141" i="94"/>
  <c r="S141" i="94"/>
  <c r="Q141" i="94"/>
  <c r="AC140" i="94"/>
  <c r="Z140" i="94"/>
  <c r="AD140" i="94" s="1"/>
  <c r="AE140" i="94" s="1"/>
  <c r="AC139" i="94"/>
  <c r="Z139" i="94"/>
  <c r="AD139" i="94" s="1"/>
  <c r="AE139" i="94" s="1"/>
  <c r="AC138" i="94"/>
  <c r="Z138" i="94"/>
  <c r="Z141" i="94" s="1"/>
  <c r="AA134" i="94"/>
  <c r="S134" i="94"/>
  <c r="Q134" i="94"/>
  <c r="AC133" i="94"/>
  <c r="Z133" i="94"/>
  <c r="AD133" i="94" s="1"/>
  <c r="AE133" i="94" s="1"/>
  <c r="AC132" i="94"/>
  <c r="Z132" i="94"/>
  <c r="AD132" i="94" s="1"/>
  <c r="AE132" i="94" s="1"/>
  <c r="AC131" i="94"/>
  <c r="Z131" i="94"/>
  <c r="AD131" i="94" s="1"/>
  <c r="AE131" i="94" s="1"/>
  <c r="AC130" i="94"/>
  <c r="Z130" i="94"/>
  <c r="AD130" i="94" s="1"/>
  <c r="AE130" i="94" s="1"/>
  <c r="AC129" i="94"/>
  <c r="Z129" i="94"/>
  <c r="AD129" i="94" s="1"/>
  <c r="AE129" i="94" s="1"/>
  <c r="AC128" i="94"/>
  <c r="Z128" i="94"/>
  <c r="AD128" i="94" s="1"/>
  <c r="AE128" i="94" s="1"/>
  <c r="AC127" i="94"/>
  <c r="Z127" i="94"/>
  <c r="AD127" i="94" s="1"/>
  <c r="AE127" i="94" s="1"/>
  <c r="AC126" i="94"/>
  <c r="Z126" i="94"/>
  <c r="AD126" i="94" s="1"/>
  <c r="AE126" i="94" s="1"/>
  <c r="AC125" i="94"/>
  <c r="Z125" i="94"/>
  <c r="AD125" i="94" s="1"/>
  <c r="AE125" i="94" s="1"/>
  <c r="AC124" i="94"/>
  <c r="Z124" i="94"/>
  <c r="AD124" i="94" s="1"/>
  <c r="AE124" i="94" s="1"/>
  <c r="AC123" i="94"/>
  <c r="Z123" i="94"/>
  <c r="AD123" i="94" s="1"/>
  <c r="AE123" i="94" s="1"/>
  <c r="AC122" i="94"/>
  <c r="Z122" i="94"/>
  <c r="AD122" i="94" s="1"/>
  <c r="AE122" i="94" s="1"/>
  <c r="AC121" i="94"/>
  <c r="Z121" i="94"/>
  <c r="AD121" i="94" s="1"/>
  <c r="AE121" i="94" s="1"/>
  <c r="AC120" i="94"/>
  <c r="Z120" i="94"/>
  <c r="AD120" i="94" s="1"/>
  <c r="AE120" i="94" s="1"/>
  <c r="AC119" i="94"/>
  <c r="Z119" i="94"/>
  <c r="AD119" i="94" s="1"/>
  <c r="AE119" i="94" s="1"/>
  <c r="AC118" i="94"/>
  <c r="Z118" i="94"/>
  <c r="AD118" i="94" s="1"/>
  <c r="AE118" i="94" s="1"/>
  <c r="AC117" i="94"/>
  <c r="Z117" i="94"/>
  <c r="AD117" i="94" s="1"/>
  <c r="AE117" i="94" s="1"/>
  <c r="AC116" i="94"/>
  <c r="Z116" i="94"/>
  <c r="AD116" i="94" s="1"/>
  <c r="AE116" i="94" s="1"/>
  <c r="AC115" i="94"/>
  <c r="Z115" i="94"/>
  <c r="AD115" i="94" s="1"/>
  <c r="AE115" i="94" s="1"/>
  <c r="AC114" i="94"/>
  <c r="Z114" i="94"/>
  <c r="AD114" i="94" s="1"/>
  <c r="AE114" i="94" s="1"/>
  <c r="AC113" i="94"/>
  <c r="Z113" i="94"/>
  <c r="AD113" i="94" s="1"/>
  <c r="AE113" i="94" s="1"/>
  <c r="AC112" i="94"/>
  <c r="Z112" i="94"/>
  <c r="AD112" i="94" s="1"/>
  <c r="AE112" i="94" s="1"/>
  <c r="AC111" i="94"/>
  <c r="Z111" i="94"/>
  <c r="AD111" i="94" s="1"/>
  <c r="AE111" i="94" s="1"/>
  <c r="AC110" i="94"/>
  <c r="Z110" i="94"/>
  <c r="AD110" i="94" s="1"/>
  <c r="AE110" i="94" s="1"/>
  <c r="AC109" i="94"/>
  <c r="Z109" i="94"/>
  <c r="AD109" i="94" s="1"/>
  <c r="AE109" i="94" s="1"/>
  <c r="AC108" i="94"/>
  <c r="Z108" i="94"/>
  <c r="AD108" i="94" s="1"/>
  <c r="AE108" i="94" s="1"/>
  <c r="AC107" i="94"/>
  <c r="Z107" i="94"/>
  <c r="AD107" i="94" s="1"/>
  <c r="AE107" i="94" s="1"/>
  <c r="AC106" i="94"/>
  <c r="Z106" i="94"/>
  <c r="AD106" i="94" s="1"/>
  <c r="AE106" i="94" s="1"/>
  <c r="AC105" i="94"/>
  <c r="Z105" i="94"/>
  <c r="AD105" i="94" s="1"/>
  <c r="AE105" i="94" s="1"/>
  <c r="AC104" i="94"/>
  <c r="Z104" i="94"/>
  <c r="AD104" i="94" s="1"/>
  <c r="AE104" i="94" s="1"/>
  <c r="AC103" i="94"/>
  <c r="Z103" i="94"/>
  <c r="AD103" i="94" s="1"/>
  <c r="AE103" i="94" s="1"/>
  <c r="AC102" i="94"/>
  <c r="AC134" i="94" s="1"/>
  <c r="Z102" i="94"/>
  <c r="AA99" i="94"/>
  <c r="Y98" i="94"/>
  <c r="S98" i="94"/>
  <c r="S99" i="94" s="1"/>
  <c r="R98" i="94"/>
  <c r="R99" i="94" s="1"/>
  <c r="Q98" i="94"/>
  <c r="AC97" i="94"/>
  <c r="Z97" i="94"/>
  <c r="AD97" i="94" s="1"/>
  <c r="AE97" i="94" s="1"/>
  <c r="AC96" i="94"/>
  <c r="Z96" i="94"/>
  <c r="AD96" i="94" s="1"/>
  <c r="AE96" i="94" s="1"/>
  <c r="AC95" i="94"/>
  <c r="Z95" i="94"/>
  <c r="AD95" i="94" s="1"/>
  <c r="AC93" i="94"/>
  <c r="Y93" i="94"/>
  <c r="S93" i="94"/>
  <c r="R93" i="94"/>
  <c r="Q93" i="94"/>
  <c r="AC92" i="94"/>
  <c r="Z92" i="94"/>
  <c r="AD92" i="94" s="1"/>
  <c r="AC90" i="94"/>
  <c r="Y90" i="94"/>
  <c r="S90" i="94"/>
  <c r="R90" i="94"/>
  <c r="Q90" i="94"/>
  <c r="AC89" i="94"/>
  <c r="Z89" i="94"/>
  <c r="AD89" i="94" s="1"/>
  <c r="AE89" i="94" s="1"/>
  <c r="AC88" i="94"/>
  <c r="Z88" i="94"/>
  <c r="Y86" i="94"/>
  <c r="S86" i="94"/>
  <c r="R86" i="94"/>
  <c r="Q86" i="94"/>
  <c r="AC85" i="94"/>
  <c r="Z85" i="94"/>
  <c r="AD85" i="94" s="1"/>
  <c r="AE85" i="94" s="1"/>
  <c r="AC84" i="94"/>
  <c r="Z84" i="94"/>
  <c r="AD84" i="94" s="1"/>
  <c r="AE84" i="94" s="1"/>
  <c r="AC83" i="94"/>
  <c r="Z83" i="94"/>
  <c r="AD83" i="94" s="1"/>
  <c r="AE83" i="94" s="1"/>
  <c r="AC82" i="94"/>
  <c r="Z82" i="94"/>
  <c r="AD82" i="94" s="1"/>
  <c r="AE82" i="94" s="1"/>
  <c r="AC81" i="94"/>
  <c r="Z81" i="94"/>
  <c r="AD81" i="94" s="1"/>
  <c r="AE81" i="94" s="1"/>
  <c r="AC80" i="94"/>
  <c r="Z80" i="94"/>
  <c r="AD80" i="94" s="1"/>
  <c r="AE80" i="94" s="1"/>
  <c r="AD79" i="94"/>
  <c r="AE79" i="94" s="1"/>
  <c r="AC79" i="94"/>
  <c r="Z79" i="94"/>
  <c r="AC78" i="94"/>
  <c r="Z78" i="94"/>
  <c r="AD78" i="94" s="1"/>
  <c r="AE78" i="94" s="1"/>
  <c r="AC77" i="94"/>
  <c r="Z77" i="94"/>
  <c r="AD77" i="94" s="1"/>
  <c r="AE77" i="94" s="1"/>
  <c r="AD76" i="94"/>
  <c r="AE76" i="94" s="1"/>
  <c r="AC76" i="94"/>
  <c r="Z76" i="94"/>
  <c r="AD75" i="94"/>
  <c r="AE75" i="94" s="1"/>
  <c r="AC75" i="94"/>
  <c r="Z75" i="94"/>
  <c r="AD74" i="94"/>
  <c r="AE74" i="94" s="1"/>
  <c r="AC74" i="94"/>
  <c r="Z74" i="94"/>
  <c r="AC73" i="94"/>
  <c r="Z73" i="94"/>
  <c r="AD73" i="94" s="1"/>
  <c r="AE73" i="94" s="1"/>
  <c r="AC72" i="94"/>
  <c r="Z72" i="94"/>
  <c r="AD72" i="94" s="1"/>
  <c r="AE72" i="94" s="1"/>
  <c r="AD71" i="94"/>
  <c r="AE71" i="94" s="1"/>
  <c r="AC71" i="94"/>
  <c r="Z71" i="94"/>
  <c r="AC70" i="94"/>
  <c r="Z70" i="94"/>
  <c r="AD70" i="94" s="1"/>
  <c r="AE70" i="94" s="1"/>
  <c r="AC69" i="94"/>
  <c r="Z69" i="94"/>
  <c r="AD69" i="94" s="1"/>
  <c r="AE69" i="94" s="1"/>
  <c r="AD68" i="94"/>
  <c r="AE68" i="94" s="1"/>
  <c r="AC68" i="94"/>
  <c r="Z68" i="94"/>
  <c r="AD67" i="94"/>
  <c r="AC67" i="94"/>
  <c r="Z67" i="94"/>
  <c r="AA62" i="94"/>
  <c r="S62" i="94"/>
  <c r="S63" i="94" s="1"/>
  <c r="R62" i="94"/>
  <c r="Q62" i="94"/>
  <c r="AC61" i="94"/>
  <c r="Z61" i="94"/>
  <c r="AD61" i="94" s="1"/>
  <c r="AE61" i="94" s="1"/>
  <c r="AC60" i="94"/>
  <c r="Z60" i="94"/>
  <c r="AD60" i="94" s="1"/>
  <c r="AE60" i="94" s="1"/>
  <c r="AD59" i="94"/>
  <c r="AE59" i="94" s="1"/>
  <c r="AC59" i="94"/>
  <c r="Z59" i="94"/>
  <c r="AD58" i="94"/>
  <c r="AE58" i="94" s="1"/>
  <c r="AC58" i="94"/>
  <c r="Z58" i="94"/>
  <c r="AD57" i="94"/>
  <c r="AC57" i="94"/>
  <c r="AC62" i="94" s="1"/>
  <c r="Z57" i="94"/>
  <c r="S55" i="94"/>
  <c r="R55" i="94"/>
  <c r="Q55" i="94"/>
  <c r="AC54" i="94"/>
  <c r="Z54" i="94"/>
  <c r="AD54" i="94" s="1"/>
  <c r="AE54" i="94" s="1"/>
  <c r="AC53" i="94"/>
  <c r="Z53" i="94"/>
  <c r="AD53" i="94" s="1"/>
  <c r="AE53" i="94" s="1"/>
  <c r="AC52" i="94"/>
  <c r="Z52" i="94"/>
  <c r="AD52" i="94" s="1"/>
  <c r="AE52" i="94" s="1"/>
  <c r="AC51" i="94"/>
  <c r="Z51" i="94"/>
  <c r="AD51" i="94" s="1"/>
  <c r="AE51" i="94" s="1"/>
  <c r="AC50" i="94"/>
  <c r="Z50" i="94"/>
  <c r="AD50" i="94" s="1"/>
  <c r="AE50" i="94" s="1"/>
  <c r="AC49" i="94"/>
  <c r="AC55" i="94" s="1"/>
  <c r="Z49" i="94"/>
  <c r="S47" i="94"/>
  <c r="R47" i="94"/>
  <c r="Q47" i="94"/>
  <c r="AC46" i="94"/>
  <c r="Z46" i="94"/>
  <c r="AD46" i="94" s="1"/>
  <c r="AE46" i="94" s="1"/>
  <c r="AC45" i="94"/>
  <c r="AC47" i="94" s="1"/>
  <c r="Z45" i="94"/>
  <c r="AD45" i="94" s="1"/>
  <c r="AE45" i="94" s="1"/>
  <c r="AC44" i="94"/>
  <c r="Z44" i="94"/>
  <c r="AD44" i="94" s="1"/>
  <c r="AA40" i="94"/>
  <c r="S40" i="94"/>
  <c r="R40" i="94"/>
  <c r="Q40" i="94"/>
  <c r="AC39" i="94"/>
  <c r="Z39" i="94"/>
  <c r="AD39" i="94" s="1"/>
  <c r="AE39" i="94" s="1"/>
  <c r="AC38" i="94"/>
  <c r="Z38" i="94"/>
  <c r="AD38" i="94" s="1"/>
  <c r="AE38" i="94" s="1"/>
  <c r="AC37" i="94"/>
  <c r="Z37" i="94"/>
  <c r="AD37" i="94" s="1"/>
  <c r="AE37" i="94" s="1"/>
  <c r="AC36" i="94"/>
  <c r="Z36" i="94"/>
  <c r="AD36" i="94" s="1"/>
  <c r="AE36" i="94" s="1"/>
  <c r="AC35" i="94"/>
  <c r="Z35" i="94"/>
  <c r="AD35" i="94" s="1"/>
  <c r="AE34" i="94"/>
  <c r="AA33" i="94"/>
  <c r="S33" i="94"/>
  <c r="R33" i="94"/>
  <c r="Q33" i="94"/>
  <c r="AC32" i="94"/>
  <c r="Z32" i="94"/>
  <c r="AD32" i="94" s="1"/>
  <c r="AE32" i="94" s="1"/>
  <c r="AC31" i="94"/>
  <c r="Z31" i="94"/>
  <c r="AD31" i="94" s="1"/>
  <c r="AE31" i="94" s="1"/>
  <c r="AC30" i="94"/>
  <c r="Z30" i="94"/>
  <c r="AD30" i="94" s="1"/>
  <c r="AE30" i="94" s="1"/>
  <c r="AC29" i="94"/>
  <c r="Z29" i="94"/>
  <c r="AD29" i="94" s="1"/>
  <c r="AE29" i="94" s="1"/>
  <c r="AC28" i="94"/>
  <c r="Z28" i="94"/>
  <c r="AD28" i="94" s="1"/>
  <c r="AE28" i="94" s="1"/>
  <c r="AC27" i="94"/>
  <c r="Z27" i="94"/>
  <c r="AE26" i="94"/>
  <c r="AA25" i="94"/>
  <c r="S25" i="94"/>
  <c r="R25" i="94"/>
  <c r="Z25" i="94" s="1"/>
  <c r="Q25" i="94"/>
  <c r="AC24" i="94"/>
  <c r="Z24" i="94"/>
  <c r="AD24" i="94" s="1"/>
  <c r="AE24" i="94" s="1"/>
  <c r="AC23" i="94"/>
  <c r="Z23" i="94"/>
  <c r="AD23" i="94" s="1"/>
  <c r="AE23" i="94" s="1"/>
  <c r="AD22" i="94"/>
  <c r="AE22" i="94" s="1"/>
  <c r="AC22" i="94"/>
  <c r="Z22" i="94"/>
  <c r="AC21" i="94"/>
  <c r="Z21" i="94"/>
  <c r="AD21" i="94" s="1"/>
  <c r="AE21" i="94" s="1"/>
  <c r="AC20" i="94"/>
  <c r="Z20" i="94"/>
  <c r="AD20" i="94" s="1"/>
  <c r="AE20" i="94" s="1"/>
  <c r="AD19" i="94"/>
  <c r="AC19" i="94"/>
  <c r="Z19" i="94"/>
  <c r="AE18" i="94"/>
  <c r="AA17" i="94"/>
  <c r="S17" i="94"/>
  <c r="R17" i="94"/>
  <c r="Q17" i="94"/>
  <c r="AC16" i="94"/>
  <c r="Z16" i="94"/>
  <c r="AD16" i="94" s="1"/>
  <c r="AE16" i="94" s="1"/>
  <c r="AC15" i="94"/>
  <c r="Z15" i="94"/>
  <c r="AD15" i="94" s="1"/>
  <c r="AE15" i="94" s="1"/>
  <c r="AD14" i="94"/>
  <c r="AE14" i="94" s="1"/>
  <c r="AC14" i="94"/>
  <c r="Z14" i="94"/>
  <c r="AC13" i="94"/>
  <c r="Z13" i="94"/>
  <c r="AD13" i="94" s="1"/>
  <c r="AE13" i="94" s="1"/>
  <c r="AC12" i="94"/>
  <c r="Z12" i="94"/>
  <c r="AD12" i="94" s="1"/>
  <c r="AE12" i="94" s="1"/>
  <c r="AD11" i="94"/>
  <c r="AE11" i="94" s="1"/>
  <c r="AC11" i="94"/>
  <c r="Z11" i="94"/>
  <c r="AD10" i="94"/>
  <c r="AC10" i="94"/>
  <c r="Z10" i="94"/>
  <c r="Z17" i="94" s="1"/>
  <c r="AC63" i="94" l="1"/>
  <c r="AD17" i="94"/>
  <c r="AC25" i="94"/>
  <c r="AC40" i="94"/>
  <c r="Q63" i="94"/>
  <c r="Q166" i="94" s="1"/>
  <c r="Q176" i="94" s="1"/>
  <c r="Q196" i="94" s="1"/>
  <c r="Z190" i="94"/>
  <c r="R41" i="94"/>
  <c r="AD25" i="94"/>
  <c r="Q41" i="94"/>
  <c r="Z55" i="94"/>
  <c r="Z63" i="94" s="1"/>
  <c r="Z62" i="94"/>
  <c r="R63" i="94"/>
  <c r="Y165" i="94"/>
  <c r="Y166" i="94" s="1"/>
  <c r="Z40" i="94"/>
  <c r="Z86" i="94"/>
  <c r="AC98" i="94"/>
  <c r="Y99" i="94"/>
  <c r="AC147" i="94"/>
  <c r="AC165" i="94" s="1"/>
  <c r="AD149" i="94"/>
  <c r="Q165" i="94"/>
  <c r="AC185" i="94"/>
  <c r="AC186" i="94" s="1"/>
  <c r="AE192" i="94"/>
  <c r="AE193" i="94" s="1"/>
  <c r="AD62" i="94"/>
  <c r="AC17" i="94"/>
  <c r="AA41" i="94"/>
  <c r="AC86" i="94"/>
  <c r="AD143" i="94"/>
  <c r="AD182" i="94"/>
  <c r="AE182" i="94" s="1"/>
  <c r="S41" i="94"/>
  <c r="Z33" i="94"/>
  <c r="AD86" i="94"/>
  <c r="AC33" i="94"/>
  <c r="Z47" i="94"/>
  <c r="AC41" i="94"/>
  <c r="AD47" i="94"/>
  <c r="AE44" i="94"/>
  <c r="AE47" i="94" s="1"/>
  <c r="AD40" i="94"/>
  <c r="AE35" i="94"/>
  <c r="AE40" i="94" s="1"/>
  <c r="AD88" i="94"/>
  <c r="Z90" i="94"/>
  <c r="AD180" i="94"/>
  <c r="AE10" i="94"/>
  <c r="AE17" i="94" s="1"/>
  <c r="AE67" i="94"/>
  <c r="AE86" i="94" s="1"/>
  <c r="AE143" i="94"/>
  <c r="AE147" i="94" s="1"/>
  <c r="AD147" i="94"/>
  <c r="AE19" i="94"/>
  <c r="AE25" i="94" s="1"/>
  <c r="AD27" i="94"/>
  <c r="AD49" i="94"/>
  <c r="AE57" i="94"/>
  <c r="AE62" i="94" s="1"/>
  <c r="Q99" i="94"/>
  <c r="AC141" i="94"/>
  <c r="S165" i="94"/>
  <c r="S166" i="94" s="1"/>
  <c r="S176" i="94"/>
  <c r="S196" i="94" s="1"/>
  <c r="AD185" i="94"/>
  <c r="AD186" i="94" s="1"/>
  <c r="AA196" i="94"/>
  <c r="AE95" i="94"/>
  <c r="AE98" i="94" s="1"/>
  <c r="AD98" i="94"/>
  <c r="Z174" i="94"/>
  <c r="Z175" i="94" s="1"/>
  <c r="AD169" i="94"/>
  <c r="AE92" i="94"/>
  <c r="AD93" i="94"/>
  <c r="AE93" i="94" s="1"/>
  <c r="Z134" i="94"/>
  <c r="AD102" i="94"/>
  <c r="AD157" i="94"/>
  <c r="Z161" i="94"/>
  <c r="Z165" i="94"/>
  <c r="AE185" i="94"/>
  <c r="AE186" i="94" s="1"/>
  <c r="AE188" i="94"/>
  <c r="AE190" i="94" s="1"/>
  <c r="AD190" i="94"/>
  <c r="Z93" i="94"/>
  <c r="Z98" i="94"/>
  <c r="AD138" i="94"/>
  <c r="AD163" i="94"/>
  <c r="M196" i="94"/>
  <c r="J196" i="94"/>
  <c r="I196" i="94"/>
  <c r="H196" i="94"/>
  <c r="G196" i="94"/>
  <c r="F196" i="94"/>
  <c r="E196" i="94"/>
  <c r="B180" i="94"/>
  <c r="L193" i="94"/>
  <c r="C193" i="94"/>
  <c r="C196" i="94" s="1"/>
  <c r="B193" i="94"/>
  <c r="N192" i="94"/>
  <c r="N193" i="94" s="1"/>
  <c r="K192" i="94"/>
  <c r="K193" i="94" s="1"/>
  <c r="L185" i="94"/>
  <c r="L186" i="94" s="1"/>
  <c r="L196" i="94" s="1"/>
  <c r="L180" i="94"/>
  <c r="C190" i="94"/>
  <c r="C185" i="94"/>
  <c r="C186" i="94" s="1"/>
  <c r="C180" i="94"/>
  <c r="N184" i="94"/>
  <c r="N172" i="94"/>
  <c r="K173" i="94"/>
  <c r="O173" i="94" s="1"/>
  <c r="P173" i="94" s="1"/>
  <c r="K170" i="94"/>
  <c r="O170" i="94" s="1"/>
  <c r="P170" i="94" s="1"/>
  <c r="K169" i="94"/>
  <c r="N158" i="94"/>
  <c r="N157" i="94"/>
  <c r="N153" i="94"/>
  <c r="N144" i="94"/>
  <c r="N143" i="94"/>
  <c r="N139" i="94"/>
  <c r="K138" i="94"/>
  <c r="O138" i="94" s="1"/>
  <c r="K151" i="94"/>
  <c r="O151" i="94" s="1"/>
  <c r="P151" i="94" s="1"/>
  <c r="K144" i="94"/>
  <c r="O144" i="94" s="1"/>
  <c r="P144" i="94" s="1"/>
  <c r="J141" i="94"/>
  <c r="K140" i="94"/>
  <c r="O140" i="94" s="1"/>
  <c r="P140" i="94" s="1"/>
  <c r="K132" i="94"/>
  <c r="O132" i="94" s="1"/>
  <c r="P132" i="94" s="1"/>
  <c r="K131" i="94"/>
  <c r="O131" i="94" s="1"/>
  <c r="P131" i="94" s="1"/>
  <c r="K128" i="94"/>
  <c r="O128" i="94" s="1"/>
  <c r="P128" i="94" s="1"/>
  <c r="K127" i="94"/>
  <c r="O127" i="94" s="1"/>
  <c r="P127" i="94" s="1"/>
  <c r="K124" i="94"/>
  <c r="O124" i="94" s="1"/>
  <c r="P124" i="94" s="1"/>
  <c r="K123" i="94"/>
  <c r="O123" i="94" s="1"/>
  <c r="P123" i="94" s="1"/>
  <c r="K120" i="94"/>
  <c r="O120" i="94" s="1"/>
  <c r="P120" i="94" s="1"/>
  <c r="K119" i="94"/>
  <c r="O119" i="94" s="1"/>
  <c r="P119" i="94" s="1"/>
  <c r="K116" i="94"/>
  <c r="O116" i="94" s="1"/>
  <c r="P116" i="94" s="1"/>
  <c r="K115" i="94"/>
  <c r="O115" i="94" s="1"/>
  <c r="P115" i="94" s="1"/>
  <c r="K111" i="94"/>
  <c r="O111" i="94" s="1"/>
  <c r="P111" i="94" s="1"/>
  <c r="K108" i="94"/>
  <c r="O108" i="94" s="1"/>
  <c r="P108" i="94" s="1"/>
  <c r="K107" i="94"/>
  <c r="O107" i="94" s="1"/>
  <c r="P107" i="94" s="1"/>
  <c r="K106" i="94"/>
  <c r="O106" i="94" s="1"/>
  <c r="P106" i="94" s="1"/>
  <c r="K104" i="94"/>
  <c r="O104" i="94" s="1"/>
  <c r="P104" i="94" s="1"/>
  <c r="K103" i="94"/>
  <c r="O103" i="94" s="1"/>
  <c r="P103" i="94" s="1"/>
  <c r="K102" i="94"/>
  <c r="O102" i="94" s="1"/>
  <c r="N102" i="94"/>
  <c r="L134" i="94"/>
  <c r="N109" i="94"/>
  <c r="N113" i="94"/>
  <c r="N121" i="94"/>
  <c r="N125" i="94"/>
  <c r="N133" i="94"/>
  <c r="N131" i="94"/>
  <c r="N130" i="94"/>
  <c r="N126" i="94"/>
  <c r="N123" i="94"/>
  <c r="N122" i="94"/>
  <c r="N118" i="94"/>
  <c r="N115" i="94"/>
  <c r="N114" i="94"/>
  <c r="N106" i="94"/>
  <c r="N103" i="94"/>
  <c r="K126" i="94"/>
  <c r="O126" i="94" s="1"/>
  <c r="P126" i="94" s="1"/>
  <c r="K122" i="94"/>
  <c r="O122" i="94" s="1"/>
  <c r="P122" i="94" s="1"/>
  <c r="K118" i="94"/>
  <c r="O118" i="94" s="1"/>
  <c r="P118" i="94" s="1"/>
  <c r="K114" i="94"/>
  <c r="O114" i="94" s="1"/>
  <c r="P114" i="94" s="1"/>
  <c r="K110" i="94"/>
  <c r="O110" i="94" s="1"/>
  <c r="P110" i="94" s="1"/>
  <c r="L99" i="94"/>
  <c r="C98" i="94"/>
  <c r="C99" i="94" s="1"/>
  <c r="C93" i="94"/>
  <c r="C90" i="94"/>
  <c r="C86" i="94"/>
  <c r="O67" i="94"/>
  <c r="P67" i="94" s="1"/>
  <c r="N88" i="94"/>
  <c r="N82" i="94"/>
  <c r="N81" i="94"/>
  <c r="N78" i="94"/>
  <c r="N74" i="94"/>
  <c r="N70" i="94"/>
  <c r="K67" i="94"/>
  <c r="J98" i="94"/>
  <c r="K97" i="94"/>
  <c r="O97" i="94" s="1"/>
  <c r="P97" i="94" s="1"/>
  <c r="J90" i="94"/>
  <c r="D86" i="94"/>
  <c r="K83" i="94"/>
  <c r="O83" i="94" s="1"/>
  <c r="P83" i="94" s="1"/>
  <c r="K82" i="94"/>
  <c r="O82" i="94" s="1"/>
  <c r="P82" i="94" s="1"/>
  <c r="K79" i="94"/>
  <c r="O79" i="94" s="1"/>
  <c r="P79" i="94" s="1"/>
  <c r="K76" i="94"/>
  <c r="O76" i="94" s="1"/>
  <c r="P76" i="94" s="1"/>
  <c r="K74" i="94"/>
  <c r="O74" i="94" s="1"/>
  <c r="P74" i="94" s="1"/>
  <c r="K70" i="94"/>
  <c r="O70" i="94" s="1"/>
  <c r="P70" i="94" s="1"/>
  <c r="K73" i="94"/>
  <c r="O73" i="94" s="1"/>
  <c r="P73" i="94" s="1"/>
  <c r="K130" i="94"/>
  <c r="O130" i="94" s="1"/>
  <c r="P130" i="94" s="1"/>
  <c r="K96" i="94"/>
  <c r="O96" i="94" s="1"/>
  <c r="P96" i="94" s="1"/>
  <c r="K89" i="94"/>
  <c r="O89" i="94" s="1"/>
  <c r="P89" i="94" s="1"/>
  <c r="K88" i="94"/>
  <c r="K75" i="94"/>
  <c r="O75" i="94" s="1"/>
  <c r="P75" i="94" s="1"/>
  <c r="L62" i="94"/>
  <c r="N59" i="94"/>
  <c r="N58" i="94"/>
  <c r="N52" i="94"/>
  <c r="N51" i="94"/>
  <c r="N46" i="94"/>
  <c r="N45" i="94"/>
  <c r="K46" i="94"/>
  <c r="O46" i="94" s="1"/>
  <c r="P46" i="94" s="1"/>
  <c r="K45" i="94"/>
  <c r="O45" i="94" s="1"/>
  <c r="P45" i="94" s="1"/>
  <c r="K44" i="94"/>
  <c r="K59" i="94"/>
  <c r="O59" i="94" s="1"/>
  <c r="P59" i="94" s="1"/>
  <c r="K58" i="94"/>
  <c r="O58" i="94" s="1"/>
  <c r="P58" i="94" s="1"/>
  <c r="K57" i="94"/>
  <c r="O57" i="94" s="1"/>
  <c r="K53" i="94"/>
  <c r="O53" i="94" s="1"/>
  <c r="P53" i="94" s="1"/>
  <c r="K51" i="94"/>
  <c r="K49" i="94"/>
  <c r="O49" i="94" s="1"/>
  <c r="P49" i="94" s="1"/>
  <c r="C62" i="94"/>
  <c r="C55" i="94"/>
  <c r="C47" i="94"/>
  <c r="D62" i="94"/>
  <c r="K60" i="94"/>
  <c r="O60" i="94" s="1"/>
  <c r="P60" i="94" s="1"/>
  <c r="K54" i="94"/>
  <c r="O54" i="94" s="1"/>
  <c r="P54" i="94" s="1"/>
  <c r="K52" i="94"/>
  <c r="O52" i="94" s="1"/>
  <c r="P52" i="94" s="1"/>
  <c r="L40" i="94"/>
  <c r="L33" i="94"/>
  <c r="L17" i="94"/>
  <c r="L25" i="94"/>
  <c r="D40" i="94"/>
  <c r="C40" i="94"/>
  <c r="C41" i="94" s="1"/>
  <c r="D33" i="94"/>
  <c r="C33" i="94"/>
  <c r="D25" i="94"/>
  <c r="C25" i="94"/>
  <c r="K25" i="94" s="1"/>
  <c r="D17" i="94"/>
  <c r="C17" i="94"/>
  <c r="N39" i="94"/>
  <c r="N37" i="94"/>
  <c r="N35" i="94"/>
  <c r="N30" i="94"/>
  <c r="N29" i="94"/>
  <c r="N23" i="94"/>
  <c r="N22" i="94"/>
  <c r="N21" i="94"/>
  <c r="N19" i="94"/>
  <c r="N14" i="94"/>
  <c r="K38" i="94"/>
  <c r="O38" i="94" s="1"/>
  <c r="P38" i="94" s="1"/>
  <c r="K29" i="94"/>
  <c r="O29" i="94" s="1"/>
  <c r="P29" i="94" s="1"/>
  <c r="K15" i="94"/>
  <c r="O15" i="94" s="1"/>
  <c r="P15" i="94" s="1"/>
  <c r="K36" i="94"/>
  <c r="O36" i="94" s="1"/>
  <c r="P36" i="94" s="1"/>
  <c r="K31" i="94"/>
  <c r="O31" i="94" s="1"/>
  <c r="P31" i="94" s="1"/>
  <c r="K30" i="94"/>
  <c r="O30" i="94" s="1"/>
  <c r="P30" i="94" s="1"/>
  <c r="K27" i="94"/>
  <c r="K23" i="94"/>
  <c r="O23" i="94" s="1"/>
  <c r="P23" i="94" s="1"/>
  <c r="K19" i="94"/>
  <c r="O19" i="94" s="1"/>
  <c r="P19" i="94" s="1"/>
  <c r="K11" i="94"/>
  <c r="O11" i="94" s="1"/>
  <c r="P11" i="94" s="1"/>
  <c r="D190" i="94"/>
  <c r="B190" i="94"/>
  <c r="N189" i="94"/>
  <c r="K189" i="94"/>
  <c r="O189" i="94" s="1"/>
  <c r="P189" i="94" s="1"/>
  <c r="N188" i="94"/>
  <c r="N190" i="94" s="1"/>
  <c r="K188" i="94"/>
  <c r="O188" i="94" s="1"/>
  <c r="P188" i="94" s="1"/>
  <c r="P190" i="94" s="1"/>
  <c r="D185" i="94"/>
  <c r="D186" i="94" s="1"/>
  <c r="B185" i="94"/>
  <c r="B186" i="94" s="1"/>
  <c r="K184" i="94"/>
  <c r="O184" i="94" s="1"/>
  <c r="P184" i="94" s="1"/>
  <c r="N183" i="94"/>
  <c r="K183" i="94"/>
  <c r="K182" i="94"/>
  <c r="O182" i="94" s="1"/>
  <c r="P182" i="94" s="1"/>
  <c r="D180" i="94"/>
  <c r="N179" i="94"/>
  <c r="K179" i="94"/>
  <c r="O179" i="94" s="1"/>
  <c r="P179" i="94" s="1"/>
  <c r="N178" i="94"/>
  <c r="D174" i="94"/>
  <c r="D175" i="94" s="1"/>
  <c r="B174" i="94"/>
  <c r="B175" i="94" s="1"/>
  <c r="N173" i="94"/>
  <c r="K172" i="94"/>
  <c r="O172" i="94" s="1"/>
  <c r="P172" i="94" s="1"/>
  <c r="N171" i="94"/>
  <c r="K171" i="94"/>
  <c r="O171" i="94" s="1"/>
  <c r="P171" i="94" s="1"/>
  <c r="N170" i="94"/>
  <c r="N169" i="94"/>
  <c r="H166" i="94"/>
  <c r="G166" i="94"/>
  <c r="F166" i="94"/>
  <c r="J164" i="94"/>
  <c r="D164" i="94"/>
  <c r="B164" i="94"/>
  <c r="N163" i="94"/>
  <c r="N164" i="94" s="1"/>
  <c r="J161" i="94"/>
  <c r="D161" i="94"/>
  <c r="B161" i="94"/>
  <c r="N160" i="94"/>
  <c r="K160" i="94"/>
  <c r="O160" i="94" s="1"/>
  <c r="P160" i="94" s="1"/>
  <c r="N159" i="94"/>
  <c r="K159" i="94"/>
  <c r="O159" i="94" s="1"/>
  <c r="P159" i="94" s="1"/>
  <c r="K158" i="94"/>
  <c r="O158" i="94" s="1"/>
  <c r="P158" i="94" s="1"/>
  <c r="K157" i="94"/>
  <c r="O157" i="94" s="1"/>
  <c r="P157" i="94" s="1"/>
  <c r="J155" i="94"/>
  <c r="D155" i="94"/>
  <c r="B155" i="94"/>
  <c r="N154" i="94"/>
  <c r="K154" i="94"/>
  <c r="O154" i="94" s="1"/>
  <c r="P154" i="94" s="1"/>
  <c r="K153" i="94"/>
  <c r="O153" i="94" s="1"/>
  <c r="P153" i="94" s="1"/>
  <c r="N152" i="94"/>
  <c r="K152" i="94"/>
  <c r="O152" i="94" s="1"/>
  <c r="P152" i="94" s="1"/>
  <c r="N151" i="94"/>
  <c r="N150" i="94"/>
  <c r="K150" i="94"/>
  <c r="O150" i="94" s="1"/>
  <c r="J147" i="94"/>
  <c r="D147" i="94"/>
  <c r="B147" i="94"/>
  <c r="N146" i="94"/>
  <c r="K146" i="94"/>
  <c r="O146" i="94" s="1"/>
  <c r="P146" i="94" s="1"/>
  <c r="N145" i="94"/>
  <c r="K145" i="94"/>
  <c r="O145" i="94" s="1"/>
  <c r="P145" i="94" s="1"/>
  <c r="D141" i="94"/>
  <c r="B141" i="94"/>
  <c r="N140" i="94"/>
  <c r="K139" i="94"/>
  <c r="O139" i="94" s="1"/>
  <c r="P139" i="94" s="1"/>
  <c r="N138" i="94"/>
  <c r="D134" i="94"/>
  <c r="B134" i="94"/>
  <c r="K133" i="94"/>
  <c r="O133" i="94" s="1"/>
  <c r="P133" i="94" s="1"/>
  <c r="N132" i="94"/>
  <c r="N129" i="94"/>
  <c r="K129" i="94"/>
  <c r="O129" i="94" s="1"/>
  <c r="P129" i="94" s="1"/>
  <c r="N128" i="94"/>
  <c r="N127" i="94"/>
  <c r="K125" i="94"/>
  <c r="O125" i="94" s="1"/>
  <c r="P125" i="94" s="1"/>
  <c r="N124" i="94"/>
  <c r="K121" i="94"/>
  <c r="O121" i="94" s="1"/>
  <c r="P121" i="94" s="1"/>
  <c r="N120" i="94"/>
  <c r="N119" i="94"/>
  <c r="N117" i="94"/>
  <c r="K117" i="94"/>
  <c r="O117" i="94" s="1"/>
  <c r="P117" i="94" s="1"/>
  <c r="N116" i="94"/>
  <c r="K113" i="94"/>
  <c r="O113" i="94" s="1"/>
  <c r="P113" i="94" s="1"/>
  <c r="N112" i="94"/>
  <c r="K112" i="94"/>
  <c r="O112" i="94" s="1"/>
  <c r="P112" i="94" s="1"/>
  <c r="N111" i="94"/>
  <c r="N110" i="94"/>
  <c r="K109" i="94"/>
  <c r="O109" i="94" s="1"/>
  <c r="P109" i="94" s="1"/>
  <c r="N108" i="94"/>
  <c r="N107" i="94"/>
  <c r="K105" i="94"/>
  <c r="O105" i="94" s="1"/>
  <c r="P105" i="94" s="1"/>
  <c r="N104" i="94"/>
  <c r="D98" i="94"/>
  <c r="B98" i="94"/>
  <c r="N97" i="94"/>
  <c r="N95" i="94"/>
  <c r="K95" i="94"/>
  <c r="O95" i="94" s="1"/>
  <c r="P95" i="94" s="1"/>
  <c r="P98" i="94" s="1"/>
  <c r="J93" i="94"/>
  <c r="D93" i="94"/>
  <c r="B93" i="94"/>
  <c r="N92" i="94"/>
  <c r="N93" i="94" s="1"/>
  <c r="D90" i="94"/>
  <c r="B90" i="94"/>
  <c r="N89" i="94"/>
  <c r="J86" i="94"/>
  <c r="B86" i="94"/>
  <c r="N85" i="94"/>
  <c r="K85" i="94"/>
  <c r="O85" i="94" s="1"/>
  <c r="P85" i="94" s="1"/>
  <c r="N84" i="94"/>
  <c r="K84" i="94"/>
  <c r="O84" i="94" s="1"/>
  <c r="P84" i="94" s="1"/>
  <c r="N83" i="94"/>
  <c r="K81" i="94"/>
  <c r="O81" i="94" s="1"/>
  <c r="P81" i="94" s="1"/>
  <c r="N80" i="94"/>
  <c r="K80" i="94"/>
  <c r="O80" i="94" s="1"/>
  <c r="P80" i="94" s="1"/>
  <c r="N79" i="94"/>
  <c r="N77" i="94"/>
  <c r="K77" i="94"/>
  <c r="O77" i="94" s="1"/>
  <c r="P77" i="94" s="1"/>
  <c r="N76" i="94"/>
  <c r="N75" i="94"/>
  <c r="N73" i="94"/>
  <c r="N72" i="94"/>
  <c r="K72" i="94"/>
  <c r="O72" i="94" s="1"/>
  <c r="P72" i="94" s="1"/>
  <c r="N71" i="94"/>
  <c r="K71" i="94"/>
  <c r="O71" i="94" s="1"/>
  <c r="P71" i="94" s="1"/>
  <c r="N69" i="94"/>
  <c r="K69" i="94"/>
  <c r="O69" i="94" s="1"/>
  <c r="P69" i="94" s="1"/>
  <c r="N68" i="94"/>
  <c r="K68" i="94"/>
  <c r="O68" i="94" s="1"/>
  <c r="P68" i="94" s="1"/>
  <c r="N67" i="94"/>
  <c r="B62" i="94"/>
  <c r="N61" i="94"/>
  <c r="K61" i="94"/>
  <c r="O61" i="94" s="1"/>
  <c r="P61" i="94" s="1"/>
  <c r="N60" i="94"/>
  <c r="D55" i="94"/>
  <c r="B55" i="94"/>
  <c r="N54" i="94"/>
  <c r="N53" i="94"/>
  <c r="N50" i="94"/>
  <c r="K50" i="94"/>
  <c r="O50" i="94" s="1"/>
  <c r="N49" i="94"/>
  <c r="D47" i="94"/>
  <c r="B47" i="94"/>
  <c r="N44" i="94"/>
  <c r="O44" i="94"/>
  <c r="B40" i="94"/>
  <c r="K39" i="94"/>
  <c r="O39" i="94" s="1"/>
  <c r="P39" i="94" s="1"/>
  <c r="N38" i="94"/>
  <c r="N36" i="94"/>
  <c r="K35" i="94"/>
  <c r="P34" i="94"/>
  <c r="B33" i="94"/>
  <c r="N32" i="94"/>
  <c r="K32" i="94"/>
  <c r="O32" i="94" s="1"/>
  <c r="P32" i="94" s="1"/>
  <c r="N31" i="94"/>
  <c r="N28" i="94"/>
  <c r="K28" i="94"/>
  <c r="O28" i="94" s="1"/>
  <c r="P28" i="94" s="1"/>
  <c r="N27" i="94"/>
  <c r="N33" i="94" s="1"/>
  <c r="P26" i="94"/>
  <c r="B25" i="94"/>
  <c r="N24" i="94"/>
  <c r="K24" i="94"/>
  <c r="O24" i="94" s="1"/>
  <c r="P24" i="94" s="1"/>
  <c r="K22" i="94"/>
  <c r="O22" i="94" s="1"/>
  <c r="P22" i="94" s="1"/>
  <c r="N20" i="94"/>
  <c r="K20" i="94"/>
  <c r="O20" i="94" s="1"/>
  <c r="P20" i="94" s="1"/>
  <c r="P18" i="94"/>
  <c r="B17" i="94"/>
  <c r="N16" i="94"/>
  <c r="K16" i="94"/>
  <c r="O16" i="94" s="1"/>
  <c r="P16" i="94" s="1"/>
  <c r="N15" i="94"/>
  <c r="N13" i="94"/>
  <c r="N12" i="94"/>
  <c r="K12" i="94"/>
  <c r="O12" i="94" s="1"/>
  <c r="P12" i="94" s="1"/>
  <c r="N11" i="94"/>
  <c r="N10" i="94"/>
  <c r="K10" i="94"/>
  <c r="O10" i="94" s="1"/>
  <c r="AC166" i="94" l="1"/>
  <c r="AC176" i="94" s="1"/>
  <c r="AC196" i="94" s="1"/>
  <c r="N25" i="94"/>
  <c r="N41" i="94" s="1"/>
  <c r="P161" i="94"/>
  <c r="O141" i="94"/>
  <c r="P138" i="94"/>
  <c r="AC99" i="94"/>
  <c r="Z41" i="94"/>
  <c r="C63" i="94"/>
  <c r="AD155" i="94"/>
  <c r="AE149" i="94"/>
  <c r="AE155" i="94" s="1"/>
  <c r="J99" i="94"/>
  <c r="O161" i="94"/>
  <c r="AE138" i="94"/>
  <c r="AE141" i="94" s="1"/>
  <c r="AD141" i="94"/>
  <c r="AD161" i="94"/>
  <c r="AE157" i="94"/>
  <c r="AE161" i="94" s="1"/>
  <c r="AD134" i="94"/>
  <c r="AE102" i="94"/>
  <c r="AE134" i="94" s="1"/>
  <c r="AE169" i="94"/>
  <c r="AE174" i="94" s="1"/>
  <c r="AE175" i="94" s="1"/>
  <c r="AD174" i="94"/>
  <c r="AD175" i="94" s="1"/>
  <c r="AE88" i="94"/>
  <c r="AE90" i="94" s="1"/>
  <c r="AE99" i="94" s="1"/>
  <c r="AD90" i="94"/>
  <c r="AD99" i="94" s="1"/>
  <c r="AE27" i="94"/>
  <c r="AE33" i="94" s="1"/>
  <c r="AE41" i="94" s="1"/>
  <c r="AD33" i="94"/>
  <c r="AD41" i="94" s="1"/>
  <c r="AE163" i="94"/>
  <c r="AE164" i="94" s="1"/>
  <c r="AD164" i="94"/>
  <c r="Z99" i="94"/>
  <c r="Z166" i="94" s="1"/>
  <c r="Z176" i="94" s="1"/>
  <c r="Z196" i="94" s="1"/>
  <c r="AE49" i="94"/>
  <c r="AE55" i="94" s="1"/>
  <c r="AE63" i="94" s="1"/>
  <c r="AD55" i="94"/>
  <c r="AD63" i="94" s="1"/>
  <c r="P141" i="94"/>
  <c r="L41" i="94"/>
  <c r="K47" i="94"/>
  <c r="D63" i="94"/>
  <c r="N17" i="94"/>
  <c r="B41" i="94"/>
  <c r="N40" i="94"/>
  <c r="D41" i="94"/>
  <c r="O192" i="94"/>
  <c r="N182" i="94"/>
  <c r="N174" i="94"/>
  <c r="N175" i="94" s="1"/>
  <c r="K185" i="94"/>
  <c r="K186" i="94" s="1"/>
  <c r="N149" i="94"/>
  <c r="N155" i="94" s="1"/>
  <c r="N161" i="94"/>
  <c r="K149" i="94"/>
  <c r="O149" i="94" s="1"/>
  <c r="K143" i="94"/>
  <c r="O143" i="94" s="1"/>
  <c r="O147" i="94" s="1"/>
  <c r="K134" i="94"/>
  <c r="O134" i="94"/>
  <c r="P102" i="94"/>
  <c r="P134" i="94" s="1"/>
  <c r="N105" i="94"/>
  <c r="N134" i="94" s="1"/>
  <c r="N90" i="94"/>
  <c r="N96" i="94"/>
  <c r="N98" i="94" s="1"/>
  <c r="P10" i="94"/>
  <c r="O62" i="94"/>
  <c r="P57" i="94"/>
  <c r="P62" i="94" s="1"/>
  <c r="K190" i="94"/>
  <c r="K62" i="94"/>
  <c r="D99" i="94"/>
  <c r="K141" i="94"/>
  <c r="B165" i="94"/>
  <c r="O25" i="94"/>
  <c r="B99" i="94"/>
  <c r="N141" i="94"/>
  <c r="N180" i="94"/>
  <c r="B63" i="94"/>
  <c r="N185" i="94"/>
  <c r="N186" i="94" s="1"/>
  <c r="K55" i="94"/>
  <c r="K78" i="94"/>
  <c r="O78" i="94" s="1"/>
  <c r="P78" i="94" s="1"/>
  <c r="P86" i="94" s="1"/>
  <c r="N47" i="94"/>
  <c r="N57" i="94"/>
  <c r="N62" i="94" s="1"/>
  <c r="O51" i="94"/>
  <c r="K21" i="94"/>
  <c r="O21" i="94" s="1"/>
  <c r="P21" i="94" s="1"/>
  <c r="P25" i="94" s="1"/>
  <c r="K13" i="94"/>
  <c r="O13" i="94" s="1"/>
  <c r="P13" i="94" s="1"/>
  <c r="K14" i="94"/>
  <c r="O14" i="94" s="1"/>
  <c r="P14" i="94" s="1"/>
  <c r="K37" i="94"/>
  <c r="O37" i="94" s="1"/>
  <c r="P37" i="94" s="1"/>
  <c r="P150" i="94"/>
  <c r="O47" i="94"/>
  <c r="P44" i="94"/>
  <c r="P47" i="94" s="1"/>
  <c r="K98" i="94"/>
  <c r="N55" i="94"/>
  <c r="P50" i="94"/>
  <c r="N86" i="94"/>
  <c r="O35" i="94"/>
  <c r="K163" i="94"/>
  <c r="K90" i="94"/>
  <c r="O88" i="94"/>
  <c r="O27" i="94"/>
  <c r="O33" i="94" s="1"/>
  <c r="K33" i="94"/>
  <c r="O98" i="94"/>
  <c r="D165" i="94"/>
  <c r="O190" i="94"/>
  <c r="K92" i="94"/>
  <c r="N147" i="94"/>
  <c r="K161" i="94"/>
  <c r="J165" i="94"/>
  <c r="K174" i="94"/>
  <c r="K175" i="94" s="1"/>
  <c r="O169" i="94"/>
  <c r="O183" i="94"/>
  <c r="E327" i="53"/>
  <c r="E749" i="53" s="1"/>
  <c r="E11" i="53"/>
  <c r="E49" i="51"/>
  <c r="J47" i="33"/>
  <c r="J46" i="33"/>
  <c r="J45" i="33"/>
  <c r="J44" i="33"/>
  <c r="J42" i="33"/>
  <c r="J41" i="33"/>
  <c r="J40" i="33"/>
  <c r="J39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H47" i="33"/>
  <c r="H46" i="33"/>
  <c r="H45" i="33"/>
  <c r="H41" i="33"/>
  <c r="H40" i="33"/>
  <c r="H39" i="33"/>
  <c r="H37" i="33"/>
  <c r="H36" i="33"/>
  <c r="H35" i="33"/>
  <c r="H34" i="33"/>
  <c r="H33" i="33"/>
  <c r="H32" i="33"/>
  <c r="H31" i="33"/>
  <c r="H30" i="33"/>
  <c r="H29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AD165" i="94" l="1"/>
  <c r="B166" i="94"/>
  <c r="B176" i="94" s="1"/>
  <c r="B196" i="94" s="1"/>
  <c r="AE165" i="94"/>
  <c r="AE166" i="94" s="1"/>
  <c r="AE176" i="94" s="1"/>
  <c r="AE196" i="94" s="1"/>
  <c r="AD166" i="94"/>
  <c r="AD176" i="94" s="1"/>
  <c r="AD196" i="94" s="1"/>
  <c r="O185" i="94"/>
  <c r="O186" i="94" s="1"/>
  <c r="P183" i="94"/>
  <c r="P185" i="94" s="1"/>
  <c r="P186" i="94" s="1"/>
  <c r="K155" i="94"/>
  <c r="P192" i="94"/>
  <c r="P193" i="94" s="1"/>
  <c r="O193" i="94"/>
  <c r="K63" i="94"/>
  <c r="N99" i="94"/>
  <c r="P149" i="94"/>
  <c r="P155" i="94" s="1"/>
  <c r="O155" i="94"/>
  <c r="N165" i="94"/>
  <c r="P143" i="94"/>
  <c r="P147" i="94" s="1"/>
  <c r="K147" i="94"/>
  <c r="J166" i="94"/>
  <c r="D166" i="94"/>
  <c r="D176" i="94" s="1"/>
  <c r="D196" i="94" s="1"/>
  <c r="P51" i="94"/>
  <c r="P55" i="94" s="1"/>
  <c r="P63" i="94" s="1"/>
  <c r="O55" i="94"/>
  <c r="P35" i="94"/>
  <c r="P40" i="94" s="1"/>
  <c r="O40" i="94"/>
  <c r="O17" i="94"/>
  <c r="P17" i="94"/>
  <c r="O86" i="94"/>
  <c r="K86" i="94"/>
  <c r="N63" i="94"/>
  <c r="I166" i="94"/>
  <c r="K17" i="94"/>
  <c r="K40" i="94"/>
  <c r="O92" i="94"/>
  <c r="K93" i="94"/>
  <c r="P27" i="94"/>
  <c r="P33" i="94" s="1"/>
  <c r="K164" i="94"/>
  <c r="K165" i="94" s="1"/>
  <c r="O163" i="94"/>
  <c r="O164" i="94" s="1"/>
  <c r="O174" i="94"/>
  <c r="P169" i="94"/>
  <c r="P174" i="94" s="1"/>
  <c r="P175" i="94" s="1"/>
  <c r="O90" i="94"/>
  <c r="P88" i="94"/>
  <c r="P90" i="94" s="1"/>
  <c r="O165" i="94" l="1"/>
  <c r="K99" i="94"/>
  <c r="N166" i="94"/>
  <c r="N176" i="94" s="1"/>
  <c r="N196" i="94" s="1"/>
  <c r="O41" i="94"/>
  <c r="K41" i="94"/>
  <c r="K166" i="94" s="1"/>
  <c r="K176" i="94" s="1"/>
  <c r="P41" i="94"/>
  <c r="P163" i="94"/>
  <c r="P164" i="94" s="1"/>
  <c r="P165" i="94" s="1"/>
  <c r="O93" i="94"/>
  <c r="O99" i="94" s="1"/>
  <c r="P92" i="94"/>
  <c r="O63" i="94"/>
  <c r="O175" i="94"/>
  <c r="L96" i="21"/>
  <c r="L92" i="21"/>
  <c r="L84" i="21"/>
  <c r="L80" i="21"/>
  <c r="L76" i="21"/>
  <c r="L72" i="21"/>
  <c r="L68" i="21"/>
  <c r="L64" i="21"/>
  <c r="L60" i="21"/>
  <c r="L52" i="21"/>
  <c r="L48" i="21"/>
  <c r="L44" i="21"/>
  <c r="L40" i="21"/>
  <c r="L32" i="21"/>
  <c r="L24" i="21"/>
  <c r="H84" i="21"/>
  <c r="H64" i="21"/>
  <c r="H44" i="21"/>
  <c r="H40" i="21"/>
  <c r="H32" i="21"/>
  <c r="F96" i="21"/>
  <c r="F92" i="21"/>
  <c r="F84" i="21"/>
  <c r="F80" i="21"/>
  <c r="F76" i="21"/>
  <c r="F72" i="21"/>
  <c r="F68" i="21"/>
  <c r="F64" i="21"/>
  <c r="F60" i="21"/>
  <c r="F56" i="21"/>
  <c r="F48" i="21"/>
  <c r="F52" i="21"/>
  <c r="F44" i="21"/>
  <c r="F40" i="21"/>
  <c r="F36" i="21"/>
  <c r="F32" i="21"/>
  <c r="F24" i="21"/>
  <c r="E100" i="21"/>
  <c r="E96" i="21"/>
  <c r="E92" i="21"/>
  <c r="E84" i="21"/>
  <c r="E80" i="21"/>
  <c r="E64" i="21"/>
  <c r="E52" i="21"/>
  <c r="E44" i="21"/>
  <c r="E40" i="21"/>
  <c r="E32" i="21"/>
  <c r="E24" i="21"/>
  <c r="D96" i="21"/>
  <c r="D92" i="21"/>
  <c r="D84" i="21"/>
  <c r="D80" i="21"/>
  <c r="D68" i="21"/>
  <c r="D64" i="21"/>
  <c r="D60" i="21"/>
  <c r="D52" i="21"/>
  <c r="D48" i="21"/>
  <c r="D44" i="21"/>
  <c r="D40" i="21"/>
  <c r="D36" i="21"/>
  <c r="D32" i="21"/>
  <c r="O16" i="21"/>
  <c r="L16" i="21"/>
  <c r="H16" i="21"/>
  <c r="F16" i="21"/>
  <c r="E16" i="21"/>
  <c r="D16" i="21"/>
  <c r="O166" i="94" l="1"/>
  <c r="P93" i="94"/>
  <c r="P99" i="94" s="1"/>
  <c r="P166" i="94" s="1"/>
  <c r="P176" i="94" s="1"/>
  <c r="M13" i="57" l="1"/>
  <c r="J13" i="57"/>
  <c r="I13" i="57"/>
  <c r="K13" i="57" s="1"/>
  <c r="G13" i="57"/>
  <c r="F13" i="57"/>
  <c r="C13" i="57"/>
  <c r="B13" i="57"/>
  <c r="M12" i="57"/>
  <c r="L12" i="57"/>
  <c r="N12" i="57" s="1"/>
  <c r="J12" i="57"/>
  <c r="I12" i="57"/>
  <c r="K12" i="57" s="1"/>
  <c r="G12" i="57"/>
  <c r="F12" i="57"/>
  <c r="B12" i="57"/>
  <c r="O176" i="94" l="1"/>
  <c r="M531" i="57"/>
  <c r="L531" i="57"/>
  <c r="J531" i="57"/>
  <c r="I531" i="57"/>
  <c r="H531" i="57"/>
  <c r="G531" i="57"/>
  <c r="F531" i="57"/>
  <c r="E531" i="57"/>
  <c r="C531" i="57"/>
  <c r="B531" i="57"/>
  <c r="N499" i="57"/>
  <c r="N531" i="57" s="1"/>
  <c r="K499" i="57"/>
  <c r="K531" i="57" s="1"/>
  <c r="N494" i="57"/>
  <c r="K494" i="57"/>
  <c r="H499" i="57"/>
  <c r="H494" i="57"/>
  <c r="D499" i="57"/>
  <c r="D531" i="57" s="1"/>
  <c r="D494" i="57"/>
  <c r="M423" i="57" l="1"/>
  <c r="L423" i="57"/>
  <c r="J423" i="57"/>
  <c r="I423" i="57"/>
  <c r="G423" i="57"/>
  <c r="F423" i="57"/>
  <c r="E423" i="57"/>
  <c r="C423" i="57"/>
  <c r="B423" i="57"/>
  <c r="M477" i="57"/>
  <c r="K477" i="57"/>
  <c r="J477" i="57"/>
  <c r="I477" i="57"/>
  <c r="G477" i="57"/>
  <c r="F477" i="57"/>
  <c r="C477" i="57"/>
  <c r="B477" i="57"/>
  <c r="L448" i="57"/>
  <c r="N448" i="57" s="1"/>
  <c r="K448" i="57"/>
  <c r="H448" i="57"/>
  <c r="H477" i="57" s="1"/>
  <c r="D448" i="57"/>
  <c r="D477" i="57" s="1"/>
  <c r="L447" i="57"/>
  <c r="L477" i="57" s="1"/>
  <c r="K447" i="57"/>
  <c r="H447" i="57"/>
  <c r="D447" i="57"/>
  <c r="L442" i="57"/>
  <c r="L13" i="57" s="1"/>
  <c r="N13" i="57" s="1"/>
  <c r="N442" i="57"/>
  <c r="K442" i="57"/>
  <c r="H442" i="57"/>
  <c r="H13" i="57" s="1"/>
  <c r="E442" i="57"/>
  <c r="E13" i="57" s="1"/>
  <c r="D442" i="57"/>
  <c r="D13" i="57" s="1"/>
  <c r="N441" i="57"/>
  <c r="K441" i="57"/>
  <c r="H441" i="57"/>
  <c r="H12" i="57" s="1"/>
  <c r="E441" i="57"/>
  <c r="E12" i="57" s="1"/>
  <c r="D441" i="57"/>
  <c r="D12" i="57" s="1"/>
  <c r="N447" i="57" l="1"/>
  <c r="N477" i="57" s="1"/>
  <c r="E477" i="57"/>
  <c r="N386" i="57"/>
  <c r="N423" i="57" s="1"/>
  <c r="K386" i="57"/>
  <c r="K423" i="57" s="1"/>
  <c r="H386" i="57"/>
  <c r="H423" i="57" s="1"/>
  <c r="D386" i="57"/>
  <c r="D423" i="57" s="1"/>
  <c r="J371" i="57" l="1"/>
  <c r="I371" i="57"/>
  <c r="G371" i="57"/>
  <c r="F371" i="57"/>
  <c r="E371" i="57"/>
  <c r="C371" i="57"/>
  <c r="B371" i="57"/>
  <c r="H339" i="57"/>
  <c r="H16" i="57" s="1"/>
  <c r="D339" i="57"/>
  <c r="D16" i="57" s="1"/>
  <c r="H334" i="57"/>
  <c r="H11" i="57" s="1"/>
  <c r="D334" i="57"/>
  <c r="D11" i="57" s="1"/>
  <c r="H333" i="57"/>
  <c r="H10" i="57" s="1"/>
  <c r="D333" i="57"/>
  <c r="D10" i="57" s="1"/>
  <c r="K371" i="57"/>
  <c r="N371" i="57"/>
  <c r="M371" i="57"/>
  <c r="L371" i="57"/>
  <c r="D371" i="57" l="1"/>
  <c r="H371" i="57"/>
  <c r="M32" i="57"/>
  <c r="L32" i="57"/>
  <c r="J32" i="57"/>
  <c r="I32" i="57"/>
  <c r="G32" i="57"/>
  <c r="F32" i="57"/>
  <c r="C32" i="57"/>
  <c r="C48" i="57" s="1"/>
  <c r="M23" i="57"/>
  <c r="L23" i="57"/>
  <c r="M28" i="57"/>
  <c r="L28" i="57"/>
  <c r="J28" i="57"/>
  <c r="I28" i="57"/>
  <c r="K28" i="57" s="1"/>
  <c r="G28" i="57"/>
  <c r="F28" i="57"/>
  <c r="J23" i="57"/>
  <c r="I23" i="57"/>
  <c r="G23" i="57"/>
  <c r="F23" i="57"/>
  <c r="C28" i="57"/>
  <c r="C23" i="57"/>
  <c r="B32" i="57"/>
  <c r="B28" i="57"/>
  <c r="B23" i="57"/>
  <c r="N88" i="57"/>
  <c r="K88" i="57"/>
  <c r="H88" i="57"/>
  <c r="E88" i="57"/>
  <c r="E32" i="57" s="1"/>
  <c r="N84" i="57"/>
  <c r="K84" i="57"/>
  <c r="H84" i="57"/>
  <c r="E84" i="57"/>
  <c r="E28" i="57" s="1"/>
  <c r="N79" i="57"/>
  <c r="K79" i="57"/>
  <c r="H79" i="57"/>
  <c r="E79" i="57"/>
  <c r="M318" i="57"/>
  <c r="L318" i="57"/>
  <c r="J318" i="57"/>
  <c r="I318" i="57"/>
  <c r="G318" i="57"/>
  <c r="F318" i="57"/>
  <c r="E318" i="57"/>
  <c r="C318" i="57"/>
  <c r="B318" i="57"/>
  <c r="M265" i="57"/>
  <c r="L265" i="57"/>
  <c r="J265" i="57"/>
  <c r="I265" i="57"/>
  <c r="G265" i="57"/>
  <c r="F265" i="57"/>
  <c r="E265" i="57"/>
  <c r="C265" i="57"/>
  <c r="B265" i="57"/>
  <c r="N302" i="57"/>
  <c r="N318" i="57" s="1"/>
  <c r="K302" i="57"/>
  <c r="K318" i="57" s="1"/>
  <c r="H302" i="57"/>
  <c r="D302" i="57"/>
  <c r="N298" i="57"/>
  <c r="K298" i="57"/>
  <c r="H298" i="57"/>
  <c r="D298" i="57"/>
  <c r="N293" i="57"/>
  <c r="K293" i="57"/>
  <c r="H293" i="57"/>
  <c r="D293" i="57"/>
  <c r="I48" i="57" l="1"/>
  <c r="K32" i="57"/>
  <c r="F48" i="57"/>
  <c r="N28" i="57"/>
  <c r="J48" i="57"/>
  <c r="G48" i="57"/>
  <c r="D318" i="57"/>
  <c r="N32" i="57"/>
  <c r="N48" i="57" s="1"/>
  <c r="L48" i="57"/>
  <c r="B48" i="57"/>
  <c r="H318" i="57"/>
  <c r="K23" i="57"/>
  <c r="N23" i="57"/>
  <c r="M48" i="57"/>
  <c r="N249" i="57"/>
  <c r="K249" i="57"/>
  <c r="H249" i="57"/>
  <c r="D249" i="57"/>
  <c r="N245" i="57"/>
  <c r="K245" i="57"/>
  <c r="H245" i="57"/>
  <c r="D245" i="57"/>
  <c r="N240" i="57"/>
  <c r="K240" i="57"/>
  <c r="H240" i="57"/>
  <c r="D240" i="57"/>
  <c r="H265" i="57" l="1"/>
  <c r="K48" i="57"/>
  <c r="K265" i="57"/>
  <c r="N265" i="57"/>
  <c r="D265" i="57"/>
  <c r="M212" i="57"/>
  <c r="L212" i="57"/>
  <c r="J212" i="57"/>
  <c r="I212" i="57"/>
  <c r="G212" i="57"/>
  <c r="F212" i="57"/>
  <c r="C212" i="57"/>
  <c r="B212" i="57"/>
  <c r="N196" i="57"/>
  <c r="N212" i="57" s="1"/>
  <c r="K196" i="57"/>
  <c r="K212" i="57" s="1"/>
  <c r="H196" i="57"/>
  <c r="D196" i="57"/>
  <c r="D212" i="57" s="1"/>
  <c r="N192" i="57"/>
  <c r="K192" i="57"/>
  <c r="H192" i="57"/>
  <c r="D192" i="57"/>
  <c r="N187" i="57"/>
  <c r="K187" i="57"/>
  <c r="H187" i="57"/>
  <c r="E187" i="57"/>
  <c r="E23" i="57" s="1"/>
  <c r="E48" i="57" s="1"/>
  <c r="D187" i="57"/>
  <c r="H212" i="57" l="1"/>
  <c r="E212" i="57"/>
  <c r="M157" i="57"/>
  <c r="J157" i="57"/>
  <c r="I157" i="57"/>
  <c r="G157" i="57"/>
  <c r="F157" i="57"/>
  <c r="E157" i="57"/>
  <c r="C157" i="57"/>
  <c r="B157" i="57"/>
  <c r="N141" i="57"/>
  <c r="K141" i="57"/>
  <c r="H141" i="57"/>
  <c r="H32" i="57" s="1"/>
  <c r="D141" i="57"/>
  <c r="D32" i="57" s="1"/>
  <c r="D48" i="57" s="1"/>
  <c r="N137" i="57"/>
  <c r="K137" i="57"/>
  <c r="K157" i="57" s="1"/>
  <c r="H137" i="57"/>
  <c r="H28" i="57" s="1"/>
  <c r="D137" i="57"/>
  <c r="D28" i="57" s="1"/>
  <c r="N132" i="57"/>
  <c r="K132" i="57"/>
  <c r="H132" i="57"/>
  <c r="H23" i="57" s="1"/>
  <c r="D132" i="57"/>
  <c r="D23" i="57" s="1"/>
  <c r="H48" i="57" l="1"/>
  <c r="D157" i="57"/>
  <c r="H157" i="57"/>
  <c r="N157" i="57"/>
  <c r="N104" i="57"/>
  <c r="M104" i="57"/>
  <c r="L104" i="57"/>
  <c r="K104" i="57"/>
  <c r="J104" i="57"/>
  <c r="I104" i="57"/>
  <c r="H104" i="57"/>
  <c r="G104" i="57"/>
  <c r="F104" i="57"/>
  <c r="E104" i="57"/>
  <c r="D104" i="57"/>
  <c r="C104" i="57"/>
  <c r="B104" i="57"/>
  <c r="G23" i="33" l="1"/>
  <c r="G19" i="33"/>
  <c r="N24" i="64"/>
  <c r="M24" i="64"/>
  <c r="F5" i="30"/>
  <c r="B140" i="89" l="1"/>
  <c r="B92" i="89"/>
  <c r="B44" i="89"/>
  <c r="C140" i="89"/>
  <c r="C92" i="89"/>
  <c r="C44" i="89"/>
  <c r="D92" i="89"/>
  <c r="D44" i="89"/>
  <c r="D140" i="89"/>
  <c r="O6" i="9"/>
  <c r="O8" i="9"/>
  <c r="O10" i="9"/>
  <c r="O11" i="9"/>
  <c r="O13" i="9"/>
  <c r="O15" i="9"/>
  <c r="M8" i="9"/>
  <c r="M10" i="9"/>
  <c r="M11" i="9"/>
  <c r="M13" i="9"/>
  <c r="M15" i="9"/>
  <c r="M6" i="9"/>
  <c r="H8" i="9"/>
  <c r="H10" i="9"/>
  <c r="H11" i="9"/>
  <c r="P11" i="9" s="1"/>
  <c r="H13" i="9"/>
  <c r="H15" i="9"/>
  <c r="H6" i="9"/>
  <c r="P6" i="30"/>
  <c r="P7" i="30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5" i="30"/>
  <c r="I6" i="30"/>
  <c r="Q6" i="30" s="1"/>
  <c r="I7" i="30"/>
  <c r="Q7" i="30" s="1"/>
  <c r="I8" i="30"/>
  <c r="Q8" i="30" s="1"/>
  <c r="I9" i="30"/>
  <c r="Q9" i="30" s="1"/>
  <c r="I10" i="30"/>
  <c r="Q10" i="30" s="1"/>
  <c r="I11" i="30"/>
  <c r="I12" i="30"/>
  <c r="I13" i="30"/>
  <c r="I14" i="30"/>
  <c r="Q14" i="30" s="1"/>
  <c r="I15" i="30"/>
  <c r="Q15" i="30" s="1"/>
  <c r="I16" i="30"/>
  <c r="Q16" i="30" s="1"/>
  <c r="I17" i="30"/>
  <c r="Q17" i="30" s="1"/>
  <c r="I18" i="30"/>
  <c r="Q18" i="30" s="1"/>
  <c r="I19" i="30"/>
  <c r="I20" i="30"/>
  <c r="I21" i="30"/>
  <c r="Q21" i="30" s="1"/>
  <c r="I22" i="30"/>
  <c r="Q22" i="30" s="1"/>
  <c r="I23" i="30"/>
  <c r="Q23" i="30" s="1"/>
  <c r="I24" i="30"/>
  <c r="Q24" i="30" s="1"/>
  <c r="I5" i="30"/>
  <c r="D45" i="88"/>
  <c r="D28" i="88"/>
  <c r="Q13" i="30" l="1"/>
  <c r="P10" i="9"/>
  <c r="Q20" i="30"/>
  <c r="Q12" i="30"/>
  <c r="Q19" i="30"/>
  <c r="Q11" i="30"/>
  <c r="P6" i="9"/>
  <c r="P8" i="9"/>
  <c r="P13" i="9"/>
  <c r="P15" i="9"/>
  <c r="Q5" i="30"/>
  <c r="H59" i="79"/>
  <c r="G59" i="79"/>
  <c r="I6" i="33"/>
  <c r="G48" i="33"/>
  <c r="I48" i="33" s="1"/>
  <c r="G47" i="33"/>
  <c r="I47" i="33" s="1"/>
  <c r="G46" i="33"/>
  <c r="I46" i="33" s="1"/>
  <c r="G45" i="33"/>
  <c r="I45" i="33" s="1"/>
  <c r="G44" i="33"/>
  <c r="I44" i="33" s="1"/>
  <c r="G43" i="33"/>
  <c r="I43" i="33" s="1"/>
  <c r="G42" i="33"/>
  <c r="I42" i="33" s="1"/>
  <c r="G41" i="33"/>
  <c r="I41" i="33" s="1"/>
  <c r="G40" i="33"/>
  <c r="I40" i="33" s="1"/>
  <c r="G39" i="33"/>
  <c r="I39" i="33" s="1"/>
  <c r="G37" i="33"/>
  <c r="I37" i="33" s="1"/>
  <c r="G36" i="33"/>
  <c r="I36" i="33" s="1"/>
  <c r="G35" i="33"/>
  <c r="I35" i="33" s="1"/>
  <c r="G34" i="33"/>
  <c r="I34" i="33" s="1"/>
  <c r="G33" i="33"/>
  <c r="I33" i="33" s="1"/>
  <c r="G32" i="33"/>
  <c r="I32" i="33" s="1"/>
  <c r="G31" i="33"/>
  <c r="I31" i="33" s="1"/>
  <c r="G30" i="33"/>
  <c r="I30" i="33" s="1"/>
  <c r="G29" i="33"/>
  <c r="I29" i="33" s="1"/>
  <c r="G28" i="33"/>
  <c r="I28" i="33" s="1"/>
  <c r="G27" i="33"/>
  <c r="I27" i="33" s="1"/>
  <c r="G26" i="33"/>
  <c r="I26" i="33" s="1"/>
  <c r="G25" i="33"/>
  <c r="I25" i="33" s="1"/>
  <c r="G24" i="33"/>
  <c r="I24" i="33" s="1"/>
  <c r="I23" i="33"/>
  <c r="G22" i="33"/>
  <c r="I22" i="33" s="1"/>
  <c r="G21" i="33"/>
  <c r="I21" i="33" s="1"/>
  <c r="G20" i="33"/>
  <c r="I20" i="33" s="1"/>
  <c r="I19" i="33"/>
  <c r="G18" i="33"/>
  <c r="I18" i="33" s="1"/>
  <c r="G17" i="33"/>
  <c r="I17" i="33" s="1"/>
  <c r="G16" i="33"/>
  <c r="I16" i="33" s="1"/>
  <c r="G15" i="33"/>
  <c r="I15" i="33" s="1"/>
  <c r="G14" i="33"/>
  <c r="I14" i="33" s="1"/>
  <c r="G13" i="33"/>
  <c r="I13" i="33" s="1"/>
  <c r="G12" i="33"/>
  <c r="I12" i="33" s="1"/>
  <c r="G11" i="33"/>
  <c r="I11" i="33" s="1"/>
  <c r="G10" i="33"/>
  <c r="I10" i="33" s="1"/>
  <c r="G9" i="33"/>
  <c r="I9" i="33" s="1"/>
  <c r="G8" i="33"/>
  <c r="I8" i="33" s="1"/>
  <c r="G7" i="33"/>
  <c r="I7" i="33" s="1"/>
  <c r="G6" i="33"/>
  <c r="F49" i="33"/>
  <c r="E49" i="33"/>
  <c r="D49" i="33"/>
  <c r="C49" i="33"/>
  <c r="B49" i="33"/>
  <c r="O25" i="30"/>
  <c r="L25" i="30"/>
  <c r="D25" i="30"/>
  <c r="E25" i="30"/>
  <c r="F25" i="30"/>
  <c r="G25" i="30"/>
  <c r="H25" i="30"/>
  <c r="H49" i="33" l="1"/>
  <c r="I49" i="33"/>
  <c r="J49" i="33"/>
  <c r="G49" i="33"/>
  <c r="I25" i="30"/>
  <c r="N25" i="30"/>
  <c r="D51" i="88"/>
  <c r="B51" i="88"/>
  <c r="C46" i="88"/>
  <c r="B46" i="88"/>
  <c r="D46" i="88"/>
  <c r="D39" i="88"/>
  <c r="B39" i="88"/>
  <c r="C39" i="88"/>
  <c r="B34" i="88"/>
  <c r="D34" i="88"/>
  <c r="C34" i="88"/>
  <c r="D29" i="88"/>
  <c r="C29" i="88"/>
  <c r="C22" i="88"/>
  <c r="D22" i="88"/>
  <c r="C17" i="88"/>
  <c r="B17" i="88"/>
  <c r="D17" i="88"/>
  <c r="D12" i="88"/>
  <c r="D11" i="88"/>
  <c r="D5" i="88"/>
  <c r="C5" i="88"/>
  <c r="B5" i="88"/>
  <c r="D19" i="82"/>
  <c r="C19" i="82"/>
  <c r="B19" i="82"/>
  <c r="D13" i="82"/>
  <c r="C13" i="82"/>
  <c r="B13" i="82"/>
  <c r="D7" i="82"/>
  <c r="C7" i="82"/>
  <c r="B7" i="82"/>
  <c r="C36" i="88" l="1"/>
  <c r="B53" i="88"/>
  <c r="B12" i="88"/>
  <c r="B19" i="88" s="1"/>
  <c r="B22" i="88"/>
  <c r="C12" i="88"/>
  <c r="C19" i="88" s="1"/>
  <c r="B29" i="88"/>
  <c r="Q25" i="30"/>
  <c r="D53" i="88"/>
  <c r="D36" i="88"/>
  <c r="D19" i="88"/>
  <c r="C53" i="88"/>
  <c r="R25" i="30" l="1"/>
  <c r="R9" i="30"/>
  <c r="R7" i="30"/>
  <c r="R6" i="30"/>
  <c r="R8" i="30"/>
  <c r="R10" i="30"/>
  <c r="R5" i="30"/>
  <c r="B36" i="88"/>
  <c r="R22" i="30"/>
  <c r="R14" i="30"/>
  <c r="R18" i="30"/>
  <c r="R20" i="30"/>
  <c r="R24" i="30"/>
  <c r="R19" i="30"/>
  <c r="R17" i="30"/>
  <c r="R12" i="30"/>
  <c r="R16" i="30"/>
  <c r="R15" i="30"/>
  <c r="R21" i="30"/>
  <c r="R13" i="30"/>
  <c r="R11" i="30"/>
  <c r="R23" i="30"/>
  <c r="Q34" i="21"/>
  <c r="Q50" i="21"/>
  <c r="N14" i="21"/>
  <c r="N22" i="21"/>
  <c r="N30" i="21"/>
  <c r="N38" i="21"/>
  <c r="N42" i="21"/>
  <c r="N46" i="21"/>
  <c r="Q46" i="21" s="1"/>
  <c r="N50" i="21"/>
  <c r="N52" i="21" s="1"/>
  <c r="N58" i="21"/>
  <c r="N62" i="21"/>
  <c r="N66" i="21"/>
  <c r="N68" i="21" s="1"/>
  <c r="N70" i="21"/>
  <c r="N74" i="21"/>
  <c r="N78" i="21"/>
  <c r="Q78" i="21" s="1"/>
  <c r="N82" i="21"/>
  <c r="Q82" i="21" s="1"/>
  <c r="N90" i="21"/>
  <c r="L106" i="21"/>
  <c r="I14" i="21"/>
  <c r="I22" i="21"/>
  <c r="I30" i="21"/>
  <c r="I34" i="21"/>
  <c r="I38" i="21"/>
  <c r="I42" i="21"/>
  <c r="I46" i="21"/>
  <c r="I50" i="21"/>
  <c r="I54" i="21"/>
  <c r="Q54" i="21" s="1"/>
  <c r="I58" i="21"/>
  <c r="I62" i="21"/>
  <c r="I66" i="21"/>
  <c r="I70" i="21"/>
  <c r="I74" i="21"/>
  <c r="I78" i="21"/>
  <c r="I82" i="21"/>
  <c r="I90" i="21"/>
  <c r="I94" i="21"/>
  <c r="Q94" i="21" s="1"/>
  <c r="I98" i="21"/>
  <c r="D106" i="21"/>
  <c r="E106" i="21"/>
  <c r="H106" i="21"/>
  <c r="F106" i="21"/>
  <c r="L105" i="21"/>
  <c r="H105" i="21"/>
  <c r="F105" i="21"/>
  <c r="E105" i="21"/>
  <c r="D105" i="21"/>
  <c r="L107" i="21"/>
  <c r="L108" i="21" s="1"/>
  <c r="H107" i="21"/>
  <c r="I97" i="21"/>
  <c r="Q97" i="21" s="1"/>
  <c r="I93" i="21"/>
  <c r="Q93" i="21" s="1"/>
  <c r="N89" i="21"/>
  <c r="I89" i="21"/>
  <c r="N81" i="21"/>
  <c r="I81" i="21"/>
  <c r="N77" i="21"/>
  <c r="I77" i="21"/>
  <c r="N73" i="21"/>
  <c r="I73" i="21"/>
  <c r="Q73" i="21" s="1"/>
  <c r="Q69" i="21"/>
  <c r="I69" i="21"/>
  <c r="N65" i="21"/>
  <c r="I65" i="21"/>
  <c r="N61" i="21"/>
  <c r="I61" i="21"/>
  <c r="Q61" i="21" s="1"/>
  <c r="I57" i="21"/>
  <c r="Q57" i="21" s="1"/>
  <c r="I53" i="21"/>
  <c r="Q53" i="21" s="1"/>
  <c r="N49" i="21"/>
  <c r="Q49" i="21" s="1"/>
  <c r="I49" i="21"/>
  <c r="N45" i="21"/>
  <c r="I45" i="21"/>
  <c r="N41" i="21"/>
  <c r="I41" i="21"/>
  <c r="N37" i="21"/>
  <c r="I37" i="21"/>
  <c r="I33" i="21"/>
  <c r="Q33" i="21" s="1"/>
  <c r="N29" i="21"/>
  <c r="I29" i="21"/>
  <c r="I13" i="21"/>
  <c r="N13" i="21"/>
  <c r="N15" i="21"/>
  <c r="N16" i="21" s="1"/>
  <c r="I21" i="21"/>
  <c r="Q21" i="21" s="1"/>
  <c r="O107" i="21"/>
  <c r="O108" i="21" s="1"/>
  <c r="N91" i="21"/>
  <c r="N92" i="21" s="1"/>
  <c r="N83" i="21"/>
  <c r="N79" i="21"/>
  <c r="N75" i="21"/>
  <c r="N71" i="21"/>
  <c r="N72" i="21" s="1"/>
  <c r="N63" i="21"/>
  <c r="N64" i="21" s="1"/>
  <c r="N59" i="21"/>
  <c r="N47" i="21"/>
  <c r="N43" i="21"/>
  <c r="N39" i="21"/>
  <c r="N40" i="21" s="1"/>
  <c r="P15" i="21"/>
  <c r="I99" i="21"/>
  <c r="I95" i="21"/>
  <c r="I96" i="21" s="1"/>
  <c r="I91" i="21"/>
  <c r="I92" i="21" s="1"/>
  <c r="I83" i="21"/>
  <c r="I84" i="21" s="1"/>
  <c r="I79" i="21"/>
  <c r="I80" i="21" s="1"/>
  <c r="I75" i="21"/>
  <c r="I71" i="21"/>
  <c r="I67" i="21"/>
  <c r="I63" i="21"/>
  <c r="I64" i="21" s="1"/>
  <c r="I59" i="21"/>
  <c r="I60" i="21" s="1"/>
  <c r="I55" i="21"/>
  <c r="I51" i="21"/>
  <c r="I47" i="21"/>
  <c r="I43" i="21"/>
  <c r="I39" i="21"/>
  <c r="I35" i="21"/>
  <c r="I31" i="21"/>
  <c r="I23" i="21"/>
  <c r="I24" i="21" s="1"/>
  <c r="I15" i="21"/>
  <c r="I16" i="21" s="1"/>
  <c r="D107" i="21"/>
  <c r="D108" i="21" s="1"/>
  <c r="E107" i="21"/>
  <c r="F107" i="21"/>
  <c r="F108" i="21" s="1"/>
  <c r="O24" i="9"/>
  <c r="N24" i="9"/>
  <c r="K24" i="9"/>
  <c r="C24" i="9"/>
  <c r="D24" i="9"/>
  <c r="G24" i="9"/>
  <c r="E24" i="9"/>
  <c r="Q35" i="21" l="1"/>
  <c r="Q36" i="21" s="1"/>
  <c r="I36" i="21"/>
  <c r="Q67" i="21"/>
  <c r="I68" i="21"/>
  <c r="P16" i="21"/>
  <c r="P107" i="21"/>
  <c r="P108" i="21" s="1"/>
  <c r="Q79" i="21"/>
  <c r="Q80" i="21" s="1"/>
  <c r="N80" i="21"/>
  <c r="Q37" i="21"/>
  <c r="I105" i="21"/>
  <c r="Q74" i="21"/>
  <c r="Q38" i="21"/>
  <c r="H108" i="21"/>
  <c r="Q31" i="21"/>
  <c r="I32" i="21"/>
  <c r="N84" i="21"/>
  <c r="N105" i="21"/>
  <c r="I106" i="21"/>
  <c r="Q70" i="21"/>
  <c r="Q30" i="21"/>
  <c r="N32" i="21"/>
  <c r="Q99" i="21"/>
  <c r="Q100" i="21" s="1"/>
  <c r="I100" i="21"/>
  <c r="Q65" i="21"/>
  <c r="Q42" i="21"/>
  <c r="I44" i="21"/>
  <c r="I76" i="21"/>
  <c r="N44" i="21"/>
  <c r="Q89" i="21"/>
  <c r="Q22" i="21"/>
  <c r="N24" i="21"/>
  <c r="Q95" i="21"/>
  <c r="Q96" i="21" s="1"/>
  <c r="E108" i="21"/>
  <c r="Q47" i="21"/>
  <c r="Q48" i="21" s="1"/>
  <c r="I48" i="21"/>
  <c r="N48" i="21"/>
  <c r="Q41" i="21"/>
  <c r="Q62" i="21"/>
  <c r="Q14" i="21"/>
  <c r="I40" i="21"/>
  <c r="Q59" i="21"/>
  <c r="N60" i="21"/>
  <c r="Q23" i="21"/>
  <c r="Q58" i="21"/>
  <c r="Q75" i="21"/>
  <c r="Q76" i="21" s="1"/>
  <c r="N76" i="21"/>
  <c r="Q81" i="21"/>
  <c r="Q71" i="21"/>
  <c r="Q72" i="21" s="1"/>
  <c r="I72" i="21"/>
  <c r="Q51" i="21"/>
  <c r="Q52" i="21" s="1"/>
  <c r="I52" i="21"/>
  <c r="Q55" i="21"/>
  <c r="Q56" i="21" s="1"/>
  <c r="I56" i="21"/>
  <c r="Q43" i="21"/>
  <c r="Q44" i="21" s="1"/>
  <c r="Q29" i="21"/>
  <c r="Q45" i="21"/>
  <c r="Q77" i="21"/>
  <c r="Q90" i="21"/>
  <c r="Q66" i="21"/>
  <c r="Q91" i="21"/>
  <c r="Q92" i="21" s="1"/>
  <c r="Q83" i="21"/>
  <c r="Q84" i="21" s="1"/>
  <c r="Q63" i="21"/>
  <c r="Q64" i="21" s="1"/>
  <c r="Q39" i="21"/>
  <c r="Q40" i="21" s="1"/>
  <c r="I107" i="21"/>
  <c r="I108" i="21" s="1"/>
  <c r="Q98" i="21"/>
  <c r="N107" i="21"/>
  <c r="N106" i="21"/>
  <c r="Q13" i="21"/>
  <c r="M24" i="9"/>
  <c r="P24" i="9"/>
  <c r="Q15" i="21"/>
  <c r="H24" i="9"/>
  <c r="Q32" i="21" l="1"/>
  <c r="Q107" i="21"/>
  <c r="Q16" i="21"/>
  <c r="Q68" i="21"/>
  <c r="Q105" i="21"/>
  <c r="N108" i="21"/>
  <c r="Q24" i="21"/>
  <c r="Q106" i="21"/>
  <c r="Q60" i="21"/>
  <c r="Q8" i="9"/>
  <c r="Q6" i="9"/>
  <c r="Q10" i="9"/>
  <c r="Q13" i="9"/>
  <c r="Q15" i="9"/>
  <c r="Q24" i="9"/>
  <c r="K178" i="94"/>
  <c r="Q108" i="21" l="1"/>
  <c r="O178" i="94"/>
  <c r="P178" i="94" s="1"/>
  <c r="P180" i="94" s="1"/>
  <c r="P196" i="94" s="1"/>
  <c r="K180" i="94"/>
  <c r="K196" i="94" s="1"/>
  <c r="O180" i="94" l="1"/>
  <c r="O196" i="9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pcuba</author>
    <author>Jose Luis Enciso Grandez</author>
  </authors>
  <commentList>
    <comment ref="D3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
Nombre del Indicador</t>
        </r>
      </text>
    </comment>
    <comment ref="B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PROMOVER EMPLEOS FORMALES CON ACCESO A LOS
DERECHOS LABORALES Y COBERTURA DE SEGURIDAD
SOCIAL PARA LOGRAR UN DESARROLLO PRODUCTIVO Y
SOSTENIDO DE NUESTRA ECONOMÍA.</t>
        </r>
      </text>
    </comment>
    <comment ref="J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ESTIMACIÓN INEI
https://www.inei.gob.pe/media/MenuRecursivo/indices_tematicos/cd4_3.xlsx</t>
        </r>
      </text>
    </comment>
    <comment ref="B6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INCREMENTAR LAS INTERVENCIONES EFECTIVAS Y ARTICULADAS DEL SECTOR DESARROLLO E INCLUSIÒN SOCIAL</t>
        </r>
      </text>
    </comment>
    <comment ref="B7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INCREMENTAR LA EQUIDAD Y LA CALIDAD DE LOS APRENDIZAJES Y DEL TALENTO DE LOS NIÑOS Y ADOLESCENTES</t>
        </r>
      </text>
    </comment>
    <comment ref="B8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INCREMENTAR LA EQUIDAD Y LA CALIDAD DE LOS APRENDIZAJES Y DEL TALENTO DE LOS NIÑOS Y ADOLESCENTES</t>
        </r>
      </text>
    </comment>
    <comment ref="B9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AMPLIAR LA COBERTURA DE ASEGURAMIENTO PARA LA PROTECCIÒN EN SALUD</t>
        </r>
      </text>
    </comment>
    <comment ref="B10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AMPLIAR LA COBERTURA DE ASEGURAMIENTO PARA LA PROTECCIÒN EN SALUD</t>
        </r>
      </text>
    </comment>
    <comment ref="B11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INCLREMENTAR EL ACCESO A LA POBLACIÒN (RURAL Y URBANA) A SERVICIOS DE AGUA Y SANEAMIENTO DE CALIDAD</t>
        </r>
      </text>
    </comment>
    <comment ref="B12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MEJORAR LA IMPLEMENTACIÓN DE LA GESTIÓN PÍBLICA PARA RESULTADOS EN TODAS LAS ENTIDADES PUBLICAS</t>
        </r>
      </text>
    </comment>
    <comment ref="B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INCEMENTAR LA PRODUCTIVIDAD AGRARIA Y LA INSERCIÒN COMPETITIVA A LOS MERCADOS INTERNACIONALES</t>
        </r>
      </text>
    </comment>
    <comment ref="B14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CONSOLIDAR AL PERÚ COMO DESTINO TURÌSTICO COMPETITIVO, SOSTENIBLE, DE CALIDAD Y SEGURO</t>
        </r>
      </text>
    </comment>
    <comment ref="B15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REDUCIR LOS TIEMPOS Y COSTOS LOGISTICOS EN EL SISTEMA DE TRANSPORTE</t>
        </r>
      </text>
    </comment>
    <comment ref="B16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REDUCIR LOS TIEMPOS Y COSTOS LOGISTICOS EN EL SISTEMA DE TRANSPORTE</t>
        </r>
      </text>
    </comment>
    <comment ref="B17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PROMOVER LA SOSTENIBILIDAD EN EL USO DE LA DIVERSIDAD BIOLÒGICA Y DE LOS SERVICIOS ECOSISTÈMICOS COMO ACTIVOS DE DESARROLLO DEL PAÌS</t>
        </r>
      </text>
    </comment>
    <comment ref="B18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REDUCIR LA VILNERABILIDAD DE LA POBLACIÒN Y SUS MEDIOS DE VIDA ANTE EL RIESGO DE DESASTRES</t>
        </r>
      </text>
    </comment>
  </commentList>
</comments>
</file>

<file path=xl/sharedStrings.xml><?xml version="1.0" encoding="utf-8"?>
<sst xmlns="http://schemas.openxmlformats.org/spreadsheetml/2006/main" count="7088" uniqueCount="2218">
  <si>
    <t>TOTAL</t>
  </si>
  <si>
    <t>RECURSOS PUBLICOS</t>
  </si>
  <si>
    <t>MONTO</t>
  </si>
  <si>
    <t>PROFESIONALES</t>
  </si>
  <si>
    <t>TECNICOS</t>
  </si>
  <si>
    <t>AUXILIARES</t>
  </si>
  <si>
    <t>DIRECTIVOS/FUNCIONARIOS</t>
  </si>
  <si>
    <t xml:space="preserve"> REMUNERATIVA</t>
  </si>
  <si>
    <t>CATEGORIA</t>
  </si>
  <si>
    <t>PEA</t>
  </si>
  <si>
    <t>F-1</t>
  </si>
  <si>
    <t>SPA</t>
  </si>
  <si>
    <t>SPE</t>
  </si>
  <si>
    <t>STA</t>
  </si>
  <si>
    <t>STE</t>
  </si>
  <si>
    <t>SAA</t>
  </si>
  <si>
    <t>SAE</t>
  </si>
  <si>
    <t>S/.</t>
  </si>
  <si>
    <t>Est. %</t>
  </si>
  <si>
    <t>EST. %</t>
  </si>
  <si>
    <t>GASTOS CORRIENTES */</t>
  </si>
  <si>
    <t>TOTAL (A)</t>
  </si>
  <si>
    <t>OTROS</t>
  </si>
  <si>
    <t>COSTO ANUAL</t>
  </si>
  <si>
    <t>OBLIGACIONES DEL EMPLEADOR (CARGAS SOCIALES)</t>
  </si>
  <si>
    <t>GASTOS VARIABLES Y OCASIONALES</t>
  </si>
  <si>
    <t>TRANSFERENCIAS CAFAE</t>
  </si>
  <si>
    <t>RUBROS</t>
  </si>
  <si>
    <t>SEGUROS</t>
  </si>
  <si>
    <t>NUEVOS SOLES</t>
  </si>
  <si>
    <t>CONSULTORIAS</t>
  </si>
  <si>
    <t xml:space="preserve">TOTAL </t>
  </si>
  <si>
    <t>1. RECURSOS ORDINARIOS</t>
  </si>
  <si>
    <t>2. RECURSOS DIRECTAM. RECAUD.</t>
  </si>
  <si>
    <t>3.- RECURSOS OPERACIONES</t>
  </si>
  <si>
    <t>4. DONACIONES Y TRANSFERENCIAS</t>
  </si>
  <si>
    <t>5. RECURSOS DETERMINADOS</t>
  </si>
  <si>
    <t xml:space="preserve">    - CONTRIBUCIONES A FONDOS</t>
  </si>
  <si>
    <t xml:space="preserve">    - FONDO DE COMPENCIÓN MUNICIPAL</t>
  </si>
  <si>
    <t xml:space="preserve">    - IMPUESTOS MUNICIPALES</t>
  </si>
  <si>
    <t xml:space="preserve">    - CANON  Y  SOBRECANON, REGALIAS</t>
  </si>
  <si>
    <t xml:space="preserve">       Y PARTICIPACIONES</t>
  </si>
  <si>
    <t>TOTAL    (*)</t>
  </si>
  <si>
    <t>OTROS (ESPECIFICAR) (**)</t>
  </si>
  <si>
    <t>(PIA) = Presupuesto Institucional de Apertura</t>
  </si>
  <si>
    <t>TIPO DE ESTUDIO Y/O INFORME (*)</t>
  </si>
  <si>
    <t>(*) EL PRODUCTO QUE SE ADQUIERE</t>
  </si>
  <si>
    <t>NIVELES REMUNERATIVOS</t>
  </si>
  <si>
    <t>(1)</t>
  </si>
  <si>
    <t>(2)</t>
  </si>
  <si>
    <t>(3)</t>
  </si>
  <si>
    <t>(4)</t>
  </si>
  <si>
    <t>(5)</t>
  </si>
  <si>
    <t>(6)</t>
  </si>
  <si>
    <t>CARRERA ADMINISTRATIVA</t>
  </si>
  <si>
    <t>ASISTENCIALES NO PROFESIONALES DE LA SALUD</t>
  </si>
  <si>
    <t>LEY DEL PROFESORADO</t>
  </si>
  <si>
    <t>CARRERA MEDICA Y PROFESIONALES  DE LA SALUD</t>
  </si>
  <si>
    <t>NOTAS</t>
  </si>
  <si>
    <t xml:space="preserve">(1) PEA: </t>
  </si>
  <si>
    <t xml:space="preserve">(2) REMUNERACION: </t>
  </si>
  <si>
    <t xml:space="preserve">SE CONSIGNARA LA REMUNERACION MENSUAL PROMEDIO DE UN SERVIDOR EN CADA NIVEL DE LA CARRERA PUBLICA SEGUN CORRESPONDA </t>
  </si>
  <si>
    <t xml:space="preserve">(3) CAFAE: </t>
  </si>
  <si>
    <t xml:space="preserve">SE CONSIGNARA EL  INCENTIVO LABORAL  MENSUAL PROMEDIO QUE POR DISPOSICION EXPRESA SE LE OTORGUE A UN SERVIDOR EN CADA NIVEL SEGUN CORRESPONDA </t>
  </si>
  <si>
    <t xml:space="preserve">(4) AETA: </t>
  </si>
  <si>
    <t xml:space="preserve">SOLO APLICABLE AL SECTOR SALUD. SE CONSIGNARA LA ASIGNACION EXTRAORDINARIA POR TRABAJO ASISTENCIAL  MENSUAL PROMEDIO DE UN SERVIDOR EN CADA NIVEL </t>
  </si>
  <si>
    <t xml:space="preserve">SEGUN CORRESPONDA </t>
  </si>
  <si>
    <t xml:space="preserve">(5) OTROS BENEFICIOS - ASIGNACION MENSUAL </t>
  </si>
  <si>
    <t xml:space="preserve">RUBROS ANTERIORES . EN HOJA INDEPENDIENTES SE DETALLARA CADA CONCEPTO Y MONTO, ASI COMO LA DISPOSICION EXPRESA QUE LOS AUTORICE Y LA PERIODICIDAD CON QUE </t>
  </si>
  <si>
    <t xml:space="preserve">SE OTORGA . DEBERA DETALLAR POR CADA CONCEPTO ASI COMO LA DISPOSICION EXPRESA QUE LOS AUTORICE Y LA PERIODICIDAD CON QUE SE OTORGA (MENSUAL, BIMENSUAL, </t>
  </si>
  <si>
    <t>TRIMESTRAL , CUATRIMENSUAL)</t>
  </si>
  <si>
    <t>(7)</t>
  </si>
  <si>
    <t>ADQUISICIONES/CONTRATACIONES/OBRAS</t>
  </si>
  <si>
    <t>FECHA PROG. CONV.</t>
  </si>
  <si>
    <t xml:space="preserve">    - OTROS (ESPECIFICAR)</t>
  </si>
  <si>
    <t>TOTAL SECTOR</t>
  </si>
  <si>
    <t>PROYECTO</t>
  </si>
  <si>
    <t>TIPO DE PROCESO DE SELECCIÓN</t>
  </si>
  <si>
    <t>ADQUISICIÓN</t>
  </si>
  <si>
    <t>OBSERVACIONES</t>
  </si>
  <si>
    <t>ESTADO DEL PROCESO</t>
  </si>
  <si>
    <t>PART. %</t>
  </si>
  <si>
    <t xml:space="preserve">       OFICIALES DE CREDITO</t>
  </si>
  <si>
    <t>SERVICIO DE DEUDA</t>
  </si>
  <si>
    <t>(**) PNUD, BONOS, etc.</t>
  </si>
  <si>
    <t xml:space="preserve"> </t>
  </si>
  <si>
    <t>FAG</t>
  </si>
  <si>
    <t>TIPO DE CONTRATO</t>
  </si>
  <si>
    <t>PNUD</t>
  </si>
  <si>
    <t>CAS</t>
  </si>
  <si>
    <t>SNP</t>
  </si>
  <si>
    <t>…</t>
  </si>
  <si>
    <t>PLIEGO</t>
  </si>
  <si>
    <t>UNIDAD EJECUTORA</t>
  </si>
  <si>
    <t>FUNCIÓN DESEMPEÑADA</t>
  </si>
  <si>
    <t>SUB TOTAL GASTOS CORRIENTES</t>
  </si>
  <si>
    <t>SUB TOTAL GASTOS DE CAPITAL</t>
  </si>
  <si>
    <t>SUB TOTAL SERVICIO DE DEUDA</t>
  </si>
  <si>
    <t>GASTOS DE CAPITAL</t>
  </si>
  <si>
    <t>1: Reserva de Contingencia</t>
  </si>
  <si>
    <t>2: Personal y Obligaciones Sociales</t>
  </si>
  <si>
    <t>3: Pensiones y Prestaciones Sociales</t>
  </si>
  <si>
    <t>4: Bienes y Servicios</t>
  </si>
  <si>
    <t>5: Donaciones y Transferencias</t>
  </si>
  <si>
    <t>6: Otros Gastos</t>
  </si>
  <si>
    <t>7: Donaciones y Transferencias</t>
  </si>
  <si>
    <t>8: Otros Gastos</t>
  </si>
  <si>
    <t>9: Adquisiciones de Activos No Financieros</t>
  </si>
  <si>
    <t>10: Adquisiciones de Activos Financieros</t>
  </si>
  <si>
    <t>11: Servicio de la Deuda</t>
  </si>
  <si>
    <t>GASTOS CORRIENTES</t>
  </si>
  <si>
    <t>TRIMESTRAL , CUATRIMENSUAL  O SIN PERIODICIDAD)</t>
  </si>
  <si>
    <t>(8)</t>
  </si>
  <si>
    <t>SUB TOTAL OTROS BENEFICIOS ... (no, mensuales, monto anual)</t>
  </si>
  <si>
    <t>ESPECIALIDAD (**)</t>
  </si>
  <si>
    <t>(**) LA ESPECIALIDAD TOMANDO ENCUENTA HACIENDO REFERENCIA UNA O MAS DE LAS 25 FUNCIONES DEL CLASIFICADOR FUNCIONAL PROGRAMATICO</t>
  </si>
  <si>
    <t xml:space="preserve">CONTRAPRESTACIÓN MENSUAL </t>
  </si>
  <si>
    <t>FUNCIONES</t>
  </si>
  <si>
    <t>PPTO (PIA)</t>
  </si>
  <si>
    <t>1 Legislativa</t>
  </si>
  <si>
    <t>2 Relaciones Exteriores</t>
  </si>
  <si>
    <t>3 Planeam. Gestión y Reserva</t>
  </si>
  <si>
    <t>Decreto Legislativo 728 (Regimen Privado)</t>
  </si>
  <si>
    <t>DNI</t>
  </si>
  <si>
    <t>Apellidos y Nombres</t>
  </si>
  <si>
    <t>Numero de contratos o renovaciones</t>
  </si>
  <si>
    <t>Meses Ejecutados</t>
  </si>
  <si>
    <t>Monto Ejecutado</t>
  </si>
  <si>
    <t>Titulo Profesióonal, Técncio o Capacitación Ocupacional</t>
  </si>
  <si>
    <t>Fuente de Información</t>
  </si>
  <si>
    <t>7: Donaciones y Transferencias (de capital)</t>
  </si>
  <si>
    <t>5: Donaciones y Transferencias (corrientes)</t>
  </si>
  <si>
    <t>6: Otros Gastos (corrientes)</t>
  </si>
  <si>
    <t>8: Otros Gastos (de capital)</t>
  </si>
  <si>
    <t>TOTAL GASTOS UNIDAD EJECUTORA / ENTIDAD PÚBLICA</t>
  </si>
  <si>
    <t>CONTRATANTE</t>
  </si>
  <si>
    <t>CONTRATADO</t>
  </si>
  <si>
    <t>COSTO TOTAL EN PLANILLAS (*)</t>
  </si>
  <si>
    <t>Profesión</t>
  </si>
  <si>
    <t>Grado Academico</t>
  </si>
  <si>
    <t>PEA / Beneficiarios</t>
  </si>
  <si>
    <t>REMUNERACION MENSUAL (cada persona)</t>
  </si>
  <si>
    <t>CAFAE MENSUL (cada persona)</t>
  </si>
  <si>
    <t>AETA MENSUAL (cada persona)</t>
  </si>
  <si>
    <t>OTROS INGRESOS MENSUAL (cada persona)</t>
  </si>
  <si>
    <t>SUB TOTAL INGRESOS MENSUALES (cada persona)</t>
  </si>
  <si>
    <t>AGUINALDOS, GRAFICACIONES Y ESCOLARIDAD (anual cada persona)</t>
  </si>
  <si>
    <t>(9)</t>
  </si>
  <si>
    <t>TOTAL INGRESO ANUAL PEA</t>
  </si>
  <si>
    <t>TOTAL INGRESOS ANUAL POR PERSONA</t>
  </si>
  <si>
    <t>MONTO ANUAL</t>
  </si>
  <si>
    <t>(10)</t>
  </si>
  <si>
    <t>DIFERENCIA INGRESO ANUAL PEA</t>
  </si>
  <si>
    <t xml:space="preserve">DIFERENCIA INGRESO ANUAL POR PERSONAL </t>
  </si>
  <si>
    <t>SE CONSIGNARA EL NUMERO TOTAL DE PERSONAL ACTIVO ( NOMBRADO Y CONTRATADO) SEGÚN EL PRESUPUESTO ANILITOCO DE PERSONAL (PAP) APROBADO</t>
  </si>
  <si>
    <t>(**) Recursos Públicos / Recursos Ordinarios / Recursos Directamente Recaudados / Donaciones  y  Transferencias / Operaciones Oficiales de Crédito/ Recursos Determinados</t>
  </si>
  <si>
    <t>FECHA DE SUSCRIPCION DEL CONTRATO</t>
  </si>
  <si>
    <t>PLAZO DE EJEUCION DE OBRAS</t>
  </si>
  <si>
    <t>AMPLIACION DE PLAZO</t>
  </si>
  <si>
    <t>FECHA DE ENTREGA</t>
  </si>
  <si>
    <t>FECHA DE CONFORMIDAD DE OBRA</t>
  </si>
  <si>
    <t>VESTUARIO</t>
  </si>
  <si>
    <t>BONOS POR FUNCION JURIDICCIONAL Y FISCAL</t>
  </si>
  <si>
    <t>ESCOLARIDAD, AGUINALDO Y GRATIFICACIONES</t>
  </si>
  <si>
    <t>BONIFICACIÓN EXTRAORDINARIA (INACEPTACIÓN DE GRATIFICACIONES)</t>
  </si>
  <si>
    <t>DIETAS</t>
  </si>
  <si>
    <t>RETRIBUCIONES EN BIENES</t>
  </si>
  <si>
    <t>MOVILIDAD PARA TRASLADO DE TRABAJADORES</t>
  </si>
  <si>
    <t>PRODUCTIVIDAD</t>
  </si>
  <si>
    <t>SEGUROS (ESPECIFICAR)</t>
  </si>
  <si>
    <t>GASTOS POR ESTACIONAMIENTO DE VEHICULOS</t>
  </si>
  <si>
    <t>DIETA DE DIRECTORIO</t>
  </si>
  <si>
    <t>OTROS INGRESOS NO MENSUALES 
(anual cada personal)</t>
  </si>
  <si>
    <t>INCENTIVOS O PRODUCTIVIDAD (cada persona)</t>
  </si>
  <si>
    <t>MOVILIDAD</t>
  </si>
  <si>
    <t>RACIONAMIENTO</t>
  </si>
  <si>
    <t>BONOS</t>
  </si>
  <si>
    <t>(10) SUB TOTAL</t>
  </si>
  <si>
    <t>SUMATORIA DE LAS COLUMNAS (2), (3), (4), (5), (6), (7), (8), (9)</t>
  </si>
  <si>
    <t>(11) AGUINALDOS, GRAFICACIONES Y ESCOLARIDAD</t>
  </si>
  <si>
    <t>(12) OTROS BENEFICIOS - ASIGNACION ANUAL</t>
  </si>
  <si>
    <t>(11)</t>
  </si>
  <si>
    <t>(12)</t>
  </si>
  <si>
    <t xml:space="preserve">MULTIMPLACIÓN DE LA COLUMNA (10) POR 12 (MESES) Y AL RESULTADO SE SUMA LA COLUMNA (13) </t>
  </si>
  <si>
    <t>(13)</t>
  </si>
  <si>
    <t>(14)</t>
  </si>
  <si>
    <t>(15)</t>
  </si>
  <si>
    <t>(14) TOTAL INGRESOS ANUAL POR PERSONA</t>
  </si>
  <si>
    <t>(15) TOTAL ANUAL PEA</t>
  </si>
  <si>
    <t>(13) SUB TOTAL OTROS BENEFICIOS</t>
  </si>
  <si>
    <t>SUMATORIA DE LAS COLUMNAS (11) Y (12)</t>
  </si>
  <si>
    <t>MULTIPLICACIÓN DEL A COMUNTA (1) POR LA COLUMNA (14)</t>
  </si>
  <si>
    <t>CONTRATISTA (RUC y Denominacion)</t>
  </si>
  <si>
    <t>MODALIDAD</t>
  </si>
  <si>
    <t>NUMERO DEL PROCESO</t>
  </si>
  <si>
    <t>PROGRAMAS SOCIALES</t>
  </si>
  <si>
    <t>JUNTOS</t>
  </si>
  <si>
    <t>SAMU</t>
  </si>
  <si>
    <t>SMN</t>
  </si>
  <si>
    <t>Mortalidad Materna</t>
  </si>
  <si>
    <t>Mortalidad Neonatal</t>
  </si>
  <si>
    <t>II.  GESTACIÓN</t>
  </si>
  <si>
    <t>PAN</t>
  </si>
  <si>
    <t>CUNA MAS</t>
  </si>
  <si>
    <t>Desnutrición Cronica</t>
  </si>
  <si>
    <t>Mortalidad Infantil</t>
  </si>
  <si>
    <t>Desarrollo cognitivo, lenguaje, socioemocional y motor</t>
  </si>
  <si>
    <t>PELA</t>
  </si>
  <si>
    <t>Logros de aprendizaje</t>
  </si>
  <si>
    <t>Cobertura escolar</t>
  </si>
  <si>
    <t>PELA Primaria</t>
  </si>
  <si>
    <t>PELA Secundaria</t>
  </si>
  <si>
    <t>Logros de aprindizaje</t>
  </si>
  <si>
    <t>Deserción escolar</t>
  </si>
  <si>
    <t>Jovenes a la obra</t>
  </si>
  <si>
    <t>Beca 18</t>
  </si>
  <si>
    <t>Acceso a la educación superior de calidad</t>
  </si>
  <si>
    <t>Educacion pertienente para el mercado laboral</t>
  </si>
  <si>
    <t>Pensión 65</t>
  </si>
  <si>
    <t>Asegurar las condiciones básicas para la subsistencia</t>
  </si>
  <si>
    <t>III.  De 0 a 2 AÑOS</t>
  </si>
  <si>
    <t>IV. DE 3 A 5 AÑOS</t>
  </si>
  <si>
    <t>V. DE 6 A 12 AÑOS</t>
  </si>
  <si>
    <t>VI. DE 13 A 17 AÑOS</t>
  </si>
  <si>
    <t>VII. DE 17 A 24 AÑOS</t>
  </si>
  <si>
    <t>VIII. DE 65 A MAS</t>
  </si>
  <si>
    <t>I.  DE GESTANTES A NIÑOS DE HASTA 14 AÑOS</t>
  </si>
  <si>
    <t>BENEFICIARIOS</t>
  </si>
  <si>
    <t>PRESUPUESTO PIA</t>
  </si>
  <si>
    <t>PRESUPUESTO PIM</t>
  </si>
  <si>
    <t>MONTO PRESUPUESTADO (*)</t>
  </si>
  <si>
    <t>0: Reserva de Contingencia</t>
  </si>
  <si>
    <t>1: Personal y Obligaciones Sociales</t>
  </si>
  <si>
    <t>2: Pensiones y Prestaciones Sociales</t>
  </si>
  <si>
    <t>3: Bienes y Servicios</t>
  </si>
  <si>
    <t>4: Donaciones y Transferencias</t>
  </si>
  <si>
    <t>5: Otros Gastos</t>
  </si>
  <si>
    <t>6: Adquisiciones de Activos No Financieros</t>
  </si>
  <si>
    <t>7: Adquisiciones de Activos Financieros</t>
  </si>
  <si>
    <t>8: Servicio de la Deuda</t>
  </si>
  <si>
    <t>4 Defensa y Seg. Nacional</t>
  </si>
  <si>
    <t>5 Orden Púb. y Seguridad</t>
  </si>
  <si>
    <t>6 Justicia</t>
  </si>
  <si>
    <t>7 Trabajo</t>
  </si>
  <si>
    <t>8 Comercio</t>
  </si>
  <si>
    <t>9 Turismo</t>
  </si>
  <si>
    <t>10 Agropecuaria</t>
  </si>
  <si>
    <t>11 Pesca</t>
  </si>
  <si>
    <t>12 Energía</t>
  </si>
  <si>
    <t>13 Mineria</t>
  </si>
  <si>
    <t>14 Industria</t>
  </si>
  <si>
    <t>15 Transporte</t>
  </si>
  <si>
    <t>16 Comunicaciones</t>
  </si>
  <si>
    <t>17 Ambiente</t>
  </si>
  <si>
    <t>18 aneamiento</t>
  </si>
  <si>
    <t>19 Vivienda y Des. Urbano</t>
  </si>
  <si>
    <t>20 Salud</t>
  </si>
  <si>
    <t>21 Cultura y Deporte</t>
  </si>
  <si>
    <t>22 Educación</t>
  </si>
  <si>
    <t>23 Protección Social</t>
  </si>
  <si>
    <t>24 Previsión Social</t>
  </si>
  <si>
    <t>25 Deuda Pública</t>
  </si>
  <si>
    <t>SUMINISTROS PARA MANTENIMIENTO Y REPARACION</t>
  </si>
  <si>
    <t>SERVICIOS DE LIMPIEZA, SEGURIDAD Y VIGILANCIA</t>
  </si>
  <si>
    <t>ALQUILERES DE MUEBLES E INMUEBLES</t>
  </si>
  <si>
    <t>REPUESTOS Y ACCESORIOS</t>
  </si>
  <si>
    <t>ENSERES</t>
  </si>
  <si>
    <t>CONTRATO ADMINISTRATIVO DE SERVICIOS</t>
  </si>
  <si>
    <t>MATERIALES Y UTILES DE ENSEÑANZA</t>
  </si>
  <si>
    <t>COMPRA DE OTROS BIENES</t>
  </si>
  <si>
    <t>CAFAE MENSUAL (cada persona)</t>
  </si>
  <si>
    <t>Meta 2021</t>
  </si>
  <si>
    <t>Responsable</t>
  </si>
  <si>
    <t>Resultado</t>
  </si>
  <si>
    <t>Proyectado</t>
  </si>
  <si>
    <t>Meta</t>
  </si>
  <si>
    <t>UNIDADES EJECUTORAS O ENTIDADES PÚBLICAS ADSCRITAS AL SECTOR</t>
  </si>
  <si>
    <t>RESERVA DE CONTINGENCIA</t>
  </si>
  <si>
    <t>PERSONAL Y OBLIGAC. SOC.</t>
  </si>
  <si>
    <t>PENSIONES Y PREST. SOC.</t>
  </si>
  <si>
    <t>BIENES Y SERVICIOS</t>
  </si>
  <si>
    <t>DONACIONES TRANSFER.</t>
  </si>
  <si>
    <t>OTROS GASTOS</t>
  </si>
  <si>
    <t>SUB TOTAL GASTO CTE</t>
  </si>
  <si>
    <t>DONACIONES Y TRANSFER,</t>
  </si>
  <si>
    <t>ADQUIS. ACT. NO FINANC.</t>
  </si>
  <si>
    <t>ADQUIS. ACT. FINANC.</t>
  </si>
  <si>
    <t>SUB TOTAL GASTOS CAP.</t>
  </si>
  <si>
    <t xml:space="preserve">SERVICIO DE DEUDA </t>
  </si>
  <si>
    <t>SUB TOTAL SER. DEUDA</t>
  </si>
  <si>
    <t>Ley 30057 
(Ley del Servicio Civil)</t>
  </si>
  <si>
    <t>PLIEGOS DEL SECTOR O GOBIERNO REGIONAL</t>
  </si>
  <si>
    <t>PLIEGO O ENTIDAD DEL SECTOR</t>
  </si>
  <si>
    <t>Nombre del Indicador</t>
  </si>
  <si>
    <t>Decreto Legislativo 1057 (Contrato Administrativo de Servicios</t>
  </si>
  <si>
    <t>(**) Incluye el monto pagado por otras entidades al personal que presta servidos en el Sector o Gobierno Regional</t>
  </si>
  <si>
    <t>Decreto Legislativo 1024 (Gerentes Públicos) (**)</t>
  </si>
  <si>
    <t>Ley 25650 (Fondo de Apoyo Generencial) (**)</t>
  </si>
  <si>
    <t>Ley 29806 (Personal Altamente Calificado) (**)</t>
  </si>
  <si>
    <t xml:space="preserve">(***) Detallar el marco legal </t>
  </si>
  <si>
    <t>Otros Servidores (especificar) (**) (***)</t>
  </si>
  <si>
    <t>(*) Incluye GRATIFICACIONES, CAFAE, PNUD, BONOS, PRODUCTIVIDAD, HORAS EXTRAS, GUARDIAS, AETAS, etc.</t>
  </si>
  <si>
    <t>S/ (****)</t>
  </si>
  <si>
    <t>S/ Anual (****)</t>
  </si>
  <si>
    <t>Practicantes (***)</t>
  </si>
  <si>
    <t>(****) Proyectado</t>
  </si>
  <si>
    <t>ARRENDATARIO</t>
  </si>
  <si>
    <t>ARRENDADOR</t>
  </si>
  <si>
    <t>DNI O PARTIDA REGISTRAL</t>
  </si>
  <si>
    <t>Apellidos y Nombres o Denominación</t>
  </si>
  <si>
    <t>INMUEBLE</t>
  </si>
  <si>
    <t>CONTRATO</t>
  </si>
  <si>
    <t>VIGENCIA DEL CONTRATO</t>
  </si>
  <si>
    <t>MONTO MENSUAL</t>
  </si>
  <si>
    <t>BIEN PROPIO DE TERCEROS O AJENO</t>
  </si>
  <si>
    <t>PARTIDA REGISTRAL DE INCRIPCION DE PROPIEDAD</t>
  </si>
  <si>
    <t>METROS CUADRADOS</t>
  </si>
  <si>
    <t>COCHERAS</t>
  </si>
  <si>
    <t xml:space="preserve">FORMA DE PAGO (MENSUAL O ANUAL) Y FECHA DE PAGO </t>
  </si>
  <si>
    <t>PIA TOTAL S/</t>
  </si>
  <si>
    <t>PIM TOTAL S/</t>
  </si>
  <si>
    <t>EJECUCIÓN TOTAL S/</t>
  </si>
  <si>
    <t>EJECUCIÓN 
POR FUENTE DE FINANCIAMIENTO</t>
  </si>
  <si>
    <t>PIM 
POR FUENTE DE FINANCIAMIENTO</t>
  </si>
  <si>
    <t>PIA 
POR FUENTE DE FINANCIAMIENTO</t>
  </si>
  <si>
    <t>1: Acciones Centrales (AC)</t>
  </si>
  <si>
    <t>2: Asignaciones Presupuestarias que No Resultan en Productos (APNP)</t>
  </si>
  <si>
    <t>3: Programas Presupuestales</t>
  </si>
  <si>
    <t>PIA
POR CATEGORIA PRESUPUESTAL</t>
  </si>
  <si>
    <t>PIM
POR CATEGORIA PRESUPUESTAL</t>
  </si>
  <si>
    <t>EJECUCIÓN
POR CATEGORIA PRESUPUESTAL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</si>
  <si>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</si>
  <si>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</si>
  <si>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</si>
  <si>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</si>
  <si>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</si>
  <si>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</si>
  <si>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0146: Acceso De Las Familias A Vivienda Y Entorno Urbano Adecuado</t>
  </si>
  <si>
    <t>0147: Fortalecimiento De La Educacion Superior Tecnologica</t>
  </si>
  <si>
    <t>0148: Reduccion Del Tiempo, Inseguridad Y Costo Ambiental En El Transporte Urbano</t>
  </si>
  <si>
    <t>PIA
POR PROGRAMA PRESUPUESTAL</t>
  </si>
  <si>
    <t>PIM
POR PROGRAMA PRESUPUESTAL</t>
  </si>
  <si>
    <t>EJECUCIÓN
POR PROGRAMA PRESUPUESTAL</t>
  </si>
  <si>
    <t>FORMATO 01: INDICADORES DE GESTIÓN SEGÚN OBJETIVOS ESTRATÉGICOS INSTITUCIONALES AL 2021</t>
  </si>
  <si>
    <t>Decreto Legislativo 276 (Regimen Público)</t>
  </si>
  <si>
    <t>VARIACION 2019-2020</t>
  </si>
  <si>
    <t>2019 (PIA)</t>
  </si>
  <si>
    <t>(*) DEBE COINCIDIR CON LOS MONTOS ASIGNADOS EN LA GENERICA 1. PERSONAL Y OBLIGACIONES SOCIALES CONSIDERADAS EN EL PRESUPUESTO</t>
  </si>
  <si>
    <t>INGRESOS PERSONAL PRESUPUESTO 2019</t>
  </si>
  <si>
    <t>TOTAL INGRESO ANUAL PEA (Proyección al 31 de diciembre de  2019)</t>
  </si>
  <si>
    <t>TOTAL INGRESO ANUAL PEA (Proyección al 31 de diciembre de 2020)</t>
  </si>
  <si>
    <t>PPTO 2019 
(PIA)</t>
  </si>
  <si>
    <t>Diferencia PIA (2019-2020)</t>
  </si>
  <si>
    <t>Variación % (2019-2020)</t>
  </si>
  <si>
    <t>(*) DEBE COINCIDIR CON LOS MONTOS ASIGNADOS EN LA GENERICA 3. BIENES Y SERVICIOS CONSIDERADAS EN EL PRESUPUESTO 2018 - 2019 - 2020</t>
  </si>
  <si>
    <t>EJECUCIÓN S/</t>
  </si>
  <si>
    <t>(*) Una línea por cada año fiscal, consignado en monto presupuestado por cada año presupuestal</t>
  </si>
  <si>
    <t>PERSONA JURIDICA (RUC)</t>
  </si>
  <si>
    <t>PERSONA NATURAL (DNI)</t>
  </si>
  <si>
    <t>MONEDA</t>
  </si>
  <si>
    <t>FECHA DE APERTURA</t>
  </si>
  <si>
    <t>CUENTA</t>
  </si>
  <si>
    <t>BANCO / INSTITUCIÓN FINANCIERA</t>
  </si>
  <si>
    <t>CUENTAS BANCARIAS</t>
  </si>
  <si>
    <t>ESPECIFICACIONES RECURSOS PUBLICOS</t>
  </si>
  <si>
    <t>ÍNDICE DE FORMATOS</t>
  </si>
  <si>
    <t>INDICADORES DE GESTIÓN SEGÚN OBJETIVOS ESTRATÉGICOS INSTITUCIONALES AL 2021</t>
  </si>
  <si>
    <t>FORMATO Nº 1:</t>
  </si>
  <si>
    <t>FORMATO Nº 2:</t>
  </si>
  <si>
    <t>FORMATO Nº 3:</t>
  </si>
  <si>
    <t>FORMATO Nº 4:</t>
  </si>
  <si>
    <t>FORMATO Nº 5:</t>
  </si>
  <si>
    <t>FORMATO Nº 6:</t>
  </si>
  <si>
    <t>FORMATO Nº 7:</t>
  </si>
  <si>
    <t>FORMATO Nº 8:</t>
  </si>
  <si>
    <t>FORMATO Nº 9:</t>
  </si>
  <si>
    <t>FORMATO Nº 10:</t>
  </si>
  <si>
    <t>FORMATO Nº 11:</t>
  </si>
  <si>
    <t>FORMATO Nº 12:</t>
  </si>
  <si>
    <t>FORMATO Nº 13:</t>
  </si>
  <si>
    <t>FORMATO Nº 14:</t>
  </si>
  <si>
    <t>FORMATO Nº 15:</t>
  </si>
  <si>
    <t>FORMATO Nº 16:</t>
  </si>
  <si>
    <t>FORMATO Nº 17:</t>
  </si>
  <si>
    <t>FORMATO Nº 18:</t>
  </si>
  <si>
    <t>INDICADORES INSTITUCIONALES</t>
  </si>
  <si>
    <t>DISTRIBUCIÓN DEL GASTO</t>
  </si>
  <si>
    <t>GASTOS DE PERSONAL</t>
  </si>
  <si>
    <t>GASTOS EN BIENES Y SERVICIOS</t>
  </si>
  <si>
    <t>FORMATO 02: DISTRIBUCIÓN DEL PRESUPUESTO POR CATEGORÍA PRESUPUESTAL 2019, 2020 Y PROYECTO 2021</t>
  </si>
  <si>
    <t>2020 (*)</t>
  </si>
  <si>
    <t>2021 (**)</t>
  </si>
  <si>
    <t>(*) Proyección al 31/12/2020</t>
  </si>
  <si>
    <t>(**) Proyecto 2021</t>
  </si>
  <si>
    <t>FORMATO 03: DISTRIBUCIÓN DEL PRESUPUESTO POR FUENTE DE FINANCIAMIENTO 2019, 2020 Y PROYECTO 2021</t>
  </si>
  <si>
    <t>FORMATO 04: DISTRIBUCIÓN DEL GASTO POR UNIDADES EJECUTORAS / ENTIDAD PÚBLICA Y FUENTES DE FINANCIAMIENTO - PROYECTO 2021</t>
  </si>
  <si>
    <t>FORMATO 05: DISTRIBUCIÓN DEL PRESUPUESTO POR PROGRAMA PRESUPUESTAL 2019, 2020 Y 2021</t>
  </si>
  <si>
    <t>FORMATO 06: PROGRAMAS SOCIALES PRIORIZADOS SEGÚN EL CICLO DE VIDA POR FUENTE DE FINANCIAMIENTO 2019, 2020 Y PROYECTO 2021</t>
  </si>
  <si>
    <t>DIferencia 
(2019-2020</t>
  </si>
  <si>
    <t>Proyecto 2021</t>
  </si>
  <si>
    <t>Estimado 2020 (**)</t>
  </si>
  <si>
    <t>DIferencia 
(2020-2021)</t>
  </si>
  <si>
    <t>(*) Al 30 de junio de 2020</t>
  </si>
  <si>
    <t>(**) Estimado al 31 de diciembre de 2020</t>
  </si>
  <si>
    <t>FORMATO 07: RESUMEN POR GRUPO GENÉRICO Y FUENTES DE FINANCIAMIENTO PROYECTO 2021</t>
  </si>
  <si>
    <t>GASTO CORRIENTE 2021</t>
  </si>
  <si>
    <t>GASTO CAPITAL 2021</t>
  </si>
  <si>
    <t>SERVICIO DE DEUDA 2021</t>
  </si>
  <si>
    <t>FORMATO 08: RESUMEN DE PRESUPUESTO POR FUNCIONES PIA 2019, 2020 Y PROYECTO 2021</t>
  </si>
  <si>
    <t>Var. % (2020-2021)</t>
  </si>
  <si>
    <t>2020 (JUNIO)</t>
  </si>
  <si>
    <t>PROYECCIÓN 2021 (JUNIO)</t>
  </si>
  <si>
    <t>FORMATO 09: COMPARATIVO DEL NÚMERO DE PLAZAS EN EL PRESUPUESTO  2020 Y PROYECTO 2021</t>
  </si>
  <si>
    <t>2020 (PIA)</t>
  </si>
  <si>
    <t>2021  (PROYECTO)</t>
  </si>
  <si>
    <t>FORMATO 12: ASIGNACIÓN DE BIENES Y SERVICIOS - COMPARATIVO PRESUPUESTO 2019, 2020 Y PROYECTO 2021</t>
  </si>
  <si>
    <t>PPTO 2019 (PIM)</t>
  </si>
  <si>
    <t>PPTO 2020 
(PIA)</t>
  </si>
  <si>
    <t>PPTO 2020
(PIM 30 JUNIO)</t>
  </si>
  <si>
    <t>PPTO 2021 (PROYECTO)</t>
  </si>
  <si>
    <t>Variación % (2020-2021)</t>
  </si>
  <si>
    <t>Diferencia PIA (2020-2021)</t>
  </si>
  <si>
    <t>FORMATO 13: CONTRATOS DE OBRAS SUSCRITOS EN LOS AÑOS 2019 Y 2020</t>
  </si>
  <si>
    <t>FORMATO 14: PRINCIPALES ADQUISICIONES DE BIENES Y SERVICIOS - PRESUPUESTO 2019, 2020 Y PROYECTO 2021</t>
  </si>
  <si>
    <t>FORMATO 15: DETALLE DE CONSULTORIAS PERSONAS JURÍDICAS Y NATURALES - PRESUPUESTO 2019 Y 2020</t>
  </si>
  <si>
    <t>FORMATO 16: TESORERIA - RESUMEN POR GRUPO GENERICO Y FUENTES DE FINANCIAMIENTO 2019 Y 2020</t>
  </si>
  <si>
    <t>(*) Saldo al 31 de Diciembre de 2019</t>
  </si>
  <si>
    <t>(**) Saldo al 30 de Junio de 2020</t>
  </si>
  <si>
    <t>FORMATO 17: NOMBRES E INGRESOS MENSUALES DEL PERSONAL CONTRATADO FUERA DEL PAP EN LOS AÑOS FISCALES 2019 Y 2020</t>
  </si>
  <si>
    <t>FORMATO 18: ALQUILER DE INMUEBLES EN LOS AÑOS FISCALES 2019 Y 2020</t>
  </si>
  <si>
    <t>(*) = Al 30 de junio de 2020</t>
  </si>
  <si>
    <t>FORMATO 11: INGRESOS MENSUALES POR PERIODO DEL PERSONAL ACTIVO -  COMPARATIVO PRESUPUESTO 2019, 2020 Y PROYECTO 2021</t>
  </si>
  <si>
    <t>INGRESOS PERSONAL PRESUPUESTO 2020</t>
  </si>
  <si>
    <t>PROYECTO 2021</t>
  </si>
  <si>
    <t>DIFERENCIA 
(2019 -2020)</t>
  </si>
  <si>
    <t>DISTRIBUCIÓN DEL PRESUPUESTO POR CATEGORÍA PRESUPUESTAL 2019, 2020 Y PROYECTO 2021</t>
  </si>
  <si>
    <t>DISTRIBUCIÓN DEL PRESUPUESTO POR FUENTE DE FINANCIAMIENTO 2019, 2020 Y PROYECTO 2021</t>
  </si>
  <si>
    <t>DISTRIBUCIÓN DEL GASTO POR UNIDADES EJECUTORAS / ENTIDAD PÚBLICA Y FUENTES DE FINANCIAMIENTO - PROYECTO 2021</t>
  </si>
  <si>
    <t>DISTRIBUCIÓN DEL PRESUPUESTO POR PROGRAMA PRESUPUESTAL 2019, 2020 Y 2021</t>
  </si>
  <si>
    <t>PROGRAMAS SOCIALES PRIORIZADOS SEGÚN EL CICLO DE VIDA POR FUENTE DE FINANCIAMIENTO 2019, 2020 Y PROYECTO 2021</t>
  </si>
  <si>
    <t>RESUMEN POR GRUPO GENÉRICO Y FUENTES DE FINANCIAMIENTO PROYECTO 2021</t>
  </si>
  <si>
    <t>RESUMEN DE PRESUPUESTO POR FUNCIONES PIA 2019, 2020 Y PROYECTO 2021</t>
  </si>
  <si>
    <t>COMPARATIVO DEL NÚMERO DE PLAZAS EN EL PRESUPUESTO 2019, 2020 Y PROYECTO 2021</t>
  </si>
  <si>
    <t>INFORMACIÓN DE REMUNERACIONES Y NÚMERO DE PLAZAS - PRESUPUESTO 2019, 2020 Y PROYECTO 2021</t>
  </si>
  <si>
    <t>INGRESOS MENSUALES POR PERIODO DEL PERSONAL ACTIVO -  COMPARATIVO PRESUPUESTO 2019, 2020 Y PROYECTO 2021</t>
  </si>
  <si>
    <t>ASIGNACIÓN DE BIENES Y SERVICIOS - COMPARATIVO PRESUPUESTO 2019, 2020 Y PROYECTO 2021</t>
  </si>
  <si>
    <t>CONTRATOS DE OBRAS SUSCRITOS EN LOS AÑOS 2019 Y 2020</t>
  </si>
  <si>
    <t>PRINCIPALES ADQUISICIONES DE BIENES Y SERVICIOS - PRESUPUESTO 2019, 2020 Y PROYECTO 2021</t>
  </si>
  <si>
    <t>DETALLE DE CONSULTORIAS PERSONAS JURÍDICAS Y NATURALES - PRESUPUESTO 2019, 2020 Y PROYECTO 2021</t>
  </si>
  <si>
    <t>TESORERIA - RESUMEN POR GRUPO GENERICO Y FUENTES DE FINANCIAMIENTO 2019 Y 2020</t>
  </si>
  <si>
    <t>NOMBRES E INGRESOS MENSUALES DEL PERSONAL CONTRATADO FUERA DEL PAP EN LOS AÑOS FISCALES 2019 Y 2020</t>
  </si>
  <si>
    <t>ALQUILER DE INMUEBLES EN LOS AÑOS FISCALES 2019 Y 2020</t>
  </si>
  <si>
    <t>Objetivo Estratégico Sectorial
(Código)</t>
  </si>
  <si>
    <t>Objetivo Estratégico Institucional
(Código y Enunciado)</t>
  </si>
  <si>
    <t>Línea Base</t>
  </si>
  <si>
    <t>462: GOBIERNO REGIONAL DE UCAYALI</t>
  </si>
  <si>
    <t>OES.01 PESEM MINTRA</t>
  </si>
  <si>
    <t>OEI.01 - Promover la igualdad de derechos de la población</t>
  </si>
  <si>
    <t>Porcentaje de la población con al menos una necesidad básica insatisfecha</t>
  </si>
  <si>
    <t>45,2%  
AÑO 2016</t>
  </si>
  <si>
    <t>31,45%</t>
  </si>
  <si>
    <t>INEI- ENAHO</t>
  </si>
  <si>
    <t>GOREU-GRDS-DRT y PE</t>
  </si>
  <si>
    <t>36,95%</t>
  </si>
  <si>
    <t>34,2%</t>
  </si>
  <si>
    <t>OES.06 PESEM MIDIS</t>
  </si>
  <si>
    <t>OEI.02 - Aumentar el acceso a servicios sociales para la población en situación de vulnerabilidad</t>
  </si>
  <si>
    <t>Número de personas beneficiadas con programas sociales</t>
  </si>
  <si>
    <t>156,682  AÑO 2017</t>
  </si>
  <si>
    <t>MIDIS</t>
  </si>
  <si>
    <t>GRDS-DREU</t>
  </si>
  <si>
    <t>OES.01 PESEM MINEDU</t>
  </si>
  <si>
    <t>OEI.03 - Mejorar la calidad educativa de la población</t>
  </si>
  <si>
    <t>Porcentaje de adolescentes de segundo año de secundaria de IE, que se encuentran en el nivel previo al inicio en matemática</t>
  </si>
  <si>
    <t>55,2%  
AÑO 2016</t>
  </si>
  <si>
    <t>MINEDU - ECE</t>
  </si>
  <si>
    <t>DGP  DREU</t>
  </si>
  <si>
    <t>Porcentaje de niños y niñas de cuarto grado de primaria de EIB, que se encuentran en el nivel "en inicio" en comprensión de lectura en su lengua originaria</t>
  </si>
  <si>
    <t>81,1%  
AÑO 2016</t>
  </si>
  <si>
    <t>OES.02 PESEM MINSA</t>
  </si>
  <si>
    <t>OEI.04 - Incrementar el acceso a los servicios de salud de la población</t>
  </si>
  <si>
    <t>Niños (as) de 1 a 4 años que recibieron control en salud (Niños-niñas controlados-as)</t>
  </si>
  <si>
    <t>7,632  
AÑO 2016</t>
  </si>
  <si>
    <t>MINSA - DIGESA</t>
  </si>
  <si>
    <t>DIRESA - GORE Ucayali</t>
  </si>
  <si>
    <t xml:space="preserve">Porcentaje de mujeres que reportan tener problemas en el acceso a los servicios de salud (Tener que tomar transporte) </t>
  </si>
  <si>
    <t>22,90%  AÑO 2017</t>
  </si>
  <si>
    <t>INEI - ENDES</t>
  </si>
  <si>
    <t>OES.05, OES.06 PESEM 
M.VIVIENDA</t>
  </si>
  <si>
    <t xml:space="preserve">OEI.05 - Incrementar el acceso a los servicios básicos a la población </t>
  </si>
  <si>
    <t>Porcentaje de la población que vive en hogares con acceso a servicios básicos de infraestructura</t>
  </si>
  <si>
    <t>36,4%  
AÑO 2017</t>
  </si>
  <si>
    <t>INEI - ENAPRES</t>
  </si>
  <si>
    <t>GOREU-GRDE-DRVCS-DREM</t>
  </si>
  <si>
    <t>OES.03 PESEM PCM</t>
  </si>
  <si>
    <t xml:space="preserve">OEI.06 - Fortalecer la capacidad institucional </t>
  </si>
  <si>
    <t>Puesto del departamento según índice de competitividad – Pilar Institucional</t>
  </si>
  <si>
    <t>17
AÑO 2017</t>
  </si>
  <si>
    <t>IPE - Índice de Competitividad Regional 2018</t>
  </si>
  <si>
    <t>GRPP-SGPyE</t>
  </si>
  <si>
    <t>OES.02 PESEM MINAGRI</t>
  </si>
  <si>
    <t>OEI.07 - Fortalecer las cadenas de valor en los sectores productivos</t>
  </si>
  <si>
    <t>Número de empresas agropecuarias, de maderas y papel exportadoras</t>
  </si>
  <si>
    <t>50  
AÑO 2016</t>
  </si>
  <si>
    <t>SUNAT</t>
  </si>
  <si>
    <t>GOREU/DRAU</t>
  </si>
  <si>
    <t>OES.04 PESEM MINCETUR</t>
  </si>
  <si>
    <t>OEI.08 - Promover la oferta de servicios turísticos en el departamento</t>
  </si>
  <si>
    <t>Número de arribos de ciudadanos nacionales y extranjeros a establecimientos de hospedaje</t>
  </si>
  <si>
    <t>379,728  
AÑO 2017</t>
  </si>
  <si>
    <t>MINCETUR - Encuesta mensual de establecimientos de hospedaje</t>
  </si>
  <si>
    <t>GOREU-DIRCETUR</t>
  </si>
  <si>
    <t>OES.01 PESEM MTC</t>
  </si>
  <si>
    <t>OEI.09 - Incrementar la conectividad territorial en el departamento</t>
  </si>
  <si>
    <t>Número de kilómetros de red vial departamental pavimentada</t>
  </si>
  <si>
    <t>5,5  
AÑO 2017</t>
  </si>
  <si>
    <t>MTC - SINAC</t>
  </si>
  <si>
    <t>GOREU/DRTyC</t>
  </si>
  <si>
    <t>Número de kilómetros de red vial departamental no pavimentada</t>
  </si>
  <si>
    <t>1278,9  AÑO 2017</t>
  </si>
  <si>
    <t>OES.02 PESEM MINAM</t>
  </si>
  <si>
    <t>OEI.10 - Conservar la diversidad biológica en el departamento</t>
  </si>
  <si>
    <t>Superficie de conservación regional (Hectáreas)</t>
  </si>
  <si>
    <t>135737,5 ha 
 AÑO 2016</t>
  </si>
  <si>
    <t>135737,5 ha</t>
  </si>
  <si>
    <t>MINAM - SERNANP</t>
  </si>
  <si>
    <t>ARA</t>
  </si>
  <si>
    <t>OES.04 PESEM PCM</t>
  </si>
  <si>
    <t>OEI.11 - Reducir la vulnerabilidad ante los peligros de origen natural y antrópico en la población</t>
  </si>
  <si>
    <t>Número de viviendas afectadas por ocurrencia de desastres (Viviendas)</t>
  </si>
  <si>
    <t>1,966  
AÑO 2017</t>
  </si>
  <si>
    <t>INDECI – SINPAD</t>
  </si>
  <si>
    <t>GOREU/COER</t>
  </si>
  <si>
    <t>Fuentes: Plan Estratégico Institucional 2019-2022</t>
  </si>
  <si>
    <t>Plan Estratégico Institucional 2016-2018</t>
  </si>
  <si>
    <t>S-SINPAD/Sistema de Información Nacional para la prevención y atención de desastres</t>
  </si>
  <si>
    <t>FUENTE DE FINANCIAMIENTO: CONSOLIDADO</t>
  </si>
  <si>
    <t>GOB. REGIONAL: 462 GOBIERNO REGIONAL DEL DEPARTAMENTO DE UCAYALI</t>
  </si>
  <si>
    <t>0030: Reduccion de Delitos y Faltas que Afectan la Seguridad Ciudadana</t>
  </si>
  <si>
    <t>0046: Acceso y Uso de la Electrificación Rural</t>
  </si>
  <si>
    <t>0051: Prevencion y Tratamineo del Consumo de Drogas</t>
  </si>
  <si>
    <t>0057: Conservacion de la diversidd Biologica y Aprovechamiento Sostenible de los Recursos Naturales en Area Natural Protegida</t>
  </si>
  <si>
    <t>0068: Reduccion de Vulnerabilidad y Atencion de Emergencias por Desastres</t>
  </si>
  <si>
    <t>0072: Programa de Desarrollo Alternativo Integral y Sostenible - PIRDAIS</t>
  </si>
  <si>
    <t>0074: Gestion Integrada y Efectiva del Control de Ofertas de Drogas en el Peru</t>
  </si>
  <si>
    <t>0082: Programa Nacional de Saneamiento Urbano</t>
  </si>
  <si>
    <t>0083: Programa Nacional de Saneamiento Rural</t>
  </si>
  <si>
    <t>0087: Incremento de la Competitividad del Sector Artesania</t>
  </si>
  <si>
    <t>0090: Logros de Aprendisaje de Estudiantes de la Educacion Basica Regular</t>
  </si>
  <si>
    <t>0091: Incremento en el Acceso de la Poblacion de 3 a 16 Años a los Servicios Educativos Publicos de la Educacion Basica Regular</t>
  </si>
  <si>
    <t>0093: Desarrollo Productivo de las Empresas</t>
  </si>
  <si>
    <t>0094: Ordenamiento y Desarrollo de la Acuicultura</t>
  </si>
  <si>
    <t xml:space="preserve">0095: Fortalecimiento de la Pesca Artesanal </t>
  </si>
  <si>
    <t>0101: Incremento de la Practica de Actividades Fisicas, Deportivas y Recreativas en la Poblacion Peruana</t>
  </si>
  <si>
    <t>0103: Fortalecimiento de las Condiciones Laborales</t>
  </si>
  <si>
    <t>0104: Reduccion de la Mortalidad por Emergencias y Urgencias Medicas</t>
  </si>
  <si>
    <t>0106: Inclusion de Niños, Niñas y Jovenes con Discapacidad en la Educacion Basica y Tecnica Productiva</t>
  </si>
  <si>
    <t>0107: Mejora de la Formacion en Carreras Docentes en Institutos de Educacion Superior no Universitaria</t>
  </si>
  <si>
    <t>0116: Mejoramiento de la Empleabilidad e Inseccion Laboral-PROEMPLEO</t>
  </si>
  <si>
    <t>0117: Atencion Oportuna de Niñas, Niños y Adolescentes en Presunto Estado de Abandono</t>
  </si>
  <si>
    <t>0121: Mejora de la Articulacion de Pequeños Productores al Mercado</t>
  </si>
  <si>
    <t>0126: Formalizacion Minera de la Pequeña Mineria y Mineria Artesanal</t>
  </si>
  <si>
    <t>0127: Mejora de la Competitividad de los Destinos Turisticos</t>
  </si>
  <si>
    <t>0129: Prevencion y Manejo de Condiciones Secundarias de Salud en Personas con Discapacidad</t>
  </si>
  <si>
    <t>0130: Competitividad y Aprovechamiento Sostenible de los Recursos Forestales y de la Fauna Silvestre</t>
  </si>
  <si>
    <t>0131: Control y Prevencion de Salud Mental</t>
  </si>
  <si>
    <t>0138: Reduccion del Costo, Tiempo e Inseguridad en el Sistema de Transporte</t>
  </si>
  <si>
    <t>0144: Conservacion y Uso Sostenible de Ecosistemas para la Provision de Servicios Ecosistemicos</t>
  </si>
  <si>
    <t>0150. Incremento en el cceso de la Poblacion a los Servicios Educativos Publicos de la Educacion Basica</t>
  </si>
  <si>
    <t>2021(**)</t>
  </si>
  <si>
    <t>EJECUCION TOTAL S/</t>
  </si>
  <si>
    <t>001. SEDE UCAYALI</t>
  </si>
  <si>
    <t>002. PURUS</t>
  </si>
  <si>
    <t>003. RAYMONDI</t>
  </si>
  <si>
    <t>004. AGUAYTIA</t>
  </si>
  <si>
    <t>005. CARRETERA FEDERICO BASADRE</t>
  </si>
  <si>
    <t>006. DIRECCION REGIONAL SECTORIAL DE COMERCIO EXTERIOR Y TURISMO UCAYALI</t>
  </si>
  <si>
    <t>007. DIRECCION REGIONAL SECTORIAL DE LA PRODUCCION</t>
  </si>
  <si>
    <t>100. AGRICULTURA UCAYALI</t>
  </si>
  <si>
    <t>200. TRANSPORTES UCAYALI</t>
  </si>
  <si>
    <t>300. EDUCACION UCAYALI</t>
  </si>
  <si>
    <t>301. EDUCACION PURUS</t>
  </si>
  <si>
    <t>302. EDUCACION ATALAYA</t>
  </si>
  <si>
    <t>303. EDUCACION CORONEL PORTILLO</t>
  </si>
  <si>
    <t>304. EDUCACION PADRE ABAD</t>
  </si>
  <si>
    <t>400. SALUD UCAYALI</t>
  </si>
  <si>
    <t>401. HOSPITAL REGIONAL DE PUCALLPA</t>
  </si>
  <si>
    <t>402. HOSPITAL AMAZONICO</t>
  </si>
  <si>
    <t>403. DIRECCION DE RED DE SALUD Nº 03 ATALAYA</t>
  </si>
  <si>
    <t>404. DIRECCION DE RED DE SALUD Nº 04 AGUAYTIA - SAN ALEJANDRO</t>
  </si>
  <si>
    <t>405. RED DE SALUD Nº 01 CORONEL PORTILLO</t>
  </si>
  <si>
    <t>462 GOBIERNO REGIONAL DEL DEPARTAMENTO DE UCAYALI</t>
  </si>
  <si>
    <t>ALIMENTOS Y BEBIDAS</t>
  </si>
  <si>
    <t xml:space="preserve">VESTUARIO, ZAPATERIA Y ACCESORIOS, TALABARTERIA Y </t>
  </si>
  <si>
    <t>COMBUSTIBLES, CARBURANTES, LUBRICANTES Y AFINES</t>
  </si>
  <si>
    <t>DE OFICINA</t>
  </si>
  <si>
    <t>AGROPECUARIO, GANADERO Y DE JARDINERIA</t>
  </si>
  <si>
    <t>ASEO, LIMPIEZA Y COCINA</t>
  </si>
  <si>
    <t>ELECTRICIDAD, ILUMINACION Y ELECTRONICA</t>
  </si>
  <si>
    <t>PRODUCTOS FARMACEUTICOS</t>
  </si>
  <si>
    <t>MATERIAL,INSUMOS,INSTRUMENTAL Y ACCESORIOS MEDICOS,</t>
  </si>
  <si>
    <t xml:space="preserve">SUMINISTROS PARA USO AGROPECUARIO, FORESTAL Y </t>
  </si>
  <si>
    <t>VIAJES INTERNACIONALES</t>
  </si>
  <si>
    <t>VIAJES DOMESTICOS</t>
  </si>
  <si>
    <t>SERVICIOS DE ENERGIA ELECTRICA, AGUA Y GAS</t>
  </si>
  <si>
    <t>SERVICIOS DE TELEFONIA E INTERNET</t>
  </si>
  <si>
    <t xml:space="preserve">SERVICIOS DE MENSAJERIA, TELECOMUNICACIONES Y OTROS </t>
  </si>
  <si>
    <t xml:space="preserve">SERVICIO DE PUBLICIDAD, IMPRESIONES, DIFUSION E IMAGEN </t>
  </si>
  <si>
    <t xml:space="preserve">SERVICIOS DE DIFUSION EN EL DIARIO OFICIAL </t>
  </si>
  <si>
    <t xml:space="preserve">SERVICIO DE MANTENIMIENTO, ACONDICIONAMIENTO Y  </t>
  </si>
  <si>
    <t>SERVICIOS ADMINISTRATIVOS</t>
  </si>
  <si>
    <t>SERVICIOS FINANCIEROS</t>
  </si>
  <si>
    <t>SERVICIOS DE SALUD</t>
  </si>
  <si>
    <t xml:space="preserve">SERVICIOS DE CONSULTORIAS, ASESORIAS Y SIMILARES </t>
  </si>
  <si>
    <t>SERVICIO DE CAPACITACION Y PERFECCIONAMIENTO</t>
  </si>
  <si>
    <t>SERVICIOS DE PROCESAMIENTO DE DATOS E INFORMATICA</t>
  </si>
  <si>
    <t>PRACTICANTES, SECIGRISTAS Y SIMILARES</t>
  </si>
  <si>
    <t>SERVICIOS RELACIONADOS CON EL MEDIO AMBIENTE</t>
  </si>
  <si>
    <t>SERVICIOS RELACIONADOS CON SANEAMIENTO</t>
  </si>
  <si>
    <t>SERVICIOS DE ORGANIZACION DE EVENTOS</t>
  </si>
  <si>
    <t>SERVICIO POR ATENCIONES Y CELEBRACIONES</t>
  </si>
  <si>
    <t>OTROS SERVICIOS</t>
  </si>
  <si>
    <t>LOCACION DE SERVICIOS RELACIONADOS AL ROL DE LA ENTIDAD</t>
  </si>
  <si>
    <t>BANCO DE LA NACION</t>
  </si>
  <si>
    <t>512-029353</t>
  </si>
  <si>
    <t>DICIEMBRE 2005</t>
  </si>
  <si>
    <t>SOLES</t>
  </si>
  <si>
    <t>2. RECURSOS DIRECTAMENTE  RECAUDADOS</t>
  </si>
  <si>
    <t xml:space="preserve">    - R.D.R - Sede Central</t>
  </si>
  <si>
    <t>512-014992</t>
  </si>
  <si>
    <t>OCTUBRE 2001</t>
  </si>
  <si>
    <t>512-026141</t>
  </si>
  <si>
    <t>JULIO 2005</t>
  </si>
  <si>
    <t xml:space="preserve">    - R.D.R - EX INRENA </t>
  </si>
  <si>
    <t>512-046282</t>
  </si>
  <si>
    <t>AGOSTO 2010</t>
  </si>
  <si>
    <t>512-046304</t>
  </si>
  <si>
    <t>512-046274</t>
  </si>
  <si>
    <t>512-046320</t>
  </si>
  <si>
    <t>512-046312</t>
  </si>
  <si>
    <t>512-000035</t>
  </si>
  <si>
    <t>MAYO 2011</t>
  </si>
  <si>
    <t>DOLARES</t>
  </si>
  <si>
    <t>512-000043</t>
  </si>
  <si>
    <t xml:space="preserve">     SUB CUENTAS DE LA DNTP</t>
  </si>
  <si>
    <t xml:space="preserve">    - RECURSOS DIRECTAMENTE RECAUDADOS</t>
  </si>
  <si>
    <t>ENERO 2013</t>
  </si>
  <si>
    <t>3.- RECURSOS POR OPERACIONES OFICIALES DE CREDITO</t>
  </si>
  <si>
    <t xml:space="preserve">    - ENDEUDAMIENTO - BONOS</t>
  </si>
  <si>
    <t>JULIO 2015</t>
  </si>
  <si>
    <t xml:space="preserve">    - DESEMBOLSOS BID (PARA PROYECTOS)</t>
  </si>
  <si>
    <t xml:space="preserve">    - FONDO PARA PIP EN MATERIA DE AGUA, SANEAMIENTO Y SALUD</t>
  </si>
  <si>
    <t>ABRIL 2017</t>
  </si>
  <si>
    <t xml:space="preserve">   '- CONTINUIDAD DE INVERSIONES </t>
  </si>
  <si>
    <t>ENERO 2018</t>
  </si>
  <si>
    <t xml:space="preserve">    - TRANSFERENCIAS </t>
  </si>
  <si>
    <t>512-020038</t>
  </si>
  <si>
    <t>SETIEMBRE 2003</t>
  </si>
  <si>
    <t>512-034284</t>
  </si>
  <si>
    <t>ENERO 2006</t>
  </si>
  <si>
    <t>512-037755</t>
  </si>
  <si>
    <t>ENERO 2008</t>
  </si>
  <si>
    <t>512-037992</t>
  </si>
  <si>
    <t>FEBRERO 2008</t>
  </si>
  <si>
    <t xml:space="preserve">    - DONACIONES Y TRANSFERENCIAS (TRANSFERENCIAS DE GN A GR)</t>
  </si>
  <si>
    <t>AGOSTO 2014</t>
  </si>
  <si>
    <t xml:space="preserve">    - DONACIONES Y TRANSFERENCIAS (TRANSFERENCIAS WEB CUT)</t>
  </si>
  <si>
    <t xml:space="preserve">    - DONACIONES Y TRANSFERENCIAS (DONACIONES PERSONAS Y EMPRESAS NACIONALES)</t>
  </si>
  <si>
    <t>NOVIEMBRE 2016</t>
  </si>
  <si>
    <t xml:space="preserve">    - DONACIONES Y TRANSFERENCIAS (DONACIONES PARA APOYO PPTAL</t>
  </si>
  <si>
    <t>JULIO 2017</t>
  </si>
  <si>
    <t xml:space="preserve">    - SOBRECANON PETROLERO</t>
  </si>
  <si>
    <t>MAYO 2018</t>
  </si>
  <si>
    <t xml:space="preserve">    - SOBRECANON PETROLERO - IMPUESTO A LA RENTA</t>
  </si>
  <si>
    <t>SETIEMBRE 2013</t>
  </si>
  <si>
    <t xml:space="preserve">    - ENDEUDAMIENTO - BONOS DE TESORO PUBLICO </t>
  </si>
  <si>
    <t>NOVIEMBRE 2009</t>
  </si>
  <si>
    <t xml:space="preserve">    - FOCAM </t>
  </si>
  <si>
    <t>MAYO 2008</t>
  </si>
  <si>
    <t xml:space="preserve">    - CANON FORESTAL</t>
  </si>
  <si>
    <t xml:space="preserve">    - PARTICIPACIONES BOI</t>
  </si>
  <si>
    <t>MAYO 2012</t>
  </si>
  <si>
    <t xml:space="preserve">    - PARTICIPACIONES FED</t>
  </si>
  <si>
    <t>6. OTROS</t>
  </si>
  <si>
    <t xml:space="preserve">   - CUENTA CORRIENTE - CARTAS FIANZAS</t>
  </si>
  <si>
    <t>512-083676</t>
  </si>
  <si>
    <t>DICIEMBRE 2018</t>
  </si>
  <si>
    <t xml:space="preserve">   - CUENTA CORRIENTE</t>
  </si>
  <si>
    <t>BANCO CONTINENTAL</t>
  </si>
  <si>
    <t>0306-0100111989-88</t>
  </si>
  <si>
    <t>1002.Productos especificos para reduccion de la violencia contra la mujer</t>
  </si>
  <si>
    <t>0080: Lucha contra la violencia familiar</t>
  </si>
  <si>
    <t>462-GOBIERNO REGIONAL DE UCAYALI</t>
  </si>
  <si>
    <t>R.O</t>
  </si>
  <si>
    <t>RDR</t>
  </si>
  <si>
    <t>R.D.R.</t>
  </si>
  <si>
    <t>R.O.</t>
  </si>
  <si>
    <t>5-18</t>
  </si>
  <si>
    <t>R.D.</t>
  </si>
  <si>
    <t>DyT</t>
  </si>
  <si>
    <t>R.D.R</t>
  </si>
  <si>
    <t>R,O</t>
  </si>
  <si>
    <t>RO</t>
  </si>
  <si>
    <t>Especialista en Educación Ambiental</t>
  </si>
  <si>
    <t>Especialista en Evaluación, Supervisión y Fiscalización Ambiental</t>
  </si>
  <si>
    <t>Especialista Ambiental</t>
  </si>
  <si>
    <t>ASESOR LEGAL</t>
  </si>
  <si>
    <t>Asistente Administrativo</t>
  </si>
  <si>
    <t>Apoyo Administrativo</t>
  </si>
  <si>
    <t>ASISTENTE EN ORDENAMIENTO TERRITORIAL AMBIENTAL</t>
  </si>
  <si>
    <t>ASISTENTE EN SISTEMA DE INFORMACION GEOGRAFIACA</t>
  </si>
  <si>
    <t>MÉDICO VETERINARIO</t>
  </si>
  <si>
    <t>ENCARGADA DE TÓPICO</t>
  </si>
  <si>
    <t>APOYO ADMINISTRATIVO</t>
  </si>
  <si>
    <t>LIMPIEZA</t>
  </si>
  <si>
    <t>ESPECIALISTA FORESTAL</t>
  </si>
  <si>
    <t>COORDINADOR 
DEL ACR - CATA</t>
  </si>
  <si>
    <t>AUXILIAR 
ADMINISTRATIVO</t>
  </si>
  <si>
    <t>APOYO 
ADMINISTRATIVO</t>
  </si>
  <si>
    <t>PROMOTOR AMBIENTAL</t>
  </si>
  <si>
    <t>PROMOTOR DE 
CONSERVACIÓN</t>
  </si>
  <si>
    <t>TÉCNICO DE TURISMO</t>
  </si>
  <si>
    <t>GUARDAPARQUE</t>
  </si>
  <si>
    <t>COORDINADOR DEL 
ACR IMIRIA</t>
  </si>
  <si>
    <t>GUARDAPARQUES</t>
  </si>
  <si>
    <t>ESPECIALISTA EN 
RECURSOS NATURALES</t>
  </si>
  <si>
    <t>ESPECIALISTA AMBIENTAL</t>
  </si>
  <si>
    <t>COORDINADORA DE ÁREAS 
NATURALES PROTEGIDAS</t>
  </si>
  <si>
    <t xml:space="preserve">ANALISTA PARA PROCESAMIENTO Y MONITOREO DE INFORMACION DE LOS AGENTES ECONOMICOS </t>
  </si>
  <si>
    <t xml:space="preserve">ESPECIALISTA EN PROYECTOS DE INVERSION EN EL SECTOR TURISMO </t>
  </si>
  <si>
    <t>ASISTENTE DE PROYECTOS Y PLANES DE NEGOCIOS</t>
  </si>
  <si>
    <t xml:space="preserve">SUPERVISOR PARA EL MONITOREO  DE PLANES DE NEGOCIO </t>
  </si>
  <si>
    <t>CONSULTORIA PARA ELABORACION DEL PLAN ESTRATEGICO RGIONAL DE TURISMO DE UCAYALI PERTUR 2018</t>
  </si>
  <si>
    <t>PROMOTOR DE INVERSIONES PRIVADAS, ASESOR PARA LA ELABORACION DE  PLANES DE NEGOCIOS, EVALUADOR DE PLANES DE NEGOCIO.</t>
  </si>
  <si>
    <t xml:space="preserve"> ASESOR PARA LA ELABORACION DE  PLANES DE NEGOCIOS DE LOS AGENTES ECONOMICOS ORGANIZADOS, REALIZACION DE LA DIFUCION DE LA CONVOCATORIA DEL  PROCOMPITE</t>
  </si>
  <si>
    <t>EVALUADOR DE  PLANES DE NEGOCIOS DEL   PROCOMPITE Nº01-2019-GRU</t>
  </si>
  <si>
    <t>FORMULACION DE  INFORME DE PRIORIZACION DE CADENAS PRODUCTIVAS, ELABORACION DE LIQUIDACIONES  Y CIERRE DE PROYECTOS DE INVERSIONES, EVALUADOR DE PLANES DE NEGOCIOS</t>
  </si>
  <si>
    <t>CIERRE DE PROYECTOS DE INVERSION, SUPERVISOR DE PROYECTO</t>
  </si>
  <si>
    <t>ACOMPAÑAMIENTO EN  LA ELABORACION DE PROPUESTAS PRODUCTIVAS , EVALUADOR DE PLANES DE NEGOCIO</t>
  </si>
  <si>
    <t>Proyectista</t>
  </si>
  <si>
    <t>Promotor Social</t>
  </si>
  <si>
    <t>Secretaria</t>
  </si>
  <si>
    <t>Especialista en el Sistema SIAS</t>
  </si>
  <si>
    <t>Planificacion</t>
  </si>
  <si>
    <t>Especialista en Monitoreo de Convenios</t>
  </si>
  <si>
    <t>Especialista en Temas de Agua y Saneamiento</t>
  </si>
  <si>
    <t>Especialista en Imagen</t>
  </si>
  <si>
    <t>Asesor Legal</t>
  </si>
  <si>
    <t>Personal de Limpieza</t>
  </si>
  <si>
    <t>Coordinador FED y ENDIS</t>
  </si>
  <si>
    <t>Asistente en Imagen y Difusion</t>
  </si>
  <si>
    <t>Especialista en Compromisos de Gestion</t>
  </si>
  <si>
    <t>Asistente en Racionalizacion</t>
  </si>
  <si>
    <t>Tecnico de Campo en Electricidad</t>
  </si>
  <si>
    <t>TECNICO DE CAMPO</t>
  </si>
  <si>
    <t>ADMINISTRATIVO</t>
  </si>
  <si>
    <t>TRAMITE DOCUMENTARIO</t>
  </si>
  <si>
    <t>NODO CIEF</t>
  </si>
  <si>
    <t>PATRIMONIO</t>
  </si>
  <si>
    <t>VIGILANTE</t>
  </si>
  <si>
    <t>MANTENIMIENTO</t>
  </si>
  <si>
    <t>MOTORISTA</t>
  </si>
  <si>
    <t>AREA DE SISTEMAS</t>
  </si>
  <si>
    <t>CHOFER</t>
  </si>
  <si>
    <t>ING. CIVIL 
JEFE ( e ) DEL AREA TECNICA DE LA PDC</t>
  </si>
  <si>
    <t xml:space="preserve">
PLANIFICADOR - PDC</t>
  </si>
  <si>
    <t>PLANIFICADOR - PDC</t>
  </si>
  <si>
    <t>MONITOR PDC</t>
  </si>
  <si>
    <t>IMAGEN INSTITUCIONAL PDC</t>
  </si>
  <si>
    <t>ASISTENTE DEL AREA TECNICA</t>
  </si>
  <si>
    <t xml:space="preserve">TECNICO ESPECIALISTA EN ING. CIVIL </t>
  </si>
  <si>
    <t>ASISTENTE ADMINISTRATIVO DE CAMPO  PARA EL AREA TECNICA</t>
  </si>
  <si>
    <t xml:space="preserve">APOYO ADMINISTRATIVO </t>
  </si>
  <si>
    <t xml:space="preserve">PROMOTOR </t>
  </si>
  <si>
    <t>Coordinador</t>
  </si>
  <si>
    <t>Coordinador de LGTB</t>
  </si>
  <si>
    <t>Coordinador de Juventudes</t>
  </si>
  <si>
    <t>Coordinador Regional de Politicas Educativas</t>
  </si>
  <si>
    <t xml:space="preserve">Promotor de Campo </t>
  </si>
  <si>
    <t>Promotora de campo</t>
  </si>
  <si>
    <t>Vigilante</t>
  </si>
  <si>
    <t>Asistente de Coordinacion</t>
  </si>
  <si>
    <t>Administradora del HRT</t>
  </si>
  <si>
    <t>Fisioterapista</t>
  </si>
  <si>
    <t>Vigilancia de las diferentes sedes del GOREU</t>
  </si>
  <si>
    <t>Supervision de las diferentes sedes del GOREU</t>
  </si>
  <si>
    <t>Secretaria del area de seguridad y vigilancia</t>
  </si>
  <si>
    <t>Vigilancia de los pips Pendientes de Transferencia Definitiva en el Sector 11 - Manantay</t>
  </si>
  <si>
    <t>Vigilancia de los pips Pendientes de Transferencia Definitiva en el Sector 10 - Tushmo</t>
  </si>
  <si>
    <t>Vigilacia de los pips pendientes de Transferencia Definitiva en Campo verde</t>
  </si>
  <si>
    <t>Asistente de Operario en los pips pendientes de Transferencia definitiva en Campo Verde</t>
  </si>
  <si>
    <t>Operario de los Equipos instalados en los PIPS Pendientes de Treanferencia Definitiva</t>
  </si>
  <si>
    <t>ASISTENTE ADMINISTRATIVO</t>
  </si>
  <si>
    <t>OPERADOR LOGISTICO</t>
  </si>
  <si>
    <t>COTIZADOR</t>
  </si>
  <si>
    <t>APOYO DE ALMACEN</t>
  </si>
  <si>
    <t>APOYO DE ALMACEN MAQUICENTRO</t>
  </si>
  <si>
    <t>CONSILIACION CONTABLE</t>
  </si>
  <si>
    <t>SECRETARIA</t>
  </si>
  <si>
    <t>PERSONAL DE MANTENIMIENTO</t>
  </si>
  <si>
    <t>ANALISTA CONTABLE</t>
  </si>
  <si>
    <t>ANALISTA FINANCIERO</t>
  </si>
  <si>
    <t>INTEGRADOR CONTABLE</t>
  </si>
  <si>
    <t>Ing. Forestal</t>
  </si>
  <si>
    <t>Bachiller en Ciencias Forestales</t>
  </si>
  <si>
    <t>Ing. Ambiental</t>
  </si>
  <si>
    <t>Bachiller en Ciencias Ambientales</t>
  </si>
  <si>
    <t>00123115</t>
  </si>
  <si>
    <t>ABOGADO</t>
  </si>
  <si>
    <t>TITULADO</t>
  </si>
  <si>
    <t xml:space="preserve">Contador </t>
  </si>
  <si>
    <t>Profesional</t>
  </si>
  <si>
    <t>00126596</t>
  </si>
  <si>
    <t>00128177</t>
  </si>
  <si>
    <t>Administradora</t>
  </si>
  <si>
    <t>Tec. Administración</t>
  </si>
  <si>
    <t>Técnica</t>
  </si>
  <si>
    <t>Contabilidad</t>
  </si>
  <si>
    <t>Estudiante</t>
  </si>
  <si>
    <t>44565319</t>
  </si>
  <si>
    <t>5to. Secundaria</t>
  </si>
  <si>
    <t>00125643</t>
  </si>
  <si>
    <t>SECRETARIA EJECUTIVA</t>
  </si>
  <si>
    <t>TECNICO SUPERIOR</t>
  </si>
  <si>
    <t>TECNICO
EN
INFORMATICO</t>
  </si>
  <si>
    <t>00130498</t>
  </si>
  <si>
    <t>TECNICA
EN
ENFERMERIA</t>
  </si>
  <si>
    <t>76877422</t>
  </si>
  <si>
    <t>09565921</t>
  </si>
  <si>
    <t>ING. AMBIENTAL</t>
  </si>
  <si>
    <t>BACH.</t>
  </si>
  <si>
    <t>MEDICO 
VETERINARIO</t>
  </si>
  <si>
    <t xml:space="preserve">BACHILLER EN MEDICINA
VETERINARIA </t>
  </si>
  <si>
    <t>ENFERMERA</t>
  </si>
  <si>
    <t>NO APLICA</t>
  </si>
  <si>
    <t>00635898</t>
  </si>
  <si>
    <t>00088233</t>
  </si>
  <si>
    <t>00076811</t>
  </si>
  <si>
    <t>00075107</t>
  </si>
  <si>
    <t>05954842</t>
  </si>
  <si>
    <t>INGENIERO</t>
  </si>
  <si>
    <t>BACHILLER EN 
CIENCIAS 
FORESTALES</t>
  </si>
  <si>
    <t>BACHILLER EN 
INGENIERIA
FORESTAL</t>
  </si>
  <si>
    <t>00069799</t>
  </si>
  <si>
    <t>00017608</t>
  </si>
  <si>
    <t>07638134</t>
  </si>
  <si>
    <t>00054666</t>
  </si>
  <si>
    <t>05925375</t>
  </si>
  <si>
    <t>BACHILLER EN
CIENCIAS
AGROPECUARIAS</t>
  </si>
  <si>
    <t>BACHILLER EN
CIENCIAS
AMBIENTALES</t>
  </si>
  <si>
    <t>BACHILLER EN
INGENIERIA
SISTEMAS</t>
  </si>
  <si>
    <t>00101209</t>
  </si>
  <si>
    <t>00176691</t>
  </si>
  <si>
    <t xml:space="preserve">CONTADOR </t>
  </si>
  <si>
    <t>SUPERIOR</t>
  </si>
  <si>
    <t>ECONOMISTA</t>
  </si>
  <si>
    <t xml:space="preserve">BACH. ECONOMIA </t>
  </si>
  <si>
    <t>BACH. INGENIERO FORESTAL</t>
  </si>
  <si>
    <t>ADMISTRADOR DE EMPRESAS</t>
  </si>
  <si>
    <t>INGENIERO FORESTAL</t>
  </si>
  <si>
    <t>INGINIERA ZOORTECNISTA</t>
  </si>
  <si>
    <t xml:space="preserve">INGINIERO AGROMONO </t>
  </si>
  <si>
    <t>Arquitecto</t>
  </si>
  <si>
    <t>Superior</t>
  </si>
  <si>
    <t>Ingeniero Civil</t>
  </si>
  <si>
    <t>Administracion</t>
  </si>
  <si>
    <t>Tecnico</t>
  </si>
  <si>
    <t>Construccion Civil</t>
  </si>
  <si>
    <t>Farmaceutico</t>
  </si>
  <si>
    <t>Secretariado</t>
  </si>
  <si>
    <t>Ingeniero Ambiental</t>
  </si>
  <si>
    <t>Derecho</t>
  </si>
  <si>
    <t>Docente</t>
  </si>
  <si>
    <t>Contador</t>
  </si>
  <si>
    <t>Enfermeria</t>
  </si>
  <si>
    <t>00127496</t>
  </si>
  <si>
    <t>Periodista</t>
  </si>
  <si>
    <t>00123045</t>
  </si>
  <si>
    <t>Abogado</t>
  </si>
  <si>
    <t>00110309</t>
  </si>
  <si>
    <t>Informatica</t>
  </si>
  <si>
    <t>Mecanica</t>
  </si>
  <si>
    <t>Sociologo</t>
  </si>
  <si>
    <t>00082066</t>
  </si>
  <si>
    <t>Ingeniero Forestal</t>
  </si>
  <si>
    <t>Agropecuria</t>
  </si>
  <si>
    <t>TECN. FORESTAL</t>
  </si>
  <si>
    <t>TECNICO</t>
  </si>
  <si>
    <t>TECNICO CONTABLE</t>
  </si>
  <si>
    <t>´00127418</t>
  </si>
  <si>
    <t>TECN. ADMINISTRACION</t>
  </si>
  <si>
    <t>EST. ADM</t>
  </si>
  <si>
    <t>00100605</t>
  </si>
  <si>
    <t>TECN. TURISMO</t>
  </si>
  <si>
    <t>ooo75875</t>
  </si>
  <si>
    <t>BACH. FORESTAL</t>
  </si>
  <si>
    <t>BACH. AGROPECUARIO</t>
  </si>
  <si>
    <t>oo106581</t>
  </si>
  <si>
    <t>IMAGEN</t>
  </si>
  <si>
    <t>ABOGADA</t>
  </si>
  <si>
    <t>CONTADORA PUBLICA</t>
  </si>
  <si>
    <t>ooo63789</t>
  </si>
  <si>
    <t>47717099</t>
  </si>
  <si>
    <t>EST. AGROPECUARIA</t>
  </si>
  <si>
    <t>EST. PRIMARIA</t>
  </si>
  <si>
    <t>PRODUC. AGROPECUARIO</t>
  </si>
  <si>
    <t>00125332</t>
  </si>
  <si>
    <t>´00109872</t>
  </si>
  <si>
    <t>00126935</t>
  </si>
  <si>
    <t>SECUNDARIA</t>
  </si>
  <si>
    <t>EST. COMPUTACION</t>
  </si>
  <si>
    <t>TEC. SISTEMAS</t>
  </si>
  <si>
    <t>ooo83436</t>
  </si>
  <si>
    <t>´00109497</t>
  </si>
  <si>
    <t>AGROFORESTAL ACUICOLA</t>
  </si>
  <si>
    <t>BACHILLER</t>
  </si>
  <si>
    <t>´00115817</t>
  </si>
  <si>
    <t>EST. DERECHO</t>
  </si>
  <si>
    <t>SECRETARIADO</t>
  </si>
  <si>
    <t>ooo71470</t>
  </si>
  <si>
    <t>´00068607</t>
  </si>
  <si>
    <t>ESTUDIANTE</t>
  </si>
  <si>
    <t>´00161164</t>
  </si>
  <si>
    <t xml:space="preserve"> BACH. AGROFRESTAL</t>
  </si>
  <si>
    <t>TECNICO ELECTRONICO</t>
  </si>
  <si>
    <t>46987820</t>
  </si>
  <si>
    <t>CIENCIAS ADMINISTRAT.</t>
  </si>
  <si>
    <t>BACH. AGROINDUSTRIA</t>
  </si>
  <si>
    <t>45117022</t>
  </si>
  <si>
    <t>CIENCIAS AGROPECUARIA</t>
  </si>
  <si>
    <t>BACH. AGRONOMIA</t>
  </si>
  <si>
    <t>ING° ECOLOGICO</t>
  </si>
  <si>
    <t>LIC. ADMINISTRACION</t>
  </si>
  <si>
    <t>oo100833</t>
  </si>
  <si>
    <t>OO150079</t>
  </si>
  <si>
    <t>AGROPECUARIO</t>
  </si>
  <si>
    <t>CIENCIAS FORESTALES</t>
  </si>
  <si>
    <t>oo124704</t>
  </si>
  <si>
    <t>ooo82057</t>
  </si>
  <si>
    <t>OOO82836</t>
  </si>
  <si>
    <t>BACH. SISTEMAS</t>
  </si>
  <si>
    <t>TEC. ADMINISTRACION</t>
  </si>
  <si>
    <t>EST. ADM.</t>
  </si>
  <si>
    <t>´00123816</t>
  </si>
  <si>
    <t>00102266</t>
  </si>
  <si>
    <t>ING° ZOOTECNISTA</t>
  </si>
  <si>
    <t>ING° SISTEMAS</t>
  </si>
  <si>
    <t>´00076562</t>
  </si>
  <si>
    <t>AGRONOMO</t>
  </si>
  <si>
    <t>´00150221</t>
  </si>
  <si>
    <t>TECN. AGROPECUARIO</t>
  </si>
  <si>
    <t>ING. RR.NN</t>
  </si>
  <si>
    <t>TECNICO AGROPECUARIO</t>
  </si>
  <si>
    <t>CS. AMBIENTALES</t>
  </si>
  <si>
    <t>BACH. ADM</t>
  </si>
  <si>
    <t>´00126270</t>
  </si>
  <si>
    <t>´00124829</t>
  </si>
  <si>
    <t>TECN. COMPUTACION</t>
  </si>
  <si>
    <t>´00016066</t>
  </si>
  <si>
    <t>´00086238</t>
  </si>
  <si>
    <t>TECNICO FORESTAL</t>
  </si>
  <si>
    <t>oo112073</t>
  </si>
  <si>
    <t>00093180</t>
  </si>
  <si>
    <t>MEC. AVIACION</t>
  </si>
  <si>
    <t>ING° AMBIENTAL</t>
  </si>
  <si>
    <t>´00130465</t>
  </si>
  <si>
    <t>ooo68021</t>
  </si>
  <si>
    <t>´00094340</t>
  </si>
  <si>
    <t>TECN COMPUTACION</t>
  </si>
  <si>
    <t>oo124727</t>
  </si>
  <si>
    <t>´00123074</t>
  </si>
  <si>
    <t>oo104297</t>
  </si>
  <si>
    <t>CIENC. FORESTALES</t>
  </si>
  <si>
    <t>Ingeniero Agronomo</t>
  </si>
  <si>
    <t>Tecnico Forestal</t>
  </si>
  <si>
    <t xml:space="preserve">Ingeniero Forestal </t>
  </si>
  <si>
    <t>Ingeniero Informatico</t>
  </si>
  <si>
    <t>Bachiler en Sistemas</t>
  </si>
  <si>
    <t>Bachiller en Sistemas</t>
  </si>
  <si>
    <t>Ingeniero en Ciencias Forestales</t>
  </si>
  <si>
    <t>Bachiller Forestal</t>
  </si>
  <si>
    <t>00155188</t>
  </si>
  <si>
    <t>Bach Ambiental</t>
  </si>
  <si>
    <t>Ingeniera de Sistemas</t>
  </si>
  <si>
    <t>Ingeniera en Ciencias F.</t>
  </si>
  <si>
    <t xml:space="preserve">Bachiller en Administracion </t>
  </si>
  <si>
    <t>Ingeniero Conservacion de Suelos</t>
  </si>
  <si>
    <t>Tecnico en Computación</t>
  </si>
  <si>
    <t>00016918</t>
  </si>
  <si>
    <t>Ciencias Forestales</t>
  </si>
  <si>
    <t>Ingeniero RRNN Renovables</t>
  </si>
  <si>
    <t>Bachiller en Economia</t>
  </si>
  <si>
    <t>Secretaria ejecutiva</t>
  </si>
  <si>
    <t>Bachiller Agroforestal</t>
  </si>
  <si>
    <t xml:space="preserve">Ingeniero ambiental </t>
  </si>
  <si>
    <t>00119556</t>
  </si>
  <si>
    <t>Asistente administrativo</t>
  </si>
  <si>
    <t>00081913</t>
  </si>
  <si>
    <t>Ingeniero en Recursos Renovables.</t>
  </si>
  <si>
    <t>00045809</t>
  </si>
  <si>
    <t>Administrador</t>
  </si>
  <si>
    <t>Estudiante ambiental</t>
  </si>
  <si>
    <t>ING. CIVIL</t>
  </si>
  <si>
    <t>UNIVERSIDAD</t>
  </si>
  <si>
    <t>LIC. ADM</t>
  </si>
  <si>
    <t>00094760</t>
  </si>
  <si>
    <t>TEC.CONT.</t>
  </si>
  <si>
    <t>TECNICO, UNIVERSIDAD</t>
  </si>
  <si>
    <t>LIC. CIENCIAS COMUNICACIÓN</t>
  </si>
  <si>
    <t>TEC.CONST.</t>
  </si>
  <si>
    <t>TEC. CONSTRUCCION</t>
  </si>
  <si>
    <t>ESTUDIANTE ADM.</t>
  </si>
  <si>
    <t>LIC. EDUCACION</t>
  </si>
  <si>
    <t>PEDAGOGA</t>
  </si>
  <si>
    <t>´05935833</t>
  </si>
  <si>
    <t>00118106</t>
  </si>
  <si>
    <t>TEC.COMP.</t>
  </si>
  <si>
    <t>TEC. EN COMPUTACION</t>
  </si>
  <si>
    <t>80233276</t>
  </si>
  <si>
    <t xml:space="preserve">AUXILIAR </t>
  </si>
  <si>
    <t>SECUNDARIA COMPLETA</t>
  </si>
  <si>
    <t>42085853</t>
  </si>
  <si>
    <t>´00087129</t>
  </si>
  <si>
    <t>AUX. COMP-</t>
  </si>
  <si>
    <t>AUXILIAR DE COMPUTO</t>
  </si>
  <si>
    <t>LIC. ADM.</t>
  </si>
  <si>
    <t>40517583</t>
  </si>
  <si>
    <t>´00014213</t>
  </si>
  <si>
    <t>TECNICO COMPUTACION</t>
  </si>
  <si>
    <t>´00035686</t>
  </si>
  <si>
    <t>44132695</t>
  </si>
  <si>
    <t>universitario</t>
  </si>
  <si>
    <t>Universitario</t>
  </si>
  <si>
    <t>00119446</t>
  </si>
  <si>
    <t>00104544</t>
  </si>
  <si>
    <t>Lic. En Educ.</t>
  </si>
  <si>
    <t>00048357</t>
  </si>
  <si>
    <t>Estudios no concluidos</t>
  </si>
  <si>
    <t xml:space="preserve"> Psicologia</t>
  </si>
  <si>
    <t>Fisioterapeuta</t>
  </si>
  <si>
    <t>Profesora</t>
  </si>
  <si>
    <t>Psicologa</t>
  </si>
  <si>
    <t>43781800</t>
  </si>
  <si>
    <t>Fisioterapia y Rehabilitacion</t>
  </si>
  <si>
    <t>Secundaria Completa</t>
  </si>
  <si>
    <t>Tecnico en Computacion</t>
  </si>
  <si>
    <t>Superior Tecnico</t>
  </si>
  <si>
    <t>Enfermera</t>
  </si>
  <si>
    <t>04330536</t>
  </si>
  <si>
    <t>41559674</t>
  </si>
  <si>
    <t>40385977</t>
  </si>
  <si>
    <t>00014904</t>
  </si>
  <si>
    <t>00011140</t>
  </si>
  <si>
    <t>Auxiliar Contable</t>
  </si>
  <si>
    <t>00080551</t>
  </si>
  <si>
    <t>Produccion Agropecuaria</t>
  </si>
  <si>
    <t>00013752</t>
  </si>
  <si>
    <t>Electricistas</t>
  </si>
  <si>
    <t>Superior Ternico</t>
  </si>
  <si>
    <t>00093620</t>
  </si>
  <si>
    <t>Profesor</t>
  </si>
  <si>
    <t>00001045</t>
  </si>
  <si>
    <t>Agronomia- Agricultura</t>
  </si>
  <si>
    <t>00082789</t>
  </si>
  <si>
    <t>Superior Tenico</t>
  </si>
  <si>
    <t>00110004</t>
  </si>
  <si>
    <t>00080191</t>
  </si>
  <si>
    <t>Estudiante de Derecho</t>
  </si>
  <si>
    <t>21144136</t>
  </si>
  <si>
    <t>21146505</t>
  </si>
  <si>
    <t>05786009</t>
  </si>
  <si>
    <t xml:space="preserve"> Produccion Agropecuaria</t>
  </si>
  <si>
    <t>Superior Tecnica</t>
  </si>
  <si>
    <t>00089440</t>
  </si>
  <si>
    <t>00068341</t>
  </si>
  <si>
    <t>00001293</t>
  </si>
  <si>
    <t>00104901</t>
  </si>
  <si>
    <t>00010466</t>
  </si>
  <si>
    <t>05954594</t>
  </si>
  <si>
    <t>Enfermero Naval</t>
  </si>
  <si>
    <t>00102591</t>
  </si>
  <si>
    <t>21142100</t>
  </si>
  <si>
    <t>01116253</t>
  </si>
  <si>
    <t>00013690</t>
  </si>
  <si>
    <t>Computacion</t>
  </si>
  <si>
    <t>00078901</t>
  </si>
  <si>
    <t>00003467</t>
  </si>
  <si>
    <t>00186008</t>
  </si>
  <si>
    <t>00094333</t>
  </si>
  <si>
    <t>00062624</t>
  </si>
  <si>
    <t>06017518</t>
  </si>
  <si>
    <t>00123988</t>
  </si>
  <si>
    <t>70770221</t>
  </si>
  <si>
    <t>00091685</t>
  </si>
  <si>
    <t>00003096</t>
  </si>
  <si>
    <t>46574150</t>
  </si>
  <si>
    <t>Tecnico Operador</t>
  </si>
  <si>
    <t>00036602</t>
  </si>
  <si>
    <t>70859288</t>
  </si>
  <si>
    <t>Estudiante de Administracion</t>
  </si>
  <si>
    <t>00013284</t>
  </si>
  <si>
    <t>00009080</t>
  </si>
  <si>
    <t>00071758</t>
  </si>
  <si>
    <t>00172942</t>
  </si>
  <si>
    <t>Primaria Completa</t>
  </si>
  <si>
    <t>09657936</t>
  </si>
  <si>
    <t>UNIVERSITARIO</t>
  </si>
  <si>
    <t>ESTUDIANTE UNIVERSITARIO</t>
  </si>
  <si>
    <t>CONTADOR</t>
  </si>
  <si>
    <t>ING. DE SISTEMAS</t>
  </si>
  <si>
    <t>TECNICO TITULADO</t>
  </si>
  <si>
    <t>EGRESADO EN CONTABILIDAD</t>
  </si>
  <si>
    <t>00105415</t>
  </si>
  <si>
    <t>40035323</t>
  </si>
  <si>
    <t>CONTADOR PUBLICO COLEGIADO</t>
  </si>
  <si>
    <t>C.P.C.</t>
  </si>
  <si>
    <t>70938778</t>
  </si>
  <si>
    <t>TEC. CONTABLE</t>
  </si>
  <si>
    <t>TECNICO EN CONTABILIDAD</t>
  </si>
  <si>
    <t>42392603</t>
  </si>
  <si>
    <t>00122839</t>
  </si>
  <si>
    <t>00126345</t>
  </si>
  <si>
    <t>80134350</t>
  </si>
  <si>
    <t>00099137</t>
  </si>
  <si>
    <t>21143600</t>
  </si>
  <si>
    <t>72072218</t>
  </si>
  <si>
    <t>ESTUDIANTE DE CONTABILIDAD</t>
  </si>
  <si>
    <t>42308352</t>
  </si>
  <si>
    <t>44594564</t>
  </si>
  <si>
    <t>BACHILLER EN CONTABILIDAD</t>
  </si>
  <si>
    <t>00091516</t>
  </si>
  <si>
    <t>70459389</t>
  </si>
  <si>
    <t>1200.00</t>
  </si>
  <si>
    <t>1500.00</t>
  </si>
  <si>
    <t>1300.00</t>
  </si>
  <si>
    <t>1400.00</t>
  </si>
  <si>
    <t>1000.00</t>
  </si>
  <si>
    <t>1600.00</t>
  </si>
  <si>
    <t>MAGISTER</t>
  </si>
  <si>
    <t>CPC</t>
  </si>
  <si>
    <t>Lic. Adm.</t>
  </si>
  <si>
    <t>Tecnica</t>
  </si>
  <si>
    <t>TITULO TECNICO</t>
  </si>
  <si>
    <t>EGRESADO</t>
  </si>
  <si>
    <t>TITULADA</t>
  </si>
  <si>
    <t>TEC. ENFERMERIA</t>
  </si>
  <si>
    <t>INGENIERO 
FORESTAL</t>
  </si>
  <si>
    <t>INGENIERO
AMBIENTAL</t>
  </si>
  <si>
    <t>GUIA OFICIAL 
DE TURISMO</t>
  </si>
  <si>
    <t>INGENIERO 
EN RECURSOS 
NATURALES 
RENOVABLES</t>
  </si>
  <si>
    <t>TEC. EN 
CONTABILIDAD</t>
  </si>
  <si>
    <t>INGENIERO
AGRONOMO</t>
  </si>
  <si>
    <t>INGENIERO DE 
SISTEMAS</t>
  </si>
  <si>
    <t>Bachiller</t>
  </si>
  <si>
    <t>Titulado</t>
  </si>
  <si>
    <t>Egresada</t>
  </si>
  <si>
    <t>TITULO PROFESIONAL</t>
  </si>
  <si>
    <t>INGENIERA INDUSTRIAL -UNHEVAL, INGENIERA CIVIL ULADECH</t>
  </si>
  <si>
    <t>LICENCIADO EN ADMINISTRACION  UNU</t>
  </si>
  <si>
    <t>EGRESADO TECNICO CONTABLE .IST. SUIZA,</t>
  </si>
  <si>
    <t>EGRESADO TECNICO CONTABLE .IST. SUIZA, VIII CIGLO ULADECH</t>
  </si>
  <si>
    <t>EGRESADO TECNICO CONTRUCCION  CIVIL IST. SUIZA,</t>
  </si>
  <si>
    <t>BACH. ING. CIVIL - UNU</t>
  </si>
  <si>
    <t>TEC.CONST. IST SUIZA</t>
  </si>
  <si>
    <t>INST. SUP. PEDAGOGICO HORACIO ZEVALLOS</t>
  </si>
  <si>
    <t>EGRESADA EN EDUCACION PRIMARIA UNI. CIENTIF DEL PERU</t>
  </si>
  <si>
    <t>IV CICLO DE COMPUTACION E INFORMATICA IST SUIZA</t>
  </si>
  <si>
    <t xml:space="preserve">III CICLO DE TEC CONTB. IST. SUIZA </t>
  </si>
  <si>
    <t xml:space="preserve">TEC CONTB. IST. SUIZA </t>
  </si>
  <si>
    <t>AUXILIAR DE COMPUTO EIGER</t>
  </si>
  <si>
    <t>EGRES. CIENCIAS ADM Y NEGOCIOS INTERNAC.UNU</t>
  </si>
  <si>
    <t>IV CICLO INST. SUP. PEDAGOGICO HORACIO ZEVALLOS</t>
  </si>
  <si>
    <t>II CICLO DE NEGOCIOS INTERNACIONALES - UPP</t>
  </si>
  <si>
    <t>TECNICO EN  COMPUTACION E INFORMATICA INST-TEC</t>
  </si>
  <si>
    <t>Estudiante de Psicologia</t>
  </si>
  <si>
    <t>Bachiller en Psicologia</t>
  </si>
  <si>
    <t>Lic. En Psicologia</t>
  </si>
  <si>
    <t>Auxiliar</t>
  </si>
  <si>
    <t>DERECHO</t>
  </si>
  <si>
    <t>N°000176-GRU-ORA</t>
  </si>
  <si>
    <t>08</t>
  </si>
  <si>
    <t>21 
DIAS</t>
  </si>
  <si>
    <t>3
MESES
Y
21
DIAS</t>
  </si>
  <si>
    <t>09</t>
  </si>
  <si>
    <t>5
MESES
15
DIAS</t>
  </si>
  <si>
    <t>09 VECES</t>
  </si>
  <si>
    <t>03 VECES</t>
  </si>
  <si>
    <t>05 VECES</t>
  </si>
  <si>
    <t>02 VECES</t>
  </si>
  <si>
    <t>04 VECES</t>
  </si>
  <si>
    <t>07 VECES</t>
  </si>
  <si>
    <t>mes de enero - C/P 1146
mes de febrero - C/P 2638
mes de marzo - C/P 5637
mes de abril - C/P 6644
mes de mayo -C/P 8231
mes de junio - C/P 6749</t>
  </si>
  <si>
    <t>mes de mayo - C/P 7776
mes de junio - C/P 9744</t>
  </si>
  <si>
    <t>mes  de enero - C/P 1281
mes de febrero - C/P 2634
mes de marzo - C/P  5623
mes de abril - C/P 5635
mes de junio -C/P 9824</t>
  </si>
  <si>
    <t>mes de marzo - C/P 5640
mes de abril - C/P  6843
mes de mayo - C/P 7793
mes de junio - C/P  9765</t>
  </si>
  <si>
    <t>9600.00</t>
  </si>
  <si>
    <t>12000.00</t>
  </si>
  <si>
    <t>10400.00</t>
  </si>
  <si>
    <t>11200.00</t>
  </si>
  <si>
    <t>8000.00</t>
  </si>
  <si>
    <t>12800.00</t>
  </si>
  <si>
    <t>LA SUITE DE PETITA´S INN EIRL</t>
  </si>
  <si>
    <t>20393584174</t>
  </si>
  <si>
    <t>PROPIO</t>
  </si>
  <si>
    <t>P 19005521</t>
  </si>
  <si>
    <t>01 PISCINA</t>
  </si>
  <si>
    <t>AL 31 DE DICIEMBRE 2020</t>
  </si>
  <si>
    <t>MENSUAL</t>
  </si>
  <si>
    <t>P19005519</t>
  </si>
  <si>
    <t>Según Adenda N°002-2019 al Contrato</t>
  </si>
  <si>
    <t>P19005520</t>
  </si>
  <si>
    <t>N° 093-2016-GRU-GR-GGR-ORA</t>
  </si>
  <si>
    <t>INMOBILIARIA SALMAR SAC</t>
  </si>
  <si>
    <t>AL 17 DE ENERO 2021</t>
  </si>
  <si>
    <t xml:space="preserve">Según Adenda N° 002-2020 al Contrato </t>
  </si>
  <si>
    <t>N°059-2018-GRU-ORA</t>
  </si>
  <si>
    <t>LUIS ALBERTO VARGAS VASQUEZ</t>
  </si>
  <si>
    <t>00002864</t>
  </si>
  <si>
    <t>Según adenda N°001-2020</t>
  </si>
  <si>
    <t>al Contrato N° 0001-2019-GRU-ORA</t>
  </si>
  <si>
    <t>MERY DEL ROSARIO RIOS HOYOS</t>
  </si>
  <si>
    <t>AL 31  DE DICIEMBRE 2019</t>
  </si>
  <si>
    <t>NIETO RAMIREZ ARSOLINO PAULINO</t>
  </si>
  <si>
    <t>P19037694</t>
  </si>
  <si>
    <t>MARCO WONG CHUQUIZUTA</t>
  </si>
  <si>
    <t>P11146704</t>
  </si>
  <si>
    <t>EJECUCIÓN 2019</t>
  </si>
  <si>
    <t>EJECUCIÓN 2020 (*)</t>
  </si>
  <si>
    <t>462-GOBIENO REGIONAL DE UCAYALI</t>
  </si>
  <si>
    <t>1  Adquisicion Set de Instrumentos para Cono LEEP</t>
  </si>
  <si>
    <t>Adjudicación Simplificada</t>
  </si>
  <si>
    <t>Sin Modalidad</t>
  </si>
  <si>
    <t>038-2019</t>
  </si>
  <si>
    <t>Terra Flor Inversiones EIRL</t>
  </si>
  <si>
    <t>En Ejecucion</t>
  </si>
  <si>
    <t xml:space="preserve">2  Adquisicion de Alimentos para la Poblacion Albergada </t>
  </si>
  <si>
    <t>005-2019</t>
  </si>
  <si>
    <t xml:space="preserve">     Abarrotes</t>
  </si>
  <si>
    <t>Raymundo Rojas Melania                  RUC N° 10446352909</t>
  </si>
  <si>
    <t>Culminado</t>
  </si>
  <si>
    <t xml:space="preserve">     Carnes</t>
  </si>
  <si>
    <t>Raymundo Rojas Melania                 RUC N° 10446352909</t>
  </si>
  <si>
    <t xml:space="preserve">     Pescados y Mariscos</t>
  </si>
  <si>
    <t>Asociacion de la Amazonia Agrop</t>
  </si>
  <si>
    <t xml:space="preserve">3  Gasolina de 90 Octanos </t>
  </si>
  <si>
    <t xml:space="preserve">Adjud. Simplificada </t>
  </si>
  <si>
    <t>002-2019</t>
  </si>
  <si>
    <t>Combustible del Oriente                   RUC N° 20352280802</t>
  </si>
  <si>
    <t>4  Alimentos para mejorar las condiciones de trabajo de los Trabajadores de la Sede Central</t>
  </si>
  <si>
    <t>010-2019</t>
  </si>
  <si>
    <t>Comercial Liza EIRL                            RUC N° 20393544628</t>
  </si>
  <si>
    <t>5  Alimentos para mejorar las condiciones de trabajo de los Trabajadores de la Sede Central (Fiestas Patrias)</t>
  </si>
  <si>
    <t>Subasta Inversa Elec.</t>
  </si>
  <si>
    <t>003-2019</t>
  </si>
  <si>
    <t>Santa Ana Commodities SAC           RUC N° 20572197698</t>
  </si>
  <si>
    <t>6  Uniformes del Personal Sede Central</t>
  </si>
  <si>
    <t>006-2019</t>
  </si>
  <si>
    <t>Edgar Teofilo Gonzales Llauca             RUC N° 10205754747</t>
  </si>
  <si>
    <t>7  Alimentos para los animales del Zoo Parque Natural</t>
  </si>
  <si>
    <t>8  Alimentos para los animales del Zoo Parque Natural</t>
  </si>
  <si>
    <t>007-2019</t>
  </si>
  <si>
    <t>Sangama Rios Orlando                      RUC N° 10416642821</t>
  </si>
  <si>
    <t>9   Petroleo Diesel B-5</t>
  </si>
  <si>
    <t>001-2019</t>
  </si>
  <si>
    <t>10 Licencias Antivirus</t>
  </si>
  <si>
    <t>Patrik Services SAC</t>
  </si>
  <si>
    <t>11 Estructuras Metlicas para Tbiqueria Plan de    Contingencia III Etapa HRP</t>
  </si>
  <si>
    <t>020-2020</t>
  </si>
  <si>
    <t>Sumar Palacios Juan Carlos                 RUC N° 20600821025</t>
  </si>
  <si>
    <t>12 Alimentos para Animales del Parque Natural</t>
  </si>
  <si>
    <t>021-2020</t>
  </si>
  <si>
    <t>Empresa Agro Integral Oriente SAC     RUC Nª 20393790238</t>
  </si>
  <si>
    <t>13 Accesorios Metalicos para Instalacion del Sistema de Drenaje Pluvial Plan de Contingencia III Etapa HRP</t>
  </si>
  <si>
    <t>012-2020</t>
  </si>
  <si>
    <t>Sumar Palacios Juan Carlos                 RUC N°20600821025</t>
  </si>
  <si>
    <t>14 Pintura para el Plan de Contigencia III Etapa HRP</t>
  </si>
  <si>
    <t>007-2020</t>
  </si>
  <si>
    <t>15 Aquisicion de Cables Electricos y Accesorios Plan de Contingencia III Etapa HRP</t>
  </si>
  <si>
    <t>018-2020</t>
  </si>
  <si>
    <t>Consorcio Electrico Hospitalario     RUC Nº 20267879398</t>
  </si>
  <si>
    <t>16 Adquisicion de Madera Nacional para Encofrado Plan de Contingencia III Etapa HRP</t>
  </si>
  <si>
    <t>017-2020</t>
  </si>
  <si>
    <t>JP Grandez Constructora EIRL        RUC N°20300821025</t>
  </si>
  <si>
    <t>17 Gasolina de 90 Octanos para diferentes vehiculos del goreu</t>
  </si>
  <si>
    <t>Subasta Inversa Electronica</t>
  </si>
  <si>
    <t>Inversiones Calicanto SRL                RUC Nª 20352438520</t>
  </si>
  <si>
    <t>18 Petroleo Diesel B5 para los Diferentes Vehiculos del GOREU</t>
  </si>
  <si>
    <t>006-2020</t>
  </si>
  <si>
    <t>19 Alimentos para la Aldea Infantil San Juan de Yarina Cocha</t>
  </si>
  <si>
    <t>005-2020</t>
  </si>
  <si>
    <t>Empresa Agro Integral Oriente SAC     RUC Nº 20393790238</t>
  </si>
  <si>
    <t>SERVICIOS TECNICOS Y PROFESIONALES DESARROLLADOS POR PERSONAS JURIDICAS</t>
  </si>
  <si>
    <t>20 Hormigon sin Zarandear, Hormigon Zarandeado III Etapa Pln de Contingencia III Etapa</t>
  </si>
  <si>
    <t>002-2020</t>
  </si>
  <si>
    <t>Latin Corporacion SAC                      RUC N°</t>
  </si>
  <si>
    <t xml:space="preserve">21 Aceros de Refuerzos Plan de Contingencia III Etapa HRP </t>
  </si>
  <si>
    <t>008-2020</t>
  </si>
  <si>
    <t>Consorcio Manantay                          RUC N°20604291764</t>
  </si>
  <si>
    <t xml:space="preserve">22 Cemento Portland Tipo I III Etapa Plan de Contingencia  HRP </t>
  </si>
  <si>
    <t>001-2020</t>
  </si>
  <si>
    <t>Garcia Palomino Jose Luis                      RUC N°10200550043</t>
  </si>
  <si>
    <t>23 Contratacion del Servicio de Fotocopiado</t>
  </si>
  <si>
    <t>019-2019</t>
  </si>
  <si>
    <t>C&amp;S Copias SRL                                  RUC N° 20393660296</t>
  </si>
  <si>
    <t>24 Agenciamiento de Pasajes Aereos Regionales para el Gobierno Regional de Ucayali</t>
  </si>
  <si>
    <t>Sermicar Ucayali                                 RUC N° 20601782538</t>
  </si>
  <si>
    <t>25 Servicio de Fotocopiado 2020 del Gobierno Regional de Ucayali</t>
  </si>
  <si>
    <t>003-2020</t>
  </si>
  <si>
    <t>26 Contratacion del Servicio de Mensajeria para la Distribucion de Documentos a las Oficinas el GOREU</t>
  </si>
  <si>
    <t>Mito Courrer SAC                                RUC N° 20524674891</t>
  </si>
  <si>
    <t>27 Contratacion de Seguros Ptrimoniles y de Persons del Gobierno Regional de Ucayali</t>
  </si>
  <si>
    <t>Pacifico Compañía de Seguros                                RUC N° 20332970411</t>
  </si>
  <si>
    <t>COM PRE</t>
  </si>
  <si>
    <t>Corporacion CAP S.A.                                RUC N° 20605041052</t>
  </si>
  <si>
    <t>Licitacion Publica</t>
  </si>
  <si>
    <t>008-2019</t>
  </si>
  <si>
    <t>Consorcio Iguazu                                RUC N° 20393598710</t>
  </si>
  <si>
    <t>Rufio SAC                                             RUC N° 20393598710</t>
  </si>
  <si>
    <t>Corporacion Efameirsa e Ingenieria                                       RUC N° 20418933381</t>
  </si>
  <si>
    <t>004-2019</t>
  </si>
  <si>
    <t>Soluciones Medicas y Servicios EIR                                       RUC N° 20548839433</t>
  </si>
  <si>
    <t>Consorcio Iguazu                                       RUC N° 20565212754</t>
  </si>
  <si>
    <t xml:space="preserve">34 Plan Puesta en Operación del Hospital Regional de Pucallpa </t>
  </si>
  <si>
    <t>Concurso Publico</t>
  </si>
  <si>
    <t>Consorcio Universidad Continental - Maxime SAC                                        RUC N° 20319363221</t>
  </si>
  <si>
    <t>SALDO 2019 (*)</t>
  </si>
  <si>
    <t>SALDO 2020 (**)</t>
  </si>
  <si>
    <t>ARBILDOSANDOVALJOSE LUIS</t>
  </si>
  <si>
    <t>SINARAHUATAMINCHIWILFREDO</t>
  </si>
  <si>
    <t>DEL AGUILAPEZOIRIS KARINA</t>
  </si>
  <si>
    <t>NO REGISTRADONO REGISTRADONO REGISTRADO</t>
  </si>
  <si>
    <t>BARDALESPEZOJOSE EDINSON</t>
  </si>
  <si>
    <t>CAVAPEREYRAPERCY</t>
  </si>
  <si>
    <t>GRANDERAMIREZJUDITH ELAINE</t>
  </si>
  <si>
    <t>LOZANOCARDENASROGER</t>
  </si>
  <si>
    <t>GUTIERREZCANTALICIOMIGUEL</t>
  </si>
  <si>
    <t>MAC DOWALLCASTAGNEMISHELL</t>
  </si>
  <si>
    <t>IZQUIERDOVASQUEZMAGNO</t>
  </si>
  <si>
    <t>RAMOSCHUMBEGINA KAREN</t>
  </si>
  <si>
    <t>LOZANOBARBARANVANESSA</t>
  </si>
  <si>
    <t>PANDUROOCHAVANOTANIA JESSICA</t>
  </si>
  <si>
    <t>SANCHEZPINEDOVANESA</t>
  </si>
  <si>
    <t>PISCOGUTIERREZALEX</t>
  </si>
  <si>
    <t>GASTULOMOZOMBITERICHARD</t>
  </si>
  <si>
    <t>RENGIFONUÑEZGABRIEL</t>
  </si>
  <si>
    <t>GRATELLISANCHEZHERVAL</t>
  </si>
  <si>
    <t>GUEVARAVEGAORLANDO</t>
  </si>
  <si>
    <t>MONCADAHUARCAYARAFAEL MARIO</t>
  </si>
  <si>
    <t>MORENOMUDARRAJORGE ROY</t>
  </si>
  <si>
    <t>SANDOVALPANDURODANIEL ANGEL</t>
  </si>
  <si>
    <t>PEREZRODRIGUEZROLLI</t>
  </si>
  <si>
    <t>VASQUEZMACEDOROLANDO</t>
  </si>
  <si>
    <t>REYESRODRIGUEZROMAN</t>
  </si>
  <si>
    <t>REYESCASTROSEGUNDO SANTIAGO</t>
  </si>
  <si>
    <t>MERADAMATTJOSE JESUS</t>
  </si>
  <si>
    <t>ALEJANDROMASGORUTH NOEMI</t>
  </si>
  <si>
    <t>TANGOAMURRIETAHUGO ABNER</t>
  </si>
  <si>
    <t>MACEDOFERNANDEZEMILIO JULIO</t>
  </si>
  <si>
    <t>VASQUEZBORDOYBELMIRA</t>
  </si>
  <si>
    <t>VIENADAVILAAQUILES</t>
  </si>
  <si>
    <t>RUIZTELLOJUAN CARLOS</t>
  </si>
  <si>
    <t>SHERMULYHERRERAMARK</t>
  </si>
  <si>
    <t>RAMIREZPAREDESKARINA LIBERTAD</t>
  </si>
  <si>
    <t>PANDUROGUZMANLADISLAO</t>
  </si>
  <si>
    <t>SALAZARLOAYZARICHARD</t>
  </si>
  <si>
    <t>VASQUEZPANDUROLUZ MARIA</t>
  </si>
  <si>
    <t>ROSADOORNETAERNESTO</t>
  </si>
  <si>
    <t>AYALAORBEKRISTEL PATRICIA</t>
  </si>
  <si>
    <t>RUIZVASQUEZPEDRO</t>
  </si>
  <si>
    <t>ALVARADODEL CASTILLOSHERLY SUSAN</t>
  </si>
  <si>
    <t>RIOSCRUZOLGA MARINA</t>
  </si>
  <si>
    <t>RENGIFOVALLESHOMER ROLAND</t>
  </si>
  <si>
    <t>FLORESPAREDESEMERITA</t>
  </si>
  <si>
    <t>BUSTAMANTERENGIFOVICTOR HUGO</t>
  </si>
  <si>
    <t>CIMAARMASMERIAM</t>
  </si>
  <si>
    <t>MOREYLIMARICHARD LARRY</t>
  </si>
  <si>
    <t>RAMOSSILVAGASTON TERCERO</t>
  </si>
  <si>
    <t>RAMIREZSORIAALEJANDRO QUINTO</t>
  </si>
  <si>
    <t>GONZALESBABILONIARICHER WINTON</t>
  </si>
  <si>
    <t>TORREJONPADILLAJAIRO</t>
  </si>
  <si>
    <t>CHUMBEPIZANGOELENA ELIT</t>
  </si>
  <si>
    <t>ACUÑAPORTUGALROSMERY</t>
  </si>
  <si>
    <t>DA SILVACHOSNAFRANCISCO</t>
  </si>
  <si>
    <t>DIAZHIDALGOCESAR AUGUSTO</t>
  </si>
  <si>
    <t>GONZALESVARGASBERTHA MIGUELINA</t>
  </si>
  <si>
    <t>LOBATONNUBEYESENIA MILAGROS</t>
  </si>
  <si>
    <t>PANDUROAREVALOJARITZA MISHELL</t>
  </si>
  <si>
    <t>PAREDESOWAKIAUGUSTO</t>
  </si>
  <si>
    <t>PIMENTELNUNTAJAHAIRA KATHERIN</t>
  </si>
  <si>
    <t>RICOPAMENDOZAELISEO</t>
  </si>
  <si>
    <t>FASABISORIAMONICA PILAR</t>
  </si>
  <si>
    <t>LOAYZAPICHARDOESTHER</t>
  </si>
  <si>
    <t>VELIZMEZAMARILU BEATRIZ</t>
  </si>
  <si>
    <t>OYOLACHINCHAYLORENZO</t>
  </si>
  <si>
    <t>REGUERAVALLESLLURI PAQUITA</t>
  </si>
  <si>
    <t>ARIASTRUJILLOROCIO DIANA</t>
  </si>
  <si>
    <t>BECERRANUÑEZDAVID</t>
  </si>
  <si>
    <t>CAMPOSMARTINLEYDI NOELIA</t>
  </si>
  <si>
    <t>DAVILAREYNANANCY DEL PILAR</t>
  </si>
  <si>
    <t>LEDESMAROMANEDGARDO</t>
  </si>
  <si>
    <t>PAIMASANCHEZARTURO</t>
  </si>
  <si>
    <t>PANTOJAFERNANDEZEVA SELEDONIA</t>
  </si>
  <si>
    <t>PHILIPPSGALLOJORGE LUIS</t>
  </si>
  <si>
    <t>RIVASGOMEZMANUEL EDUARDO</t>
  </si>
  <si>
    <t>ROJASURQUIAANGEL HUGO</t>
  </si>
  <si>
    <t>SANCHEZHIDALGOWITHMAN ABRAHAM</t>
  </si>
  <si>
    <t>SHUÑAFABABAARMANDO</t>
  </si>
  <si>
    <t>SOTOINOCENTEJULIO WALTER</t>
  </si>
  <si>
    <t>ZEVALLOSMENDONZAMITTI JANE</t>
  </si>
  <si>
    <t>ARIASTRUJILLOJHORDY WILLIAMS</t>
  </si>
  <si>
    <t>BALTODANOPEREZCESAR HUGO</t>
  </si>
  <si>
    <t>BUSTAMANTERENGIFOMERSY DEL PILAR</t>
  </si>
  <si>
    <t>CALDERONVASQUEZLUIS FERNANDO</t>
  </si>
  <si>
    <t>DAVILAVASQUEZJULIO</t>
  </si>
  <si>
    <t>FLORESGUTIERREZJULIO</t>
  </si>
  <si>
    <t>GUERRAAREVALOJUAN BERNARDO</t>
  </si>
  <si>
    <t>MERMAOROMEROTONNY GABRIEL</t>
  </si>
  <si>
    <t>PARDOSIFUENTESMONTENEGRO</t>
  </si>
  <si>
    <t>ROMERORAMIREZCUBILLAS</t>
  </si>
  <si>
    <t>TIPTOCAMANTEDY</t>
  </si>
  <si>
    <t>ZUMAETASILVAMARIA NELY</t>
  </si>
  <si>
    <t>GOMEZDEL AGUILAFRANCISCO</t>
  </si>
  <si>
    <t>ZUTAMANRRIQUEMILI CONSUELO</t>
  </si>
  <si>
    <t>ALBERTIBERNALESSTEFFANY MARIA JACKELINE</t>
  </si>
  <si>
    <t>SANCHEZDEL RIONELBI ELIZABET</t>
  </si>
  <si>
    <t>BANEORIOJADELBER</t>
  </si>
  <si>
    <t>DEL AGUILAREATEGUISILAMARIA CRISTINA</t>
  </si>
  <si>
    <t>DELGADOHOYOSJUAN DENIS</t>
  </si>
  <si>
    <t>FLORESFASANANDOALEXSANDER</t>
  </si>
  <si>
    <t>GAMARRABOCANEGRAEVER JAVIER</t>
  </si>
  <si>
    <t>DEL AGUILAHENDERSONEDWIN JUNIOR</t>
  </si>
  <si>
    <t>MANCOLEONCESAR ALEX</t>
  </si>
  <si>
    <t>CAMPOSBARRETOANIBAL</t>
  </si>
  <si>
    <t>PEREZSANCHEZANDY</t>
  </si>
  <si>
    <t>PONCEMAYLLEMILTON CESAR</t>
  </si>
  <si>
    <t>ROMEROSCHARFFWALTER MIGUEL</t>
  </si>
  <si>
    <t>SHUPINGAHUADAHUADAN</t>
  </si>
  <si>
    <t>VASQUEZPANAIFOLUIS</t>
  </si>
  <si>
    <t>VASQUEZTENAZOAJORGE LUIS</t>
  </si>
  <si>
    <t>AGÜEROHUERTANICEFORO RUPERTO</t>
  </si>
  <si>
    <t>BARDALESRAMIREZJANET JENITZA</t>
  </si>
  <si>
    <t>LINARESSANGAMAJORGE</t>
  </si>
  <si>
    <t>REATEGUIZAPATAEDGAR ALEJANDRO</t>
  </si>
  <si>
    <t>IZQUIERDORIOSBELLA MILAGROS</t>
  </si>
  <si>
    <t>PIZANGOSALASJOADITH</t>
  </si>
  <si>
    <t>LOPEZROJASNIRVANITA</t>
  </si>
  <si>
    <t>PAREDESVASQUEZISABEL ORQUIDEA</t>
  </si>
  <si>
    <t>RENGIFOLINORONNY MANUEL</t>
  </si>
  <si>
    <t>FLORESRODRIGUEZARLES ODILO</t>
  </si>
  <si>
    <t>FIGUEROAPINEDOCANDY JULLISA</t>
  </si>
  <si>
    <t>VELAVARGASLEONARDO</t>
  </si>
  <si>
    <t>FASABIAMASIFUENEARLE</t>
  </si>
  <si>
    <t>GARCIAINUMACARLOS</t>
  </si>
  <si>
    <t>NUÑEZFARFANTOMASA</t>
  </si>
  <si>
    <t>PIÑARODRIGUEZGERMAN</t>
  </si>
  <si>
    <t>VASQUEZPEREZABNER</t>
  </si>
  <si>
    <t>REVOREDODE LEZAMANORMA LUZ</t>
  </si>
  <si>
    <t>SINARAHUATAMINCHIMARIA LUISA</t>
  </si>
  <si>
    <t>BARBARANGARATEMARIA ELENA</t>
  </si>
  <si>
    <t>GONZALESFLORESGRACIELA</t>
  </si>
  <si>
    <t>MOZOMBITEGARCIAHUGO</t>
  </si>
  <si>
    <t>ABENSURJIMENEZVICTOR ALBERTO</t>
  </si>
  <si>
    <t>DEL AGUILAPINEDOAMARO</t>
  </si>
  <si>
    <t>MELENDEZSANGAMAGILDER</t>
  </si>
  <si>
    <t>MEZAFLORESEMERSON ABEL</t>
  </si>
  <si>
    <t>SORIAVILLALBALUCIA</t>
  </si>
  <si>
    <t>TANANTAGALANMILY</t>
  </si>
  <si>
    <t>TAPULLIMALOPEZMARILI</t>
  </si>
  <si>
    <t>VARGASCHAVEZGUILLERMO</t>
  </si>
  <si>
    <t>ASENCIOSVALDEZZAIDA</t>
  </si>
  <si>
    <t>ARBEVALERAKAREN ALEXANDRA</t>
  </si>
  <si>
    <t>CORDOVACASTILLOJUAN MARTIN</t>
  </si>
  <si>
    <t>RODRIGUEZCHAVEZJAVIER ORLANDO</t>
  </si>
  <si>
    <t>RUPPMARINOANTONIO CARLO</t>
  </si>
  <si>
    <t>YSMODESGUTIERREZLUIS ALBERTO</t>
  </si>
  <si>
    <t>LINGUISPEREZCYNDI ARELIS</t>
  </si>
  <si>
    <t>GAMAOCHAVANOODILO</t>
  </si>
  <si>
    <t>GUZMANFLORESARMANDO</t>
  </si>
  <si>
    <t>ICOMENAMUENAHECTOR</t>
  </si>
  <si>
    <t>HIDALGOINUMAHELMER</t>
  </si>
  <si>
    <t>MONCADAMENDOZAJONY MOYCES</t>
  </si>
  <si>
    <t>MOZOMBITEAMASIFENTERCERO</t>
  </si>
  <si>
    <t>OCHAVANOANDRADELUCIO</t>
  </si>
  <si>
    <t>RAMIREZDE PASQUELBELMIRA</t>
  </si>
  <si>
    <t>RAMIREZFLORESLINETH ANTONIETA</t>
  </si>
  <si>
    <t>RENGIFOSIFUENTESROSA MARIA</t>
  </si>
  <si>
    <t>TORIBIOMENDOZAJOSE VICTORIANO</t>
  </si>
  <si>
    <t/>
  </si>
  <si>
    <t>AREVALOLINARESSHEILA MAGALI</t>
  </si>
  <si>
    <t>RIOSTORIBIOFLOR DEL CARMEN</t>
  </si>
  <si>
    <t>RUIZMASGOFABIOLA</t>
  </si>
  <si>
    <t>RENGIFORUIZSABDY KAROLAIN</t>
  </si>
  <si>
    <t>ACOSTADANTASALBERTO SEGUNDO</t>
  </si>
  <si>
    <t>GARCIASAAVEDRAHENRY</t>
  </si>
  <si>
    <t>GUIMARAEZROJASPILAR DEL CARMEN</t>
  </si>
  <si>
    <t>RUIZCARRASCOCESAR ALFONSO</t>
  </si>
  <si>
    <t>PAIMAMONTESYURICA</t>
  </si>
  <si>
    <t>PEREZHUAMANSANDRA LORENA</t>
  </si>
  <si>
    <t>PINEDOPIZANGOMELQUIADES</t>
  </si>
  <si>
    <t>SANCHEZSALDAÑAGINA</t>
  </si>
  <si>
    <t>TELLOBARDALESITIEL</t>
  </si>
  <si>
    <t>ALVADOMINGUEZLIZARDO</t>
  </si>
  <si>
    <t>RIVARICOPAANGELA</t>
  </si>
  <si>
    <t>DIAZMORENOFIORELLA ANAIS</t>
  </si>
  <si>
    <t>FERRERODRIGUEZWALTER RICHAR</t>
  </si>
  <si>
    <t>HIDALGOPINEDOJHERI</t>
  </si>
  <si>
    <t>LOPEZTRIGOZOROSSANA</t>
  </si>
  <si>
    <t>GUZMANGUEVARAPAQUITA</t>
  </si>
  <si>
    <t>O'BESSOOLARTERODOLFO ESTEBAN</t>
  </si>
  <si>
    <t>BRIONESSHEPUTTLISETH NACIRA</t>
  </si>
  <si>
    <t>HUANCOYUCRAEDGAR</t>
  </si>
  <si>
    <t>RENGIFORAMIREZDEMETRIO TERCERO</t>
  </si>
  <si>
    <t>AHUANARIACOSTASILVIA</t>
  </si>
  <si>
    <t>ALVANRODRIGUEZROSA VERONICA</t>
  </si>
  <si>
    <t>HERRERAVILLENAROSA KATY</t>
  </si>
  <si>
    <t>CHEROVASQUEZWALKER</t>
  </si>
  <si>
    <t>FLORESREATEGUIMARCO ANTONIO</t>
  </si>
  <si>
    <t>RODRIGUEZMARQUEZNOEMI</t>
  </si>
  <si>
    <t>MONZONVASQUEZRAFAEL HIPOLITO</t>
  </si>
  <si>
    <t>SALDAÑABALQUIROCIO DEL PILAR</t>
  </si>
  <si>
    <t>ORBEFASANANDOITSVAN</t>
  </si>
  <si>
    <t>SAAVEDRAVALLESMARCOS</t>
  </si>
  <si>
    <t>LLERENALIMAPIERO PAOLO</t>
  </si>
  <si>
    <t>DEL AGUILACARDENASEDGAR GERMAN</t>
  </si>
  <si>
    <t>VELIZUTIAALEX JAVIER</t>
  </si>
  <si>
    <t>VARGASPEREZROBERTO CARLOS</t>
  </si>
  <si>
    <t>FACHINRENGIFOJHON PAUL</t>
  </si>
  <si>
    <t>REATEGUIVILLACREZDULCE THALIA</t>
  </si>
  <si>
    <t>SAAVEDRAHIDALGO DE REATEGUIROCIO DEL CARMEN</t>
  </si>
  <si>
    <t>CORRALESACHOSANDRA VALERIA</t>
  </si>
  <si>
    <t>CCENTELAURAISABEL</t>
  </si>
  <si>
    <t>ZAMORAMONTEROPRISCILLA YESSENIA</t>
  </si>
  <si>
    <t>DEL AGUILABRITTODEGUER</t>
  </si>
  <si>
    <t>GUTIERREZMONDALUISAKATHERINE MILAGROS</t>
  </si>
  <si>
    <t>BEGAZOTORRESKARIN GIANA</t>
  </si>
  <si>
    <t>PEREZSALDAÑAELENA</t>
  </si>
  <si>
    <t>QUIORUBINAKATERY ALINSON</t>
  </si>
  <si>
    <t>DIAZAVALOSHUGO</t>
  </si>
  <si>
    <t>RONCALGARCIAKELLY CATHERINE</t>
  </si>
  <si>
    <t>TORRESIRARICADIANA ELSA</t>
  </si>
  <si>
    <t>VASQUEZAREVALOPIERO ALFREDO</t>
  </si>
  <si>
    <t>VASQUEZCHUNGCARLOS JUAN</t>
  </si>
  <si>
    <t>YOUNGMELENDEZEDER GOLVER</t>
  </si>
  <si>
    <t>GOYZUETAMEZAZULMA MELISSA</t>
  </si>
  <si>
    <t>ALVAREZBOCANEGRABRAYAN JAKESTER</t>
  </si>
  <si>
    <t>RODRIGUEZCHAVEZJUAN MARCOS</t>
  </si>
  <si>
    <t>FLORESVELARONNIE PETERSON</t>
  </si>
  <si>
    <t>SILVANAVARROLIENCI AYLY</t>
  </si>
  <si>
    <t>ZEVALLOSDIEGOZEDAILA ALI</t>
  </si>
  <si>
    <t>CHOTARIOSLIDEMBERG</t>
  </si>
  <si>
    <t>CORDOVABRACAMONTEDORIAN LETICIA</t>
  </si>
  <si>
    <t>PEREZRENGIFOWALTER MANUEL</t>
  </si>
  <si>
    <t>DEL AGUILAGUTIERREZCARLOS RICARDO</t>
  </si>
  <si>
    <t>CASTAÑEDAGUERREROSELVIS ROLANDO</t>
  </si>
  <si>
    <t>LAZOTORRESJUDITH DOMITILA</t>
  </si>
  <si>
    <t>BARBARANAREVALOKARLA AMANDA</t>
  </si>
  <si>
    <t>BEDOYAALEGRIATERESA MIKOL</t>
  </si>
  <si>
    <t>SORIAMOSQUITOLUIS BERNARDO</t>
  </si>
  <si>
    <t>RENGIFOROJASJORGE RAUL</t>
  </si>
  <si>
    <t>LOPEZPIZANGOALEJANDRO</t>
  </si>
  <si>
    <t>MEZAGOMEZYURI NICOLAY</t>
  </si>
  <si>
    <t>CORDOVAREYESJORGE RAUL</t>
  </si>
  <si>
    <t>TANANTANAVARROTANNEL MACK</t>
  </si>
  <si>
    <t>ALVAREZDIAZLUIS ALBERTO</t>
  </si>
  <si>
    <t>MURRIETARUIZBEDER</t>
  </si>
  <si>
    <t>05285603</t>
  </si>
  <si>
    <t>00028778</t>
  </si>
  <si>
    <t>40319327</t>
  </si>
  <si>
    <t>00000000</t>
  </si>
  <si>
    <t>00016769</t>
  </si>
  <si>
    <t>07228577</t>
  </si>
  <si>
    <t>00087390</t>
  </si>
  <si>
    <t>00046374</t>
  </si>
  <si>
    <t>00170738</t>
  </si>
  <si>
    <t>72688567</t>
  </si>
  <si>
    <t>05868808</t>
  </si>
  <si>
    <t>00106652</t>
  </si>
  <si>
    <t>41894329</t>
  </si>
  <si>
    <t>43823539</t>
  </si>
  <si>
    <t>41128613</t>
  </si>
  <si>
    <t>00021065</t>
  </si>
  <si>
    <t>00095473</t>
  </si>
  <si>
    <t>00019748</t>
  </si>
  <si>
    <t>42337522</t>
  </si>
  <si>
    <t>21145965</t>
  </si>
  <si>
    <t>41183026</t>
  </si>
  <si>
    <t>00037100</t>
  </si>
  <si>
    <t>43829486</t>
  </si>
  <si>
    <t>10072439</t>
  </si>
  <si>
    <t>42106572</t>
  </si>
  <si>
    <t>17434962</t>
  </si>
  <si>
    <t>00099614</t>
  </si>
  <si>
    <t>00000715</t>
  </si>
  <si>
    <t>22530308</t>
  </si>
  <si>
    <t>00004817</t>
  </si>
  <si>
    <t>00109789</t>
  </si>
  <si>
    <t>00030666</t>
  </si>
  <si>
    <t>00087350</t>
  </si>
  <si>
    <t>00106256</t>
  </si>
  <si>
    <t>41331181</t>
  </si>
  <si>
    <t>00111269</t>
  </si>
  <si>
    <t>40425212</t>
  </si>
  <si>
    <t>42555741</t>
  </si>
  <si>
    <t>41417460</t>
  </si>
  <si>
    <t>40419033</t>
  </si>
  <si>
    <t>42397200</t>
  </si>
  <si>
    <t>00087848</t>
  </si>
  <si>
    <t>43424266</t>
  </si>
  <si>
    <t>00113184</t>
  </si>
  <si>
    <t>21144573</t>
  </si>
  <si>
    <t>42768556</t>
  </si>
  <si>
    <t>00112924</t>
  </si>
  <si>
    <t>41937739</t>
  </si>
  <si>
    <t>40553604</t>
  </si>
  <si>
    <t>00087888</t>
  </si>
  <si>
    <t>00008343</t>
  </si>
  <si>
    <t>00110006</t>
  </si>
  <si>
    <t>21142149</t>
  </si>
  <si>
    <t>00129319</t>
  </si>
  <si>
    <t>47172841</t>
  </si>
  <si>
    <t>40966517</t>
  </si>
  <si>
    <t>00064689</t>
  </si>
  <si>
    <t>42549074</t>
  </si>
  <si>
    <t>45490385</t>
  </si>
  <si>
    <t>73009749</t>
  </si>
  <si>
    <t>00027556</t>
  </si>
  <si>
    <t>75365831</t>
  </si>
  <si>
    <t>00115817</t>
  </si>
  <si>
    <t>42513435</t>
  </si>
  <si>
    <t>46406526</t>
  </si>
  <si>
    <t>41304852</t>
  </si>
  <si>
    <t>00188165</t>
  </si>
  <si>
    <t>00100204</t>
  </si>
  <si>
    <t>47455728</t>
  </si>
  <si>
    <t>41606916</t>
  </si>
  <si>
    <t>46101126</t>
  </si>
  <si>
    <t>00125243</t>
  </si>
  <si>
    <t>44209684</t>
  </si>
  <si>
    <t>00150079</t>
  </si>
  <si>
    <t>00187987</t>
  </si>
  <si>
    <t>23007751</t>
  </si>
  <si>
    <t>00150221</t>
  </si>
  <si>
    <t>25760091</t>
  </si>
  <si>
    <t>21146864</t>
  </si>
  <si>
    <t>42988524</t>
  </si>
  <si>
    <t>06194883</t>
  </si>
  <si>
    <t>00181816</t>
  </si>
  <si>
    <t>48844380</t>
  </si>
  <si>
    <t>45884410</t>
  </si>
  <si>
    <t>41041900</t>
  </si>
  <si>
    <t>46451754</t>
  </si>
  <si>
    <t>00097344</t>
  </si>
  <si>
    <t>00013060</t>
  </si>
  <si>
    <t>45643304</t>
  </si>
  <si>
    <t>44042437</t>
  </si>
  <si>
    <t>05861716</t>
  </si>
  <si>
    <t>00092404</t>
  </si>
  <si>
    <t>48803762</t>
  </si>
  <si>
    <t>00093337</t>
  </si>
  <si>
    <t>00059094</t>
  </si>
  <si>
    <t>43590055</t>
  </si>
  <si>
    <t>46769664</t>
  </si>
  <si>
    <t>44419580</t>
  </si>
  <si>
    <t>43051351</t>
  </si>
  <si>
    <t>72541968</t>
  </si>
  <si>
    <t>42204640</t>
  </si>
  <si>
    <t>01097004</t>
  </si>
  <si>
    <t>44157754</t>
  </si>
  <si>
    <t>45312113</t>
  </si>
  <si>
    <t>44536501</t>
  </si>
  <si>
    <t>22508611</t>
  </si>
  <si>
    <t>45031390</t>
  </si>
  <si>
    <t>40800741</t>
  </si>
  <si>
    <t>08632974</t>
  </si>
  <si>
    <t>00079630</t>
  </si>
  <si>
    <t>00103821</t>
  </si>
  <si>
    <t>42604503</t>
  </si>
  <si>
    <t>43877666</t>
  </si>
  <si>
    <t>41163444</t>
  </si>
  <si>
    <t>00101999</t>
  </si>
  <si>
    <t>42574662</t>
  </si>
  <si>
    <t>43098520</t>
  </si>
  <si>
    <t>44282807</t>
  </si>
  <si>
    <t>00086955</t>
  </si>
  <si>
    <t>45280195</t>
  </si>
  <si>
    <t>43230000</t>
  </si>
  <si>
    <t>00066852</t>
  </si>
  <si>
    <t>76981518</t>
  </si>
  <si>
    <t>00103189</t>
  </si>
  <si>
    <t>00013280</t>
  </si>
  <si>
    <t>00068781</t>
  </si>
  <si>
    <t>25013700</t>
  </si>
  <si>
    <t>00070925</t>
  </si>
  <si>
    <t>00066888</t>
  </si>
  <si>
    <t>00043657</t>
  </si>
  <si>
    <t>00090195</t>
  </si>
  <si>
    <t>21147311</t>
  </si>
  <si>
    <t>00043443</t>
  </si>
  <si>
    <t>05347839</t>
  </si>
  <si>
    <t>41041901</t>
  </si>
  <si>
    <t>00101199</t>
  </si>
  <si>
    <t>00122330</t>
  </si>
  <si>
    <t>40220430</t>
  </si>
  <si>
    <t>00093832</t>
  </si>
  <si>
    <t>43225021</t>
  </si>
  <si>
    <t>00113097</t>
  </si>
  <si>
    <t>00087269</t>
  </si>
  <si>
    <t>42076017</t>
  </si>
  <si>
    <t>46375083</t>
  </si>
  <si>
    <t>26719568</t>
  </si>
  <si>
    <t>00094906</t>
  </si>
  <si>
    <t>00125437</t>
  </si>
  <si>
    <t>00071053</t>
  </si>
  <si>
    <t>45477677</t>
  </si>
  <si>
    <t>00037864</t>
  </si>
  <si>
    <t>00089560</t>
  </si>
  <si>
    <t>44306602</t>
  </si>
  <si>
    <t>00043364</t>
  </si>
  <si>
    <t>00088428</t>
  </si>
  <si>
    <t>05239442</t>
  </si>
  <si>
    <t>00029474</t>
  </si>
  <si>
    <t>00023937</t>
  </si>
  <si>
    <t>21146794</t>
  </si>
  <si>
    <t>00110497</t>
  </si>
  <si>
    <t>00172677</t>
  </si>
  <si>
    <t>72197878</t>
  </si>
  <si>
    <t>42505570</t>
  </si>
  <si>
    <t>22426045</t>
  </si>
  <si>
    <t>74140747</t>
  </si>
  <si>
    <t>00120750</t>
  </si>
  <si>
    <t>40382373</t>
  </si>
  <si>
    <t>42705846</t>
  </si>
  <si>
    <t>00081355</t>
  </si>
  <si>
    <t>72540362</t>
  </si>
  <si>
    <t>41938690</t>
  </si>
  <si>
    <t>21144972</t>
  </si>
  <si>
    <t>00125545</t>
  </si>
  <si>
    <t>21140951</t>
  </si>
  <si>
    <t>40139579</t>
  </si>
  <si>
    <t>00118431</t>
  </si>
  <si>
    <t>46467986</t>
  </si>
  <si>
    <t>32977158</t>
  </si>
  <si>
    <t>41825089</t>
  </si>
  <si>
    <t>44203290</t>
  </si>
  <si>
    <t>00105516</t>
  </si>
  <si>
    <t>09569526</t>
  </si>
  <si>
    <t>46413048</t>
  </si>
  <si>
    <t>02047567</t>
  </si>
  <si>
    <t>00036165</t>
  </si>
  <si>
    <t>00029490</t>
  </si>
  <si>
    <t>45040564</t>
  </si>
  <si>
    <t>06673674</t>
  </si>
  <si>
    <t>07428505</t>
  </si>
  <si>
    <t>00119390</t>
  </si>
  <si>
    <t>43687062</t>
  </si>
  <si>
    <t>47445790</t>
  </si>
  <si>
    <t>46922779</t>
  </si>
  <si>
    <t>42112404</t>
  </si>
  <si>
    <t>42928945</t>
  </si>
  <si>
    <t>42804988</t>
  </si>
  <si>
    <t>42399699</t>
  </si>
  <si>
    <t>41121800</t>
  </si>
  <si>
    <t>00125389</t>
  </si>
  <si>
    <t>70912881</t>
  </si>
  <si>
    <t>44169671</t>
  </si>
  <si>
    <t>46213162</t>
  </si>
  <si>
    <t>76504084</t>
  </si>
  <si>
    <t>46029230</t>
  </si>
  <si>
    <t>21145220</t>
  </si>
  <si>
    <t>48287338</t>
  </si>
  <si>
    <t>42951828</t>
  </si>
  <si>
    <t>48328052</t>
  </si>
  <si>
    <t>72557061</t>
  </si>
  <si>
    <t>41118778</t>
  </si>
  <si>
    <t>45920129</t>
  </si>
  <si>
    <t>46114920</t>
  </si>
  <si>
    <t>47175680</t>
  </si>
  <si>
    <t>43615319</t>
  </si>
  <si>
    <t>73303082</t>
  </si>
  <si>
    <t>41612871</t>
  </si>
  <si>
    <t>80219518</t>
  </si>
  <si>
    <t>77575105</t>
  </si>
  <si>
    <t>70765364</t>
  </si>
  <si>
    <t>71871146</t>
  </si>
  <si>
    <t>47920197</t>
  </si>
  <si>
    <t>44105412</t>
  </si>
  <si>
    <t>40001650</t>
  </si>
  <si>
    <t>22497011</t>
  </si>
  <si>
    <t>42148402</t>
  </si>
  <si>
    <t>40125467</t>
  </si>
  <si>
    <t>00101538</t>
  </si>
  <si>
    <t>41416169</t>
  </si>
  <si>
    <t>07755266</t>
  </si>
  <si>
    <t>47120791</t>
  </si>
  <si>
    <t>22477219</t>
  </si>
  <si>
    <t>71550961</t>
  </si>
  <si>
    <t>45450090</t>
  </si>
  <si>
    <t>41608002</t>
  </si>
  <si>
    <t>00109192</t>
  </si>
  <si>
    <t>SECRETARIA/O I</t>
  </si>
  <si>
    <t>ASISTENTE</t>
  </si>
  <si>
    <t>AUXILIAR</t>
  </si>
  <si>
    <t>TECNICO ADMINISTRATIVO</t>
  </si>
  <si>
    <t>CONTADOR I</t>
  </si>
  <si>
    <t>COORDINADOR</t>
  </si>
  <si>
    <t>PROMOTOR SOCIAL</t>
  </si>
  <si>
    <t>OPERADOR ADMINISTRATIVO</t>
  </si>
  <si>
    <t>JEFE DE SEGURIDAD</t>
  </si>
  <si>
    <t>SUPERVISOR</t>
  </si>
  <si>
    <t>ESPECIALISTA</t>
  </si>
  <si>
    <t>DIRECTOR</t>
  </si>
  <si>
    <t>TECNICO EN INFORMACIONES</t>
  </si>
  <si>
    <t>AUXILIAR ADMINISTRATIVO</t>
  </si>
  <si>
    <t>ESPECIALISTA EN CONTRATACIONES Y ADQUISICIONES</t>
  </si>
  <si>
    <t>ESPECIALISTA LEGAL</t>
  </si>
  <si>
    <t>TECNICO ESPECIALIZADO</t>
  </si>
  <si>
    <t>PLANIFICADOR</t>
  </si>
  <si>
    <t>SECRETARIA/O</t>
  </si>
  <si>
    <t>PROGRAMADOR</t>
  </si>
  <si>
    <t>AUDITOR</t>
  </si>
  <si>
    <t>NOTIFICADOR</t>
  </si>
  <si>
    <t>EDITOR</t>
  </si>
  <si>
    <t>TECNICO LEGAL</t>
  </si>
  <si>
    <t>ESPECIALISTA EN PRESUPUESTO</t>
  </si>
  <si>
    <t>AUXILIAR DE MANTINIMIENTO Y LIMPIEZA DE LOCAL</t>
  </si>
  <si>
    <t>COCINERO</t>
  </si>
  <si>
    <t>TECNICO EN TRIAJE</t>
  </si>
  <si>
    <t>INSPECTOR</t>
  </si>
  <si>
    <t>OBRERO</t>
  </si>
  <si>
    <t>GUARDIAN</t>
  </si>
  <si>
    <t>CONSERVADOR DE MUSEO</t>
  </si>
  <si>
    <t>SUPERVISOR DE SEGURIDAD</t>
  </si>
  <si>
    <t>ESPECIALISTA ADMINISTRATIVO</t>
  </si>
  <si>
    <t>TRABAJADOR DE SERVICIOS</t>
  </si>
  <si>
    <t>ASISTENTE LEGAL</t>
  </si>
  <si>
    <t>DIRECTOR REGIONAL</t>
  </si>
  <si>
    <t>TECNICO EN DISEÑO GRAFICO</t>
  </si>
  <si>
    <t>REDACTOR</t>
  </si>
  <si>
    <t>ANALISTA PROGRAMADOR</t>
  </si>
  <si>
    <t>ESPECIALISTA EN SISTEMAS E INFORMATICA</t>
  </si>
  <si>
    <t>ESPECIALISTA EN INFORMATICA I</t>
  </si>
  <si>
    <t>TECNICO EN COMPUTACION E INFORMATICA</t>
  </si>
  <si>
    <t>SECRETARIA EJECUTIVA I</t>
  </si>
  <si>
    <t>ESPECIALISTA EN MEDIO AMBIENTE</t>
  </si>
  <si>
    <t>ESPECIALISTA EN EXTENSION EDUCATIVA</t>
  </si>
  <si>
    <t>JEFE DE ADQUISICIONES</t>
  </si>
  <si>
    <t>ASESOR TECNICO</t>
  </si>
  <si>
    <t>ESPECIALISTA EN PROCESOS</t>
  </si>
  <si>
    <t>JEFE DE SERVICIOS Y MANTENIMIENTO</t>
  </si>
  <si>
    <t>JEFE DE ALMACEN</t>
  </si>
  <si>
    <t>JEFE DE SEGURIDAD INTERNA</t>
  </si>
  <si>
    <t>ASISTENTE DE INGENIERIA</t>
  </si>
  <si>
    <t>PERSONAL DE LIMPIEZA</t>
  </si>
  <si>
    <t>Auxiliares</t>
  </si>
  <si>
    <t>Profesionales</t>
  </si>
  <si>
    <t>Tecnicos</t>
  </si>
  <si>
    <t>Funcionarios y Directivos</t>
  </si>
  <si>
    <t>ESPINOZAMACEDOLIZ FIORELLA</t>
  </si>
  <si>
    <t>SOTOMANCILLAXIOMARA LILIANA</t>
  </si>
  <si>
    <t>JERISUAREZJENI ROCIO</t>
  </si>
  <si>
    <t>DEL AGUILARIOSJEIMI GRACIELA</t>
  </si>
  <si>
    <t>GOMEZCAAÑEBRANDY ISAIAS</t>
  </si>
  <si>
    <t>DEL AGUILASALASODISA JHOANET</t>
  </si>
  <si>
    <t>PERALTAVARGASLUD NEFTALI</t>
  </si>
  <si>
    <t>PEZOYSLAMARTIN MANUEL ABRAHAM</t>
  </si>
  <si>
    <t>48360647</t>
  </si>
  <si>
    <t>71963183</t>
  </si>
  <si>
    <t>70368119</t>
  </si>
  <si>
    <t>72274055</t>
  </si>
  <si>
    <t>77705353</t>
  </si>
  <si>
    <t>72269029</t>
  </si>
  <si>
    <t>72259575</t>
  </si>
  <si>
    <t>41492142</t>
  </si>
  <si>
    <t>RESPONSABLE DE OFICINA</t>
  </si>
  <si>
    <t>SECTOR O GOB. REGIONAL: PURUS</t>
  </si>
  <si>
    <t>SECTOR O GOB. REGIONAL: EDUCACION PADRE ABAD</t>
  </si>
  <si>
    <t>SECTOR O GOB. REGIONAL: UGEL CORONEL PORTILLO</t>
  </si>
  <si>
    <t>SECTOR O GOB. REGIONAL: EDUCACION</t>
  </si>
  <si>
    <t>SECTOR O GOB. REGIONAL: EDUCACION ATALAYA</t>
  </si>
  <si>
    <t>Funcioario 7</t>
  </si>
  <si>
    <t>Funcioario 6</t>
  </si>
  <si>
    <t>Funcioario 5</t>
  </si>
  <si>
    <t>Funcioario 4</t>
  </si>
  <si>
    <t>Funcioario 3</t>
  </si>
  <si>
    <t>Funcioario 2</t>
  </si>
  <si>
    <t>Funcioario 1</t>
  </si>
  <si>
    <t>SubTotal Funcionarios y Diretivos</t>
  </si>
  <si>
    <t>Servidor Profesional A</t>
  </si>
  <si>
    <t>Servidor Profesional B</t>
  </si>
  <si>
    <t>Servidor Profesional C</t>
  </si>
  <si>
    <t>Servidor Profesional D</t>
  </si>
  <si>
    <t>Servidor Profesional E</t>
  </si>
  <si>
    <t>Servidor Profesional F</t>
  </si>
  <si>
    <t>SubTotal de Profesionales</t>
  </si>
  <si>
    <t>Servidor Tecnico A</t>
  </si>
  <si>
    <t>Servidor Tecnico B</t>
  </si>
  <si>
    <t>Servidor Tecnico C</t>
  </si>
  <si>
    <t>Servidor Tecnico D</t>
  </si>
  <si>
    <t>Servidor Tecnico E</t>
  </si>
  <si>
    <t>Servidor Tecnico F</t>
  </si>
  <si>
    <t>SubTotal Tecnicos</t>
  </si>
  <si>
    <t>Servicio Auxiliar A</t>
  </si>
  <si>
    <t>Servicio Auxiliar B</t>
  </si>
  <si>
    <t>Servicio Auxiliar C</t>
  </si>
  <si>
    <t>Servicio Auxiliar D</t>
  </si>
  <si>
    <t>Servicio Auxiliar E</t>
  </si>
  <si>
    <t>SubTotal Auxiliares</t>
  </si>
  <si>
    <t>SubTotal Administrativo</t>
  </si>
  <si>
    <t>SubTotal Profesionales</t>
  </si>
  <si>
    <t>Servicio Auxiliar F</t>
  </si>
  <si>
    <t>SubTotal Asistenciales</t>
  </si>
  <si>
    <t>Reforma Magisterial</t>
  </si>
  <si>
    <t>Profesor VI-40 con Titulo Pedagogico</t>
  </si>
  <si>
    <t>Profesor V-40 con Titulo Pedagogico</t>
  </si>
  <si>
    <t>Profesor IV-40 con Titulo Pedagogico</t>
  </si>
  <si>
    <t>Profesor III-40 con Titulo Pedagogico</t>
  </si>
  <si>
    <t>Profesor II-40 con Titulo Pedagogico</t>
  </si>
  <si>
    <t>Profesor I-40 con Titulo Pedagogico</t>
  </si>
  <si>
    <t>Profesor VI-32 con Titulo Pedagogico</t>
  </si>
  <si>
    <t>Profesor V-32 con Titulo Pedagogico</t>
  </si>
  <si>
    <t>Profesor IV-32 con Titulo Pedagogico</t>
  </si>
  <si>
    <t>Profesor III-32 con Titulo Pedagogico</t>
  </si>
  <si>
    <t>Profesor II-32 con Titulo Pedagogico</t>
  </si>
  <si>
    <t>Profesor I-32 con Titulo Pedagogico</t>
  </si>
  <si>
    <t>Profesor VI-30 con Titulo Pedagogico</t>
  </si>
  <si>
    <t>Profesor V-30 con Titulo Pedagogico</t>
  </si>
  <si>
    <t>Profesor IV-30 con Titulo Pedagogico</t>
  </si>
  <si>
    <t>Profesor III-30 con Titulo Pedagogico</t>
  </si>
  <si>
    <t>Profesor II-30 con Titulo Pedagogico</t>
  </si>
  <si>
    <t>Profesor I-30 con Titulo Pedagogico</t>
  </si>
  <si>
    <t>Profesor VII-40 con Titulo Pedagogico</t>
  </si>
  <si>
    <t>Sub Total Reforma Magisterial</t>
  </si>
  <si>
    <t>Profesor Contratado</t>
  </si>
  <si>
    <t>Profesor G-40 Titulo Pedagogico</t>
  </si>
  <si>
    <t>Profesor G-30 Titulo Pedagogico</t>
  </si>
  <si>
    <t>Sub Total Profesor Contratado</t>
  </si>
  <si>
    <t>Auxiliar de Educacion</t>
  </si>
  <si>
    <t>Profesor E-30 con Est.Secund.Completa</t>
  </si>
  <si>
    <t>Sub Total Auxiliar de Educacion</t>
  </si>
  <si>
    <t>Docente de Instituto de Educacion Superior</t>
  </si>
  <si>
    <t>Sub Total Docente de Instituto de Educacion Superior</t>
  </si>
  <si>
    <t>SubTotal Ley del Profesora</t>
  </si>
  <si>
    <t>Profesionales de la Salud</t>
  </si>
  <si>
    <t>Medico Cirujano N-5</t>
  </si>
  <si>
    <t>Medico Cirujano N-4</t>
  </si>
  <si>
    <t>Medico Cirujano N-3</t>
  </si>
  <si>
    <t>Medico Cirujano N-2</t>
  </si>
  <si>
    <t>Medico Cirujano N-1</t>
  </si>
  <si>
    <t>Cirujano Medico (nivel V)</t>
  </si>
  <si>
    <t>Cirujano Medico (nivel IV)</t>
  </si>
  <si>
    <t>Cirujano Medico (nivel III)</t>
  </si>
  <si>
    <t>Cirujano Medico (nivel II)</t>
  </si>
  <si>
    <t>Cirujano Medico (nivel I)</t>
  </si>
  <si>
    <t>Enfermera (nivel 14)</t>
  </si>
  <si>
    <t>Enfermera (nivel 13)</t>
  </si>
  <si>
    <t>Enfermera (nivel 12)</t>
  </si>
  <si>
    <t>Enfermera (nivel 11)</t>
  </si>
  <si>
    <t>Enfermera (nivel 10)</t>
  </si>
  <si>
    <t>Obstetriz (nivel V)</t>
  </si>
  <si>
    <t>Obstetriz (nivel IV)</t>
  </si>
  <si>
    <t>Obstetriz (nivel III)</t>
  </si>
  <si>
    <t>Obstetriz (nivel II)</t>
  </si>
  <si>
    <t>Obstetriz (nivel I)</t>
  </si>
  <si>
    <t>Tecnologo Medico (nivel 5)</t>
  </si>
  <si>
    <t>Tecnologo Medico (nivel 1)</t>
  </si>
  <si>
    <t>Psicologo VIII</t>
  </si>
  <si>
    <t>Psicologo VI</t>
  </si>
  <si>
    <t>Psicologo IV</t>
  </si>
  <si>
    <t>Otro Profesional de Salud (nivel VIII)</t>
  </si>
  <si>
    <t>Otro Profesional de Salud (nivel VII)</t>
  </si>
  <si>
    <t>Otro Profesional de Salud (nivel VI)</t>
  </si>
  <si>
    <t>Otro Profesional de Salud (nivel V)</t>
  </si>
  <si>
    <t>Otro Profesional de Salud (nivel IV)</t>
  </si>
  <si>
    <t>Otro Profesional de Salud (G5 nivel-V)</t>
  </si>
  <si>
    <t>Otro Profesional de Salud (G5 nivel-II)</t>
  </si>
  <si>
    <t>SubTotal Profesionales de la Salud</t>
  </si>
  <si>
    <t>REGIMEN PRIVADO</t>
  </si>
  <si>
    <t>Directivo 3</t>
  </si>
  <si>
    <t>Directivo 2</t>
  </si>
  <si>
    <t>Directivo 1</t>
  </si>
  <si>
    <t>Sub Total Funcionarios y Directivos</t>
  </si>
  <si>
    <t>Profesional 5</t>
  </si>
  <si>
    <t>Profesional 3</t>
  </si>
  <si>
    <t>Profesional 2</t>
  </si>
  <si>
    <t>Profesional 1</t>
  </si>
  <si>
    <t>Sub Total Profesionales</t>
  </si>
  <si>
    <t>Tecnico 6</t>
  </si>
  <si>
    <t>Tecnico 5</t>
  </si>
  <si>
    <t>Tecnico 4</t>
  </si>
  <si>
    <t>Tecnico 3</t>
  </si>
  <si>
    <t>Tecnico 2</t>
  </si>
  <si>
    <t>Tecnico 1</t>
  </si>
  <si>
    <t>Sub Total Tecnicos</t>
  </si>
  <si>
    <t>Auxiliar 5</t>
  </si>
  <si>
    <t>Auxiliar 4</t>
  </si>
  <si>
    <t>Auxiliar 2</t>
  </si>
  <si>
    <t>Auxiliar 1</t>
  </si>
  <si>
    <t>Sub Total Auxiliares</t>
  </si>
  <si>
    <t>Obreros</t>
  </si>
  <si>
    <t>Obrero</t>
  </si>
  <si>
    <t>Sub Total Obrero</t>
  </si>
  <si>
    <t>Sub Total Regimen Privado</t>
  </si>
  <si>
    <t>Sub Total Activos</t>
  </si>
  <si>
    <t>OTROS ACTIVOS</t>
  </si>
  <si>
    <t>Activos</t>
  </si>
  <si>
    <t>Destacado de …</t>
  </si>
  <si>
    <t>Serum</t>
  </si>
  <si>
    <t>Prof. Por Hora</t>
  </si>
  <si>
    <t>Consejero Regional</t>
  </si>
  <si>
    <t>Eventual</t>
  </si>
  <si>
    <t>Sub Total Otros Activos</t>
  </si>
  <si>
    <t>Total ACTIVOS</t>
  </si>
  <si>
    <t>PENSIONISTAS</t>
  </si>
  <si>
    <t xml:space="preserve">Pensionistas </t>
  </si>
  <si>
    <t>Sobrevivientes</t>
  </si>
  <si>
    <t>Total PENSIONISTAS</t>
  </si>
  <si>
    <t>Contrato Administrativo de Servicios</t>
  </si>
  <si>
    <t>Cas</t>
  </si>
  <si>
    <t>PpR</t>
  </si>
  <si>
    <t>UGEL</t>
  </si>
  <si>
    <t>Sub Total Contrato Administrativo de Servicios</t>
  </si>
  <si>
    <t>Total CAS</t>
  </si>
  <si>
    <t>MODALIDAD FORMATIVA</t>
  </si>
  <si>
    <t>Internista Salud</t>
  </si>
  <si>
    <t>Practicante</t>
  </si>
  <si>
    <t>Total MODALIDAD FORMATIVA</t>
  </si>
  <si>
    <t>PROMOTORAS</t>
  </si>
  <si>
    <t>Promotoras</t>
  </si>
  <si>
    <t>AS-SM-11-2019-GRU-GR-CS-1</t>
  </si>
  <si>
    <t>AS-SM-4-2019-GRU-GR-CS-1</t>
  </si>
  <si>
    <t>SECTOR O GOB. REGIONAL: HRP</t>
  </si>
  <si>
    <t>SECTOR O GOB. REGIONAL: HOSPITAL AMAZONICO</t>
  </si>
  <si>
    <t>MEJORAMIENTO DE LA GESTION INSTITUCIONAL DE LA SEDE CENTRAL Y DE LAS DIRECCIONES REGIONALES ADSCRITAS EN LA PROVINCIA DE CORONEL PORTILLO DEL GOBIERNO REGIONAL DE UCAYALI, REGION UCAYALI - I ETAPA</t>
  </si>
  <si>
    <t>MEJORAMIENTO DE LA INFRAESTRUCTURA EDUCATIVA Y COMPLEMENTARIA EN LA I.E.I. N 465 LA PERLA - DISTRITO DE YARINACOCHA, PROVINCIA DE CORONEL PORTILLO - REGION UCAYALI</t>
  </si>
  <si>
    <t>MEJORAMIENTO DE LA CAPACIDAD RESOLUTIVA DE LOS SERVICIOS DE SALUD DEL CENTRO DE SALUD BREU - DISTRITO DE YURUA - PROVINCIA DE ATALAYA - REGION UCAYALI</t>
  </si>
  <si>
    <t>MEJORAMIENTO DE LOS SERVICIOS DE SALUD EN EL CENTRO DE SALUD BOLOGNESI - DISTRITO DE TAHUANIA - PROVINCIA ATALAYA - REGION UCAYALI</t>
  </si>
  <si>
    <t>MEJORAMIENTO DE LOS SERVICIOS DE SALUD DEL CENTRO DE SALUD NUEVA REQUENA DISTRITO DE NUEVA REQUENA, PROVINCIA DE CORONEL PORTILLO, DEPARTAMENTO DE UCAYALI</t>
  </si>
  <si>
    <t>MEJORAMIENTO DE LOS SERVICIOS DE SALUD DEL CENTRO DE SALUD CAMPO VERDE, DEL DISTRITO DE CAMPO VERDE, PROVINCIA DE CORONEL PORTILLO, DEPARTAMENTO DE UCAYALI</t>
  </si>
  <si>
    <t>MEJORAMIENTO DEL CAMINO DEPARTAMENTAL UC-106 BOQUERON - SHAMBILLO, DISTRITO Y PROVINCIA DE PADRE ABAD, REGION UCAYALI</t>
  </si>
  <si>
    <t>MEJORAMIENTO DE LA CARRETERA DEPARTAMENTAL NESHUYA - CURIMANA, DISTRITOS DE IRAZOLA Y CURIMANA, PROVINCIA DE PADRE ABAD, DEPARTAMENTO DE UCAYALI</t>
  </si>
  <si>
    <t>MEJORAMIENTO DE LOS SERVICIOS FINALES E INTERMEDIOS DEL PUESTO DE SALUD NUEVA MAGDALENA- CALLERIA - CORONEL PORTILLO - UCAYALI</t>
  </si>
  <si>
    <t>MEJORAMIENTO DE LOS SERVICIOS DE EDUCACION INICIAL DE LA I.E.I. N 375 JESUS DE NAZARETH - DISTRITO DE MANANTAY - PROVINCIA DE CORONEL PORTILLO - DEPARTAMENTO DE UCAYALI</t>
  </si>
  <si>
    <t>SECTOR O GOB. REGIONAL: RED DE SALUD CORONEL PORTILLO</t>
  </si>
  <si>
    <t>SECTOR O GOB. REGIONAL: RED DE SALUD AGUAYTIA</t>
  </si>
  <si>
    <t>LP-SM-13-2018-GRU-GR-CS-1</t>
  </si>
  <si>
    <t>AS-SM-47-2018-GRU-GR-CS-1</t>
  </si>
  <si>
    <t>CONSORCIO MANANTAY</t>
  </si>
  <si>
    <t>AS-SM-37-2018-GRU-GR-CS-1</t>
  </si>
  <si>
    <t>LP-SM-22-2018-GRU-GR-CS-1</t>
  </si>
  <si>
    <t>LP-SM-21-2018-GRU-GR-CS-1</t>
  </si>
  <si>
    <t>LP-SM-20-2018-GRU-GR-CS-1</t>
  </si>
  <si>
    <t>LP-SM-18-2018-GRU-GR-CS-1</t>
  </si>
  <si>
    <t>LP-SM-19-2018-GRU-GR-CS-1</t>
  </si>
  <si>
    <t>N°</t>
  </si>
  <si>
    <t>CODIGO SNIP / C.U.I</t>
  </si>
  <si>
    <t>FECHA DE VENCIMIENTO DEL PLAZO PROG.</t>
  </si>
  <si>
    <t>FECHA DE VENCIMIENTO DE PLAZO ACT.</t>
  </si>
  <si>
    <t>LICITACION PUBLICA</t>
  </si>
  <si>
    <t>POR CONTRATA</t>
  </si>
  <si>
    <t>20352428648-CONSORCIO SEDE PUCALLPA</t>
  </si>
  <si>
    <t>CREACION DEL SERVICIO EDUCATIVO DE EDUCACION INICIAL ESCOLARIZADA EN LAS I.E.I N 581, N 582, N 586-B, N 587-B, N 590-B, N 591-B, N 592-B, N 593-B, DISTRITOS DE RAYMONDI Y SEPAHUA, PROVINCIA DE ATALAYA - REGION UCAYALI</t>
  </si>
  <si>
    <t>LP-SM-10-2018-GRU-GR-CS-1</t>
  </si>
  <si>
    <t>20528924221-CONSORCIO BUENA VENTURA</t>
  </si>
  <si>
    <t>CREACIÓN DE LOS SERVICIOS DE EDUCACIÓN INICIAL ESCOLARIZADA EN LA CC.NN. SAN SALVADOR Y LOS AA.HH. 17 DE MAYO, ECO TURISMO SHIRAMBARI, 26 DE AGOSTO Y AMPLIACIÓN SAN JOSÉ YARINACOCHA - CORONEL PORTILLO - UCAYALI - I ETAPA</t>
  </si>
  <si>
    <t>ADJUNDICACION SIMPLIFICADA</t>
  </si>
  <si>
    <t>AS-SM-17-2018-GRU-GR-CS-1</t>
  </si>
  <si>
    <t>CONSORCIO SHIRAMBARI</t>
  </si>
  <si>
    <t>MEJORAMIENTO DEL SERVICIO EDUCATIVO DE LA I.E. N 64114 FERNANDO BELAUNDE TERRY - CC.PP. BOQUERON DISTRITO Y PROVINCIA DE PADRE ABAD - UCAYALI</t>
  </si>
  <si>
    <t>20351699621-CONSORCIO AGUAYTIA</t>
  </si>
  <si>
    <t>CREACION DE LOS SERVICIOS DE EDUCACION INICIAL ESCOLARIZADAS EN LA I.E.I N 674, N 677, N 676, N 678, N 675, N696, DISTRITO DE MANANTAY, PROVINCIA DE CORONEL PORTILLO, REGION UCAYALI</t>
  </si>
  <si>
    <t>“MEJORAMIENTO DE LOS SERVICIOS EDUCATIVOS DEL INSTITUTO DE EDUCACION SUPERIOR TECNÓLÓGICO PÚBLICO PADRE ABAD, PROVINCIA DE PADRE ABAD, DISTRITO DE PADRE ABAD, DEPARTAMENTO DE UCAYALI”</t>
  </si>
  <si>
    <t>-</t>
  </si>
  <si>
    <t>OBRA POR IMPUESTOS</t>
  </si>
  <si>
    <t>20297660536 AGUAYTIA ENERGY DEL PERÚ S.R.L. (EMPRESA FINANCISTA)</t>
  </si>
  <si>
    <t>20603064101-CONSORCIO ROMA</t>
  </si>
  <si>
    <t>MEJORAMIENTO DE LA LOSA DEPORTIVA EN LA I.E. Nº 64007 SANTA ROSA – DISTRITO DE CALLERIA – PROVINCIA DE CORONEL PORTILLO – REGION UCAYALI</t>
  </si>
  <si>
    <t>CONSORCIO SANTA ROSA</t>
  </si>
  <si>
    <t>20393598710-CONSORCIO LA NUEVA TIERRA</t>
  </si>
  <si>
    <t>20501522601-CONSORCIO CENTRO SALUD DE YURUA</t>
  </si>
  <si>
    <t>LP-SM-15-2018-GRU-GR-CS-1</t>
  </si>
  <si>
    <t>20352374963-CONSORCIO BOLOGNESI</t>
  </si>
  <si>
    <t>2'906,745.65</t>
  </si>
  <si>
    <t>20393598710-CONSORCIO KIPACHE</t>
  </si>
  <si>
    <t>LP-SM-16-2018-GRU-GR-CS-1</t>
  </si>
  <si>
    <t>20393252171-CONSORCIO REQUENA</t>
  </si>
  <si>
    <t>20393252848-CONSORCIO RENOVACIÓN</t>
  </si>
  <si>
    <t>20523013603-CONSORCIO VIAL MAY USHIN</t>
  </si>
  <si>
    <t>LP-SM-14-2018-GRU-GR-CS-1</t>
  </si>
  <si>
    <t>CONSORCIO SHAMBILLO</t>
  </si>
  <si>
    <t>CONSTRUCCION DE LA TROCHA CARROZABLE DESDE EL KM. 360+700 DE LA CARRETERA FEDERICO BASADRE EN EL CASERIO SHIRINGAL ALTO - CASERIO NUEVO JAEN - CASERIO SANTA ANA, PROVINCIA DE PADRE ABAD - UCAYALI</t>
  </si>
  <si>
    <t>20501522601-CONSORCIO CARRETERO EL SHIRINGAL</t>
  </si>
  <si>
    <t>MEJORAMIENTO DE LA CARRETERA DEPARTAMENTAL CAMPO VERDE - NUEVA REQUENA, DISTRITO DE CAMPO VERDE Y NUEVA REQUENA, PROVINCIA DE CORONEL PORTILLO, DEPARTAMENTO DE UCAYALI</t>
  </si>
  <si>
    <t>20552504641 OPTICAL TECHNOLOGIES S.A.C</t>
  </si>
  <si>
    <t>MEJORAMIENTO DE VIA DE INTERCONEXION AL C.P. SAN JOSE DESDE PUERTO CALLAO, DISTRITO DE YARINACOCHA - CORONEL PORTILLO - UCAYALI</t>
  </si>
  <si>
    <t>20393252848-CONSORCIO SAN JOSE</t>
  </si>
  <si>
    <t>28 Alimentos para Mejorar las Condiciones de Trabajo de los Trabajadores Nombrdos del GOREU</t>
  </si>
  <si>
    <t>29 Esterilizador en el EE SS Hospital Amazonico Yarina Cocha</t>
  </si>
  <si>
    <t>30 Equipo de Transporte Ambulancia Terrestre II Establecimiento de Salud Hosp Atalaya</t>
  </si>
  <si>
    <t>31 Equipo Electromecnicos para Lavanderia del Hosp. Atalaya</t>
  </si>
  <si>
    <t>32 Estaciones y Monitores para el Hopital Atalaya</t>
  </si>
  <si>
    <t>33 Equipos Medicos: Ecocardiografo, Densitometro Oseo,, Bomba de Infusion, Mezclador de gas y Ventiladores UCI Adultos o Pediatricos - Hospital Amazonico</t>
  </si>
  <si>
    <t xml:space="preserve">462: REGION UCAYALI </t>
  </si>
  <si>
    <t>FTE FTO</t>
  </si>
  <si>
    <t>RO Y RD</t>
  </si>
  <si>
    <t>R.O. - R.D.R. - RD</t>
  </si>
  <si>
    <t>Sub Total Promotores</t>
  </si>
  <si>
    <r>
      <t xml:space="preserve">PLIEGO: </t>
    </r>
    <r>
      <rPr>
        <sz val="8"/>
        <rFont val="Arial"/>
        <family val="2"/>
      </rPr>
      <t>Todos los pliego del sector y cada pliego del sector</t>
    </r>
  </si>
  <si>
    <r>
      <rPr>
        <b/>
        <sz val="8"/>
        <rFont val="Arial"/>
        <family val="2"/>
      </rPr>
      <t xml:space="preserve">LAS COLUMNAS COMO SEAN NECESARIAS, </t>
    </r>
    <r>
      <rPr>
        <sz val="8"/>
        <rFont val="Arial"/>
        <family val="2"/>
      </rPr>
      <t xml:space="preserve">SE CONSIGNARA LOS OTROS BENEFICIOS - ASIGNACIONES MENSUALES PERIODICOS  DE UN SERVIDOR EN CADA NIVEL SEGÚN CORRESPONDA NO CONSIGNADO EN LOS </t>
    </r>
  </si>
  <si>
    <r>
      <rPr>
        <b/>
        <sz val="8"/>
        <rFont val="Arial"/>
        <family val="2"/>
      </rPr>
      <t xml:space="preserve">LAS COLUMNAS COMO SEAN NECESARIAS, </t>
    </r>
    <r>
      <rPr>
        <sz val="8"/>
        <rFont val="Arial"/>
        <family val="2"/>
      </rPr>
      <t xml:space="preserve">SE CONSIGNARA LOS OTROS BENEFICIOS - ASIGNACIONES PERIODICOS O NO PERIODICAS DE UN SERVIDOR EN CADA NIVEL SEGÚN CORRESPONDA NO CONSIGNADO EN LOS </t>
    </r>
  </si>
  <si>
    <t>F-7</t>
  </si>
  <si>
    <t>F-6</t>
  </si>
  <si>
    <t>F-5</t>
  </si>
  <si>
    <t>F-4</t>
  </si>
  <si>
    <t>F-3</t>
  </si>
  <si>
    <t>F-2</t>
  </si>
  <si>
    <t>SPB</t>
  </si>
  <si>
    <t>SPC</t>
  </si>
  <si>
    <t>STB</t>
  </si>
  <si>
    <t>STC</t>
  </si>
  <si>
    <t>PPTO 2019 (AL 31/12)</t>
  </si>
  <si>
    <t>PPTO 2020 (AL 30/06)</t>
  </si>
  <si>
    <t>PPTO 2021 (PROYECCION 31/12)</t>
  </si>
  <si>
    <t>1) CONSULTORIA DE OBRA PARA LA SUPERVISION DE LA EJECUCION DE OBRA: "MEJORAMIENTO DE LA INFRAESTRUCTURA EDUCATIVA Y COMPLEMENTARIA EN LA I. E. I. N 465 LA PERLA - DISTRITO DE YARINACOCHA, PROVINCIA DE CORONEL PORTILLO - REGION UCAYALI" SNIP N" 108997, Código Único de inversiones N° 2184131</t>
  </si>
  <si>
    <t>Consorcio Supervision la Perla de Yarina (integrado por Suarez Reyes Juan Luis (10191890251) y Llave Najarro Washington(10282377221))</t>
  </si>
  <si>
    <t>2) CONSULTORIA DE OBRA PARA LA SUPERVISION DE LA EJECUCION DE OBRA: "MEJORAMIENTO DE LOS SERVICIOS DE EDUCACION INICIAL DE LA I.E.I N 375 JESUS DE NAZARETH - DISTRITO DE MANANTAY - PROVINCIA DE CORONEL PORTILLO - DEPARTAMENTO DE UCAYALI"</t>
  </si>
  <si>
    <t>Consorcio Jesus de Nazareth integrado por Alcantara Asencios Pery(10225123948) y Contructora y Consultora MG E.I.R.L(20393769549</t>
  </si>
  <si>
    <t>3)CONTRATACIÓN DEL SERVICIO DE CONSULTORÍA DE OBRA PARA LA SUPERVISIÓN DE LA EJECUCIÓN DE LA OBRA: ¿MEJORAMIENTO DE LOS SERVICIOS DE SALUD DEL CENTRO DE SALUD NUEVA REQUENA DISTRITO DE NUEVA REQUENA, PROVINCIA DE CORONEL PORTILLO, DEPARTAMENTO DE UCAYALI¿ SNIP N° 378113 Código Único de Inversiones Nº 2339247</t>
  </si>
  <si>
    <t>Consorcio Supervisor Nueva Requena integrado por Cielo Medrano Francisco (10225211367) y Bravo Mondoñedo Joan Carlo(10408417479)</t>
  </si>
  <si>
    <t>4) CONSULTORIA DE OBRA PARA LA SUPERVISION DE LA EJECUCION DE OBRA: MEJORAMIENTO DE LOS SERVICIOS DE SALUD DEL CENTRO DE SALUD CAMPO VERDE, DEL DISTRITO DE CAMPO VERDE, PROVINCIA DE CORONEL PORTILLO, DEPARTAMENTO DE UCAYALI</t>
  </si>
  <si>
    <t>Consorcio Supervisor Campo Verde integrado por Servicios Generales Asconsult S.R.L(20393230879) y Servicios Generales Ralsagt S.R.L(20393504081</t>
  </si>
  <si>
    <t>SERVICIO DE CONSULTORIA PARA LA ELABORACION DE LA FICHA TECNICA DEL PROYECTO DE INVERSION: "MEJORAMIENTO DEL SERVICIO RECREATIVO EN EL PARQUE HUSARES DEL PERU DISTRITO DE YARINACOCHA, PROVINCIA DE CORONEL PORTILLO, DEPARTAMENTO DE UCAYALI</t>
  </si>
  <si>
    <t>CONSORCIO CONSULTOR HUSARES (integrado por 10407878171 - GAMARRA MEZA TED ROLY y 10225211367 - CIELO MEDRANO FRANCISCO)</t>
  </si>
  <si>
    <t>SERVICIO DE CONSULTORIA PARA LA ELABORACION DEL EXPEDIENTE TECNICO DE INVERSION REHABILITACION PARA 30 ESTABLECIMIENTOS DE SALUD - CAMPO VERDE Y YARINACOCHA DE LA RED FEDERICO BASADRE</t>
  </si>
  <si>
    <t>CONSORCIO PROYECTOS AA (integrado por 20604194459 - SERVICIOS CONSTRUCCIONES &amp; CONSULTORIA A A EIRL y 10407878171 - GAMARRA MEZA TED ROLY)</t>
  </si>
  <si>
    <t>SERVICIO DE CONSULTORIA REFORMULACION DEL EXPEDIENTE TECNICO DEL PROYECTO DE INVERSION: "MEJORAMIENTO DE LA INFRAESTRUCTURA SANITARIA DEL JR. SANTIAGO ANTUNEZ DE MAYOLO (ENTRE JOHN F. KENNEDY Y JR. MARIANO GANOSA TRAVITASO) DISTRITO DE CALLERIA - PROVINCIA DE CORONEL PORTILLO - DEPARTAMENTO DE UCAYALI" CODIGO DE INVERSION 2378342)</t>
  </si>
  <si>
    <t>10225211367 - CIELO MEDRANO FRANCISCO</t>
  </si>
  <si>
    <t>SPD</t>
  </si>
  <si>
    <t>SPF</t>
  </si>
  <si>
    <t>STD</t>
  </si>
  <si>
    <t>STF</t>
  </si>
  <si>
    <t>SAB</t>
  </si>
  <si>
    <t>SAC</t>
  </si>
  <si>
    <t>SAD</t>
  </si>
  <si>
    <t>SAF</t>
  </si>
  <si>
    <t>VI-40</t>
  </si>
  <si>
    <t>V-40</t>
  </si>
  <si>
    <t>IV-40</t>
  </si>
  <si>
    <t>III-40</t>
  </si>
  <si>
    <t>II-40</t>
  </si>
  <si>
    <t>I-40</t>
  </si>
  <si>
    <t>VI-32</t>
  </si>
  <si>
    <t>V-32</t>
  </si>
  <si>
    <t>IV-32</t>
  </si>
  <si>
    <t>III-32</t>
  </si>
  <si>
    <t>II-32</t>
  </si>
  <si>
    <t>I-32</t>
  </si>
  <si>
    <t>VI-30</t>
  </si>
  <si>
    <t>V-30</t>
  </si>
  <si>
    <t>IV-30</t>
  </si>
  <si>
    <t>III-30</t>
  </si>
  <si>
    <t>II-30</t>
  </si>
  <si>
    <t>I-30</t>
  </si>
  <si>
    <t>VII-30</t>
  </si>
  <si>
    <t>G-40</t>
  </si>
  <si>
    <t>G-30</t>
  </si>
  <si>
    <t>E-30</t>
  </si>
  <si>
    <t>MC-5</t>
  </si>
  <si>
    <t>MC-4</t>
  </si>
  <si>
    <t>MC-3</t>
  </si>
  <si>
    <t>MC-2</t>
  </si>
  <si>
    <t>MC-1</t>
  </si>
  <si>
    <t>CD--V</t>
  </si>
  <si>
    <t>CD--IV</t>
  </si>
  <si>
    <t>CD--III</t>
  </si>
  <si>
    <t>CD--II</t>
  </si>
  <si>
    <t>CD--I</t>
  </si>
  <si>
    <t>ENF-14</t>
  </si>
  <si>
    <t>ENF-13</t>
  </si>
  <si>
    <t>ENF-12</t>
  </si>
  <si>
    <t>ENF-11</t>
  </si>
  <si>
    <t>ENF-10</t>
  </si>
  <si>
    <t>OBS-V</t>
  </si>
  <si>
    <t>OBS-IV</t>
  </si>
  <si>
    <t>OBS-III</t>
  </si>
  <si>
    <t>OBS-I</t>
  </si>
  <si>
    <t>OBS-II</t>
  </si>
  <si>
    <t>TM-5</t>
  </si>
  <si>
    <t>TM-1</t>
  </si>
  <si>
    <t>PS-VIII</t>
  </si>
  <si>
    <t>PS-IV</t>
  </si>
  <si>
    <t>OPS-VIII</t>
  </si>
  <si>
    <t>OPS-VII</t>
  </si>
  <si>
    <t>OPS-VI</t>
  </si>
  <si>
    <t>OPS-V</t>
  </si>
  <si>
    <t>OPS-IV</t>
  </si>
  <si>
    <t>G5-V</t>
  </si>
  <si>
    <t>G5-II</t>
  </si>
  <si>
    <t>D-3</t>
  </si>
  <si>
    <t>D-2</t>
  </si>
  <si>
    <t>D-1</t>
  </si>
  <si>
    <t>P-5</t>
  </si>
  <si>
    <t>P-3</t>
  </si>
  <si>
    <t>P-2</t>
  </si>
  <si>
    <t>P-1</t>
  </si>
  <si>
    <t>T-6</t>
  </si>
  <si>
    <t>T-5</t>
  </si>
  <si>
    <t>T-4</t>
  </si>
  <si>
    <t>T-3</t>
  </si>
  <si>
    <t>T-2</t>
  </si>
  <si>
    <t>T-1</t>
  </si>
  <si>
    <t>A-5</t>
  </si>
  <si>
    <t>A-4</t>
  </si>
  <si>
    <t>A-2</t>
  </si>
  <si>
    <t>A-1</t>
  </si>
  <si>
    <t>SECTOR O GOB. REGIONAL: DIRESA</t>
  </si>
  <si>
    <t>FORMATO 10: INFORMACIÓN DE REMUNERACIONES Y NÚMERO DE PLAZAS - PRESUPUESTO 2018, 2019 Y PROYECTO 2020</t>
  </si>
  <si>
    <t>AÑO FISCAL 2019</t>
  </si>
  <si>
    <t>AÑO FISCAL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</si>
</sst>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280A]d&quot; de &quot;mmmm&quot; de &quot;yyyy;@"/>
    <numFmt numFmtId="165" formatCode="#,##0_ ;\-#,##0\ "/>
    <numFmt numFmtId="166" formatCode="_-* #,##0_-;\-* #,##0_-;_-* &quot;-&quot;??_-;_-@_-"/>
    <numFmt numFmtId="167" formatCode="[$-C0A]mmm\-yy;@"/>
    <numFmt numFmtId="168" formatCode="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32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b/>
      <sz val="2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5" fillId="0" borderId="0"/>
    <xf numFmtId="49" fontId="8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</cellStyleXfs>
  <cellXfs count="886">
    <xf numFmtId="0" fontId="0" fillId="0" borderId="0" xfId="0"/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Border="1"/>
    <xf numFmtId="0" fontId="10" fillId="0" borderId="8" xfId="0" applyFont="1" applyBorder="1"/>
    <xf numFmtId="0" fontId="10" fillId="0" borderId="0" xfId="0" applyFont="1" applyBorder="1"/>
    <xf numFmtId="0" fontId="11" fillId="0" borderId="0" xfId="0" applyFont="1" applyBorder="1"/>
    <xf numFmtId="49" fontId="10" fillId="0" borderId="0" xfId="3" applyFont="1" applyAlignment="1">
      <alignment vertical="center"/>
    </xf>
    <xf numFmtId="0" fontId="10" fillId="0" borderId="13" xfId="0" applyFont="1" applyBorder="1"/>
    <xf numFmtId="0" fontId="11" fillId="0" borderId="0" xfId="0" applyFont="1"/>
    <xf numFmtId="0" fontId="10" fillId="0" borderId="14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18" xfId="0" applyFont="1" applyBorder="1"/>
    <xf numFmtId="49" fontId="13" fillId="0" borderId="0" xfId="1" quotePrefix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0" fontId="10" fillId="0" borderId="21" xfId="0" applyFont="1" applyBorder="1"/>
    <xf numFmtId="0" fontId="10" fillId="0" borderId="50" xfId="0" applyFont="1" applyBorder="1"/>
    <xf numFmtId="0" fontId="10" fillId="0" borderId="0" xfId="2" applyFont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1" fillId="2" borderId="18" xfId="2" applyFont="1" applyFill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0" fillId="0" borderId="4" xfId="2" applyFont="1" applyBorder="1" applyAlignment="1">
      <alignment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42" xfId="2" applyFont="1" applyFill="1" applyBorder="1" applyAlignment="1">
      <alignment vertical="center"/>
    </xf>
    <xf numFmtId="0" fontId="11" fillId="2" borderId="18" xfId="2" applyFont="1" applyFill="1" applyBorder="1" applyAlignment="1">
      <alignment vertical="center"/>
    </xf>
    <xf numFmtId="0" fontId="11" fillId="2" borderId="43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2" borderId="5" xfId="2" applyFont="1" applyFill="1" applyBorder="1" applyAlignment="1">
      <alignment vertical="center"/>
    </xf>
    <xf numFmtId="0" fontId="10" fillId="0" borderId="14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vertical="center"/>
    </xf>
    <xf numFmtId="0" fontId="11" fillId="0" borderId="4" xfId="2" applyFont="1" applyFill="1" applyBorder="1" applyAlignment="1">
      <alignment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  <xf numFmtId="0" fontId="10" fillId="0" borderId="56" xfId="0" applyFont="1" applyBorder="1"/>
    <xf numFmtId="0" fontId="10" fillId="0" borderId="16" xfId="0" applyFont="1" applyBorder="1"/>
    <xf numFmtId="164" fontId="10" fillId="0" borderId="0" xfId="0" applyNumberFormat="1" applyFont="1"/>
    <xf numFmtId="0" fontId="10" fillId="0" borderId="15" xfId="0" applyFont="1" applyBorder="1"/>
    <xf numFmtId="0" fontId="11" fillId="0" borderId="26" xfId="2" applyFont="1" applyFill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55" xfId="0" applyFont="1" applyBorder="1"/>
    <xf numFmtId="0" fontId="11" fillId="0" borderId="4" xfId="2" applyFont="1" applyFill="1" applyBorder="1" applyAlignment="1">
      <alignment horizontal="left" vertical="center"/>
    </xf>
    <xf numFmtId="0" fontId="11" fillId="2" borderId="8" xfId="2" applyFont="1" applyFill="1" applyBorder="1" applyAlignment="1">
      <alignment horizontal="center" vertical="center"/>
    </xf>
    <xf numFmtId="0" fontId="11" fillId="0" borderId="61" xfId="2" applyFont="1" applyFill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vertical="center"/>
    </xf>
    <xf numFmtId="0" fontId="11" fillId="0" borderId="11" xfId="2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11" fillId="0" borderId="42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0" fillId="0" borderId="0" xfId="0" applyFont="1"/>
    <xf numFmtId="0" fontId="10" fillId="0" borderId="0" xfId="0" applyFont="1"/>
    <xf numFmtId="0" fontId="11" fillId="2" borderId="19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0" fontId="11" fillId="0" borderId="0" xfId="0" applyFont="1" applyFill="1"/>
    <xf numFmtId="0" fontId="10" fillId="5" borderId="0" xfId="0" applyFont="1" applyFill="1" applyBorder="1"/>
    <xf numFmtId="0" fontId="10" fillId="0" borderId="47" xfId="2" applyFont="1" applyFill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1" fillId="0" borderId="0" xfId="2" applyFont="1" applyFill="1" applyAlignment="1">
      <alignment vertical="center"/>
    </xf>
    <xf numFmtId="0" fontId="11" fillId="0" borderId="0" xfId="0" applyFont="1" applyFill="1" applyAlignment="1"/>
    <xf numFmtId="0" fontId="9" fillId="0" borderId="0" xfId="0" applyFont="1" applyFill="1"/>
    <xf numFmtId="0" fontId="9" fillId="0" borderId="0" xfId="2" applyFont="1" applyFill="1" applyAlignment="1">
      <alignment vertical="center"/>
    </xf>
    <xf numFmtId="0" fontId="15" fillId="0" borderId="0" xfId="0" applyFont="1" applyFill="1"/>
    <xf numFmtId="49" fontId="9" fillId="0" borderId="0" xfId="3" applyFont="1" applyFill="1" applyAlignment="1">
      <alignment vertical="center"/>
    </xf>
    <xf numFmtId="49" fontId="9" fillId="0" borderId="0" xfId="3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2" applyFont="1" applyFill="1" applyAlignment="1">
      <alignment vertical="center"/>
    </xf>
    <xf numFmtId="0" fontId="3" fillId="0" borderId="28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7" fillId="0" borderId="0" xfId="0" applyFont="1" applyFill="1"/>
    <xf numFmtId="0" fontId="17" fillId="0" borderId="0" xfId="0" applyFont="1" applyFill="1" applyAlignment="1"/>
    <xf numFmtId="0" fontId="17" fillId="0" borderId="0" xfId="2" applyFont="1" applyFill="1" applyAlignment="1">
      <alignment vertical="center"/>
    </xf>
    <xf numFmtId="0" fontId="16" fillId="0" borderId="0" xfId="0" applyFont="1" applyFill="1"/>
    <xf numFmtId="0" fontId="16" fillId="0" borderId="0" xfId="0" applyFont="1"/>
    <xf numFmtId="0" fontId="17" fillId="0" borderId="0" xfId="0" applyFont="1"/>
    <xf numFmtId="0" fontId="16" fillId="0" borderId="0" xfId="0" applyFont="1" applyFill="1" applyAlignment="1">
      <alignment horizontal="centerContinuous"/>
    </xf>
    <xf numFmtId="49" fontId="17" fillId="0" borderId="0" xfId="3" applyFont="1" applyBorder="1" applyAlignment="1">
      <alignment horizontal="left" vertical="center"/>
    </xf>
    <xf numFmtId="0" fontId="16" fillId="0" borderId="11" xfId="0" applyFont="1" applyBorder="1"/>
    <xf numFmtId="0" fontId="17" fillId="0" borderId="0" xfId="0" applyFont="1" applyAlignment="1">
      <alignment horizontal="center" vertical="center" textRotation="90"/>
    </xf>
    <xf numFmtId="0" fontId="17" fillId="0" borderId="14" xfId="0" applyFont="1" applyBorder="1" applyAlignment="1"/>
    <xf numFmtId="0" fontId="17" fillId="0" borderId="0" xfId="0" applyFont="1" applyFill="1" applyAlignment="1">
      <alignment horizontal="center" vertical="center" wrapText="1"/>
    </xf>
    <xf numFmtId="0" fontId="16" fillId="0" borderId="14" xfId="0" applyFont="1" applyBorder="1"/>
    <xf numFmtId="0" fontId="16" fillId="0" borderId="0" xfId="0" applyFont="1" applyBorder="1"/>
    <xf numFmtId="49" fontId="17" fillId="0" borderId="19" xfId="3" applyFont="1" applyBorder="1" applyAlignment="1">
      <alignment horizontal="left" vertical="center"/>
    </xf>
    <xf numFmtId="0" fontId="11" fillId="0" borderId="18" xfId="0" applyFont="1" applyBorder="1" applyAlignment="1">
      <alignment horizontal="center"/>
    </xf>
    <xf numFmtId="0" fontId="10" fillId="0" borderId="43" xfId="0" applyFont="1" applyBorder="1"/>
    <xf numFmtId="0" fontId="10" fillId="0" borderId="54" xfId="0" applyFont="1" applyBorder="1"/>
    <xf numFmtId="0" fontId="10" fillId="0" borderId="17" xfId="0" applyFont="1" applyBorder="1"/>
    <xf numFmtId="0" fontId="10" fillId="0" borderId="42" xfId="0" applyFont="1" applyBorder="1"/>
    <xf numFmtId="0" fontId="2" fillId="0" borderId="28" xfId="0" applyFont="1" applyFill="1" applyBorder="1"/>
    <xf numFmtId="0" fontId="2" fillId="0" borderId="0" xfId="0" applyFont="1" applyFill="1"/>
    <xf numFmtId="0" fontId="16" fillId="0" borderId="0" xfId="0" applyFont="1"/>
    <xf numFmtId="0" fontId="7" fillId="7" borderId="32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textRotation="90" wrapText="1"/>
    </xf>
    <xf numFmtId="0" fontId="17" fillId="7" borderId="5" xfId="0" applyFont="1" applyFill="1" applyBorder="1" applyAlignment="1">
      <alignment horizontal="center" vertical="center" textRotation="90" wrapText="1"/>
    </xf>
    <xf numFmtId="0" fontId="17" fillId="7" borderId="20" xfId="0" applyFont="1" applyFill="1" applyBorder="1" applyAlignment="1">
      <alignment horizontal="center" vertical="center" textRotation="90" wrapText="1"/>
    </xf>
    <xf numFmtId="0" fontId="7" fillId="7" borderId="63" xfId="2" applyFont="1" applyFill="1" applyBorder="1" applyAlignment="1">
      <alignment horizontal="center" vertical="center"/>
    </xf>
    <xf numFmtId="0" fontId="7" fillId="7" borderId="47" xfId="2" applyFont="1" applyFill="1" applyBorder="1" applyAlignment="1">
      <alignment horizontal="center" vertical="center" wrapText="1"/>
    </xf>
    <xf numFmtId="0" fontId="3" fillId="7" borderId="27" xfId="2" applyFont="1" applyFill="1" applyBorder="1" applyAlignment="1">
      <alignment horizontal="center" vertical="center" textRotation="90" wrapText="1"/>
    </xf>
    <xf numFmtId="0" fontId="3" fillId="7" borderId="28" xfId="2" applyFont="1" applyFill="1" applyBorder="1" applyAlignment="1">
      <alignment horizontal="center" vertical="center" textRotation="90" wrapText="1"/>
    </xf>
    <xf numFmtId="0" fontId="7" fillId="7" borderId="28" xfId="2" applyFont="1" applyFill="1" applyBorder="1" applyAlignment="1">
      <alignment horizontal="center" vertical="center" textRotation="90" wrapText="1"/>
    </xf>
    <xf numFmtId="0" fontId="7" fillId="7" borderId="29" xfId="2" applyFont="1" applyFill="1" applyBorder="1" applyAlignment="1">
      <alignment horizontal="center" vertical="center" textRotation="90" wrapText="1"/>
    </xf>
    <xf numFmtId="0" fontId="11" fillId="7" borderId="12" xfId="2" applyFont="1" applyFill="1" applyBorder="1" applyAlignment="1">
      <alignment horizontal="center" vertical="center"/>
    </xf>
    <xf numFmtId="0" fontId="11" fillId="7" borderId="12" xfId="2" applyFont="1" applyFill="1" applyBorder="1" applyAlignment="1">
      <alignment horizontal="center" vertical="center" wrapText="1"/>
    </xf>
    <xf numFmtId="0" fontId="11" fillId="7" borderId="21" xfId="2" applyFont="1" applyFill="1" applyBorder="1" applyAlignment="1">
      <alignment horizontal="center" vertical="center" wrapText="1"/>
    </xf>
    <xf numFmtId="0" fontId="11" fillId="7" borderId="60" xfId="2" applyFont="1" applyFill="1" applyBorder="1" applyAlignment="1">
      <alignment horizontal="center" vertical="center" wrapText="1"/>
    </xf>
    <xf numFmtId="0" fontId="11" fillId="7" borderId="31" xfId="2" applyFont="1" applyFill="1" applyBorder="1" applyAlignment="1">
      <alignment horizontal="center" vertical="center" wrapText="1"/>
    </xf>
    <xf numFmtId="0" fontId="11" fillId="7" borderId="18" xfId="2" applyFont="1" applyFill="1" applyBorder="1" applyAlignment="1">
      <alignment horizontal="center" vertical="center" wrapText="1"/>
    </xf>
    <xf numFmtId="0" fontId="11" fillId="7" borderId="19" xfId="2" applyFont="1" applyFill="1" applyBorder="1" applyAlignment="1">
      <alignment horizontal="center" vertical="center"/>
    </xf>
    <xf numFmtId="0" fontId="11" fillId="7" borderId="5" xfId="2" applyFont="1" applyFill="1" applyBorder="1" applyAlignment="1">
      <alignment horizontal="center" vertical="center" wrapText="1"/>
    </xf>
    <xf numFmtId="15" fontId="11" fillId="7" borderId="12" xfId="2" applyNumberFormat="1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164" fontId="11" fillId="7" borderId="16" xfId="0" applyNumberFormat="1" applyFont="1" applyFill="1" applyBorder="1" applyAlignment="1">
      <alignment horizontal="center" vertical="center" textRotation="90" wrapText="1"/>
    </xf>
    <xf numFmtId="164" fontId="11" fillId="7" borderId="43" xfId="0" applyNumberFormat="1" applyFont="1" applyFill="1" applyBorder="1" applyAlignment="1">
      <alignment horizontal="center" vertical="center" textRotation="90" wrapText="1"/>
    </xf>
    <xf numFmtId="0" fontId="11" fillId="7" borderId="18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7" fillId="0" borderId="0" xfId="0" quotePrefix="1" applyFont="1" applyFill="1" applyAlignment="1"/>
    <xf numFmtId="0" fontId="7" fillId="7" borderId="42" xfId="0" applyFont="1" applyFill="1" applyBorder="1" applyAlignment="1">
      <alignment horizontal="center" vertical="center" textRotation="90" wrapText="1"/>
    </xf>
    <xf numFmtId="0" fontId="7" fillId="7" borderId="16" xfId="0" applyFont="1" applyFill="1" applyBorder="1" applyAlignment="1">
      <alignment horizontal="center" vertical="center" textRotation="90" wrapText="1"/>
    </xf>
    <xf numFmtId="0" fontId="7" fillId="7" borderId="15" xfId="0" applyFont="1" applyFill="1" applyBorder="1" applyAlignment="1">
      <alignment horizontal="center" vertical="center" textRotation="90" wrapText="1"/>
    </xf>
    <xf numFmtId="0" fontId="7" fillId="7" borderId="18" xfId="0" applyFont="1" applyFill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wrapText="1"/>
    </xf>
    <xf numFmtId="0" fontId="7" fillId="0" borderId="5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8" fillId="0" borderId="14" xfId="0" applyFont="1" applyFill="1" applyBorder="1" applyAlignment="1">
      <alignment wrapText="1"/>
    </xf>
    <xf numFmtId="3" fontId="7" fillId="0" borderId="56" xfId="0" applyNumberFormat="1" applyFont="1" applyBorder="1"/>
    <xf numFmtId="3" fontId="7" fillId="0" borderId="50" xfId="0" applyNumberFormat="1" applyFont="1" applyBorder="1"/>
    <xf numFmtId="3" fontId="7" fillId="0" borderId="13" xfId="0" applyNumberFormat="1" applyFont="1" applyBorder="1"/>
    <xf numFmtId="3" fontId="7" fillId="0" borderId="4" xfId="0" applyNumberFormat="1" applyFont="1" applyBorder="1"/>
    <xf numFmtId="0" fontId="3" fillId="0" borderId="14" xfId="0" applyFont="1" applyFill="1" applyBorder="1" applyAlignment="1">
      <alignment wrapText="1"/>
    </xf>
    <xf numFmtId="3" fontId="3" fillId="0" borderId="56" xfId="0" applyNumberFormat="1" applyFont="1" applyBorder="1"/>
    <xf numFmtId="3" fontId="3" fillId="0" borderId="50" xfId="0" applyNumberFormat="1" applyFont="1" applyBorder="1"/>
    <xf numFmtId="3" fontId="3" fillId="0" borderId="13" xfId="0" applyNumberFormat="1" applyFont="1" applyBorder="1"/>
    <xf numFmtId="3" fontId="3" fillId="0" borderId="4" xfId="0" applyNumberFormat="1" applyFont="1" applyBorder="1"/>
    <xf numFmtId="0" fontId="7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horizontal="left" wrapText="1"/>
    </xf>
    <xf numFmtId="0" fontId="3" fillId="0" borderId="14" xfId="0" quotePrefix="1" applyFont="1" applyFill="1" applyBorder="1" applyAlignment="1">
      <alignment horizontal="left" wrapText="1"/>
    </xf>
    <xf numFmtId="0" fontId="18" fillId="0" borderId="14" xfId="0" applyFont="1" applyFill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7" fillId="0" borderId="46" xfId="0" applyFont="1" applyFill="1" applyBorder="1" applyAlignment="1">
      <alignment horizontal="center" wrapText="1"/>
    </xf>
    <xf numFmtId="3" fontId="7" fillId="0" borderId="68" xfId="0" applyNumberFormat="1" applyFont="1" applyFill="1" applyBorder="1"/>
    <xf numFmtId="0" fontId="7" fillId="0" borderId="5" xfId="0" applyFont="1" applyFill="1" applyBorder="1" applyAlignment="1">
      <alignment horizontal="center" wrapText="1"/>
    </xf>
    <xf numFmtId="3" fontId="7" fillId="0" borderId="42" xfId="0" applyNumberFormat="1" applyFont="1" applyFill="1" applyBorder="1"/>
    <xf numFmtId="3" fontId="7" fillId="0" borderId="20" xfId="0" applyNumberFormat="1" applyFont="1" applyFill="1" applyBorder="1"/>
    <xf numFmtId="3" fontId="7" fillId="0" borderId="15" xfId="0" applyNumberFormat="1" applyFont="1" applyFill="1" applyBorder="1"/>
    <xf numFmtId="3" fontId="7" fillId="0" borderId="18" xfId="0" applyNumberFormat="1" applyFont="1" applyFill="1" applyBorder="1"/>
    <xf numFmtId="3" fontId="7" fillId="0" borderId="69" xfId="0" applyNumberFormat="1" applyFont="1" applyFill="1" applyBorder="1"/>
    <xf numFmtId="3" fontId="3" fillId="0" borderId="59" xfId="0" applyNumberFormat="1" applyFont="1" applyFill="1" applyBorder="1"/>
    <xf numFmtId="3" fontId="3" fillId="0" borderId="53" xfId="0" applyNumberFormat="1" applyFont="1" applyFill="1" applyBorder="1"/>
    <xf numFmtId="3" fontId="7" fillId="0" borderId="43" xfId="0" applyNumberFormat="1" applyFont="1" applyFill="1" applyBorder="1"/>
    <xf numFmtId="3" fontId="7" fillId="0" borderId="70" xfId="0" applyNumberFormat="1" applyFont="1" applyFill="1" applyBorder="1"/>
    <xf numFmtId="3" fontId="3" fillId="0" borderId="49" xfId="0" applyNumberFormat="1" applyFont="1" applyFill="1" applyBorder="1"/>
    <xf numFmtId="3" fontId="7" fillId="0" borderId="16" xfId="0" applyNumberFormat="1" applyFont="1" applyFill="1" applyBorder="1"/>
    <xf numFmtId="0" fontId="4" fillId="0" borderId="0" xfId="2" applyFont="1" applyFill="1" applyAlignment="1">
      <alignment vertical="center"/>
    </xf>
    <xf numFmtId="0" fontId="10" fillId="0" borderId="0" xfId="4" applyFont="1"/>
    <xf numFmtId="0" fontId="10" fillId="0" borderId="20" xfId="4" applyFont="1" applyBorder="1"/>
    <xf numFmtId="0" fontId="11" fillId="0" borderId="11" xfId="4" applyFont="1" applyBorder="1" applyAlignment="1">
      <alignment horizontal="center"/>
    </xf>
    <xf numFmtId="0" fontId="11" fillId="0" borderId="7" xfId="4" applyFont="1" applyBorder="1" applyAlignment="1">
      <alignment horizontal="center"/>
    </xf>
    <xf numFmtId="0" fontId="10" fillId="0" borderId="4" xfId="4" applyFont="1" applyBorder="1"/>
    <xf numFmtId="0" fontId="10" fillId="0" borderId="14" xfId="4" applyFont="1" applyBorder="1"/>
    <xf numFmtId="0" fontId="10" fillId="0" borderId="0" xfId="4" applyFont="1" applyBorder="1"/>
    <xf numFmtId="0" fontId="10" fillId="0" borderId="8" xfId="4" applyFont="1" applyBorder="1"/>
    <xf numFmtId="0" fontId="10" fillId="0" borderId="11" xfId="4" applyFont="1" applyBorder="1"/>
    <xf numFmtId="3" fontId="10" fillId="0" borderId="4" xfId="4" applyNumberFormat="1" applyFont="1" applyBorder="1"/>
    <xf numFmtId="3" fontId="10" fillId="0" borderId="14" xfId="4" applyNumberFormat="1" applyFont="1" applyBorder="1"/>
    <xf numFmtId="3" fontId="10" fillId="0" borderId="0" xfId="4" applyNumberFormat="1" applyFont="1" applyBorder="1"/>
    <xf numFmtId="0" fontId="10" fillId="0" borderId="21" xfId="4" applyFont="1" applyBorder="1"/>
    <xf numFmtId="0" fontId="10" fillId="0" borderId="12" xfId="4" applyFont="1" applyBorder="1"/>
    <xf numFmtId="0" fontId="11" fillId="0" borderId="0" xfId="4" applyFont="1" applyFill="1" applyAlignment="1">
      <alignment horizontal="center"/>
    </xf>
    <xf numFmtId="0" fontId="11" fillId="8" borderId="18" xfId="4" applyFont="1" applyFill="1" applyBorder="1" applyAlignment="1">
      <alignment horizontal="center"/>
    </xf>
    <xf numFmtId="0" fontId="11" fillId="8" borderId="5" xfId="4" applyFont="1" applyFill="1" applyBorder="1" applyAlignment="1">
      <alignment horizontal="center" wrapText="1"/>
    </xf>
    <xf numFmtId="0" fontId="11" fillId="8" borderId="19" xfId="4" applyFont="1" applyFill="1" applyBorder="1" applyAlignment="1">
      <alignment horizontal="center"/>
    </xf>
    <xf numFmtId="0" fontId="11" fillId="8" borderId="5" xfId="4" applyFont="1" applyFill="1" applyBorder="1" applyAlignment="1">
      <alignment horizontal="center"/>
    </xf>
    <xf numFmtId="0" fontId="15" fillId="0" borderId="0" xfId="4" applyFont="1" applyFill="1"/>
    <xf numFmtId="0" fontId="9" fillId="0" borderId="0" xfId="4" applyFont="1" applyFill="1"/>
    <xf numFmtId="0" fontId="9" fillId="0" borderId="0" xfId="4" applyFont="1" applyFill="1" applyAlignment="1"/>
    <xf numFmtId="0" fontId="11" fillId="0" borderId="0" xfId="4" applyFont="1" applyFill="1" applyAlignment="1"/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7" fillId="7" borderId="23" xfId="0" applyFont="1" applyFill="1" applyBorder="1" applyAlignment="1">
      <alignment horizontal="center" vertical="center" wrapText="1"/>
    </xf>
    <xf numFmtId="4" fontId="16" fillId="0" borderId="14" xfId="0" applyNumberFormat="1" applyFont="1" applyBorder="1"/>
    <xf numFmtId="4" fontId="16" fillId="0" borderId="0" xfId="0" applyNumberFormat="1" applyFont="1" applyBorder="1"/>
    <xf numFmtId="4" fontId="16" fillId="0" borderId="4" xfId="0" applyNumberFormat="1" applyFont="1" applyBorder="1"/>
    <xf numFmtId="4" fontId="16" fillId="0" borderId="0" xfId="0" applyNumberFormat="1" applyFont="1" applyBorder="1" applyAlignment="1"/>
    <xf numFmtId="4" fontId="16" fillId="0" borderId="14" xfId="0" applyNumberFormat="1" applyFont="1" applyBorder="1" applyAlignment="1"/>
    <xf numFmtId="4" fontId="16" fillId="0" borderId="4" xfId="0" applyNumberFormat="1" applyFont="1" applyBorder="1" applyAlignment="1"/>
    <xf numFmtId="4" fontId="16" fillId="0" borderId="11" xfId="0" applyNumberFormat="1" applyFont="1" applyBorder="1"/>
    <xf numFmtId="4" fontId="16" fillId="0" borderId="5" xfId="0" applyNumberFormat="1" applyFont="1" applyBorder="1"/>
    <xf numFmtId="4" fontId="17" fillId="0" borderId="4" xfId="0" applyNumberFormat="1" applyFont="1" applyBorder="1"/>
    <xf numFmtId="4" fontId="17" fillId="0" borderId="5" xfId="0" applyNumberFormat="1" applyFont="1" applyBorder="1"/>
    <xf numFmtId="10" fontId="16" fillId="0" borderId="14" xfId="0" applyNumberFormat="1" applyFont="1" applyBorder="1"/>
    <xf numFmtId="10" fontId="17" fillId="0" borderId="5" xfId="0" applyNumberFormat="1" applyFont="1" applyBorder="1"/>
    <xf numFmtId="4" fontId="5" fillId="3" borderId="38" xfId="0" applyNumberFormat="1" applyFont="1" applyFill="1" applyBorder="1"/>
    <xf numFmtId="4" fontId="5" fillId="3" borderId="40" xfId="0" applyNumberFormat="1" applyFont="1" applyFill="1" applyBorder="1"/>
    <xf numFmtId="0" fontId="7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7" fillId="7" borderId="5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justify" vertical="center"/>
    </xf>
    <xf numFmtId="10" fontId="19" fillId="0" borderId="28" xfId="5" applyNumberFormat="1" applyFont="1" applyFill="1" applyBorder="1" applyAlignment="1">
      <alignment horizontal="right" vertical="center"/>
    </xf>
    <xf numFmtId="0" fontId="19" fillId="0" borderId="28" xfId="0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justify" vertical="center" wrapText="1"/>
    </xf>
    <xf numFmtId="165" fontId="19" fillId="0" borderId="28" xfId="5" applyNumberFormat="1" applyFont="1" applyFill="1" applyBorder="1" applyAlignment="1">
      <alignment horizontal="right" vertical="center"/>
    </xf>
    <xf numFmtId="9" fontId="3" fillId="0" borderId="28" xfId="0" applyNumberFormat="1" applyFont="1" applyBorder="1" applyAlignment="1">
      <alignment horizontal="justify" vertical="center" wrapText="1"/>
    </xf>
    <xf numFmtId="9" fontId="19" fillId="0" borderId="28" xfId="0" applyNumberFormat="1" applyFont="1" applyBorder="1" applyAlignment="1">
      <alignment horizontal="right" vertical="center" wrapText="1"/>
    </xf>
    <xf numFmtId="3" fontId="19" fillId="0" borderId="28" xfId="0" applyNumberFormat="1" applyFont="1" applyBorder="1" applyAlignment="1">
      <alignment horizontal="right" vertical="center"/>
    </xf>
    <xf numFmtId="9" fontId="19" fillId="0" borderId="28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right" vertical="center" wrapText="1"/>
    </xf>
    <xf numFmtId="0" fontId="19" fillId="0" borderId="28" xfId="0" applyFont="1" applyBorder="1" applyAlignment="1">
      <alignment vertical="center"/>
    </xf>
    <xf numFmtId="166" fontId="19" fillId="0" borderId="28" xfId="5" applyNumberFormat="1" applyFont="1" applyFill="1" applyBorder="1" applyAlignment="1">
      <alignment vertical="center"/>
    </xf>
    <xf numFmtId="3" fontId="3" fillId="0" borderId="28" xfId="0" applyNumberFormat="1" applyFont="1" applyBorder="1" applyAlignment="1">
      <alignment horizontal="right" vertical="center" wrapText="1"/>
    </xf>
    <xf numFmtId="165" fontId="19" fillId="0" borderId="28" xfId="5" applyNumberFormat="1" applyFont="1" applyFill="1" applyBorder="1" applyAlignment="1">
      <alignment vertical="center"/>
    </xf>
    <xf numFmtId="0" fontId="7" fillId="0" borderId="0" xfId="4" applyFont="1" applyAlignment="1">
      <alignment horizontal="left"/>
    </xf>
    <xf numFmtId="0" fontId="2" fillId="0" borderId="0" xfId="4"/>
    <xf numFmtId="0" fontId="4" fillId="7" borderId="28" xfId="4" applyFont="1" applyFill="1" applyBorder="1" applyAlignment="1">
      <alignment horizontal="center" vertical="center" wrapText="1"/>
    </xf>
    <xf numFmtId="0" fontId="4" fillId="7" borderId="28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28" xfId="4" applyBorder="1"/>
    <xf numFmtId="3" fontId="2" fillId="0" borderId="28" xfId="4" applyNumberFormat="1" applyBorder="1"/>
    <xf numFmtId="4" fontId="2" fillId="0" borderId="28" xfId="4" applyNumberFormat="1" applyBorder="1"/>
    <xf numFmtId="0" fontId="2" fillId="0" borderId="28" xfId="4" applyBorder="1" applyAlignment="1">
      <alignment wrapText="1"/>
    </xf>
    <xf numFmtId="0" fontId="4" fillId="6" borderId="28" xfId="4" applyFont="1" applyFill="1" applyBorder="1" applyAlignment="1">
      <alignment horizontal="right" vertical="center" indent="2"/>
    </xf>
    <xf numFmtId="3" fontId="4" fillId="6" borderId="28" xfId="4" applyNumberFormat="1" applyFont="1" applyFill="1" applyBorder="1" applyAlignment="1">
      <alignment vertical="center"/>
    </xf>
    <xf numFmtId="4" fontId="4" fillId="6" borderId="28" xfId="4" applyNumberFormat="1" applyFont="1" applyFill="1" applyBorder="1" applyAlignment="1">
      <alignment vertical="center"/>
    </xf>
    <xf numFmtId="0" fontId="2" fillId="0" borderId="0" xfId="4" applyAlignment="1">
      <alignment vertical="center"/>
    </xf>
    <xf numFmtId="4" fontId="2" fillId="0" borderId="0" xfId="4" applyNumberFormat="1"/>
    <xf numFmtId="4" fontId="4" fillId="7" borderId="28" xfId="4" applyNumberFormat="1" applyFont="1" applyFill="1" applyBorder="1" applyAlignment="1">
      <alignment horizontal="center" vertical="center"/>
    </xf>
    <xf numFmtId="0" fontId="3" fillId="0" borderId="72" xfId="4" applyFont="1" applyBorder="1" applyAlignment="1">
      <alignment horizontal="left" indent="2"/>
    </xf>
    <xf numFmtId="0" fontId="3" fillId="0" borderId="0" xfId="4" applyFont="1" applyAlignment="1">
      <alignment horizontal="left" indent="2"/>
    </xf>
    <xf numFmtId="0" fontId="4" fillId="6" borderId="28" xfId="4" applyFont="1" applyFill="1" applyBorder="1"/>
    <xf numFmtId="4" fontId="4" fillId="6" borderId="28" xfId="4" applyNumberFormat="1" applyFont="1" applyFill="1" applyBorder="1"/>
    <xf numFmtId="0" fontId="2" fillId="0" borderId="28" xfId="4" applyBorder="1" applyAlignment="1">
      <alignment horizontal="left" indent="2"/>
    </xf>
    <xf numFmtId="0" fontId="4" fillId="6" borderId="28" xfId="4" applyFont="1" applyFill="1" applyBorder="1" applyAlignment="1">
      <alignment horizontal="center" vertical="center"/>
    </xf>
    <xf numFmtId="3" fontId="4" fillId="6" borderId="28" xfId="4" applyNumberFormat="1" applyFont="1" applyFill="1" applyBorder="1"/>
    <xf numFmtId="0" fontId="4" fillId="6" borderId="28" xfId="4" applyFont="1" applyFill="1" applyBorder="1" applyAlignment="1">
      <alignment horizontal="right" vertical="center"/>
    </xf>
    <xf numFmtId="0" fontId="4" fillId="6" borderId="36" xfId="4" applyFont="1" applyFill="1" applyBorder="1" applyAlignment="1">
      <alignment horizontal="center" vertical="center"/>
    </xf>
    <xf numFmtId="0" fontId="2" fillId="0" borderId="28" xfId="4" applyBorder="1" applyAlignment="1">
      <alignment horizontal="left" wrapText="1"/>
    </xf>
    <xf numFmtId="3" fontId="2" fillId="0" borderId="0" xfId="4" applyNumberFormat="1"/>
    <xf numFmtId="10" fontId="7" fillId="0" borderId="25" xfId="3" applyNumberFormat="1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Fill="1"/>
    <xf numFmtId="0" fontId="4" fillId="0" borderId="0" xfId="2" applyFont="1" applyFill="1" applyBorder="1" applyAlignment="1">
      <alignment vertical="center"/>
    </xf>
    <xf numFmtId="49" fontId="2" fillId="0" borderId="0" xfId="3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4" xfId="2" applyFont="1" applyFill="1" applyBorder="1" applyAlignment="1">
      <alignment vertical="center"/>
    </xf>
    <xf numFmtId="0" fontId="4" fillId="2" borderId="1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0" fontId="10" fillId="0" borderId="14" xfId="2" applyFont="1" applyFill="1" applyBorder="1" applyAlignment="1">
      <alignment horizontal="left" vertical="center"/>
    </xf>
    <xf numFmtId="0" fontId="10" fillId="0" borderId="0" xfId="4" applyFont="1"/>
    <xf numFmtId="0" fontId="10" fillId="0" borderId="12" xfId="2" applyFont="1" applyFill="1" applyBorder="1" applyAlignment="1">
      <alignment horizontal="left" vertical="center"/>
    </xf>
    <xf numFmtId="3" fontId="10" fillId="0" borderId="12" xfId="2" applyNumberFormat="1" applyFont="1" applyFill="1" applyBorder="1" applyAlignment="1">
      <alignment vertical="center"/>
    </xf>
    <xf numFmtId="4" fontId="10" fillId="0" borderId="12" xfId="4" applyNumberFormat="1" applyFont="1" applyBorder="1"/>
    <xf numFmtId="4" fontId="2" fillId="0" borderId="12" xfId="4" applyNumberFormat="1" applyBorder="1"/>
    <xf numFmtId="3" fontId="10" fillId="0" borderId="14" xfId="2" applyNumberFormat="1" applyFont="1" applyFill="1" applyBorder="1" applyAlignment="1">
      <alignment vertical="center"/>
    </xf>
    <xf numFmtId="4" fontId="10" fillId="0" borderId="14" xfId="4" applyNumberFormat="1" applyFont="1" applyBorder="1"/>
    <xf numFmtId="4" fontId="2" fillId="0" borderId="14" xfId="4" applyNumberFormat="1" applyBorder="1"/>
    <xf numFmtId="0" fontId="10" fillId="0" borderId="14" xfId="2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vertical="center"/>
    </xf>
    <xf numFmtId="4" fontId="10" fillId="0" borderId="11" xfId="4" applyNumberFormat="1" applyFont="1" applyBorder="1"/>
    <xf numFmtId="4" fontId="2" fillId="0" borderId="11" xfId="4" applyNumberFormat="1" applyBorder="1"/>
    <xf numFmtId="4" fontId="4" fillId="0" borderId="14" xfId="2" applyNumberFormat="1" applyFont="1" applyFill="1" applyBorder="1" applyAlignment="1">
      <alignment vertical="center"/>
    </xf>
    <xf numFmtId="4" fontId="4" fillId="0" borderId="3" xfId="2" applyNumberFormat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vertical="center"/>
    </xf>
    <xf numFmtId="4" fontId="11" fillId="0" borderId="20" xfId="4" applyNumberFormat="1" applyFont="1" applyBorder="1"/>
    <xf numFmtId="0" fontId="10" fillId="0" borderId="14" xfId="4" applyFont="1" applyBorder="1"/>
    <xf numFmtId="0" fontId="10" fillId="0" borderId="4" xfId="4" applyFont="1" applyBorder="1"/>
    <xf numFmtId="0" fontId="10" fillId="0" borderId="14" xfId="4" applyFont="1" applyBorder="1"/>
    <xf numFmtId="3" fontId="10" fillId="0" borderId="4" xfId="4" applyNumberFormat="1" applyFont="1" applyBorder="1" applyAlignment="1">
      <alignment horizontal="center" vertical="center"/>
    </xf>
    <xf numFmtId="3" fontId="10" fillId="0" borderId="4" xfId="4" applyNumberFormat="1" applyFont="1" applyBorder="1" applyAlignment="1">
      <alignment horizontal="center"/>
    </xf>
    <xf numFmtId="3" fontId="10" fillId="0" borderId="4" xfId="4" applyNumberFormat="1" applyFont="1" applyBorder="1" applyAlignment="1">
      <alignment horizontal="center"/>
    </xf>
    <xf numFmtId="3" fontId="10" fillId="0" borderId="0" xfId="4" applyNumberFormat="1" applyFont="1" applyBorder="1" applyAlignment="1">
      <alignment horizontal="center"/>
    </xf>
    <xf numFmtId="3" fontId="10" fillId="0" borderId="14" xfId="4" applyNumberFormat="1" applyFont="1" applyBorder="1" applyAlignment="1">
      <alignment horizontal="center"/>
    </xf>
    <xf numFmtId="167" fontId="10" fillId="0" borderId="14" xfId="4" quotePrefix="1" applyNumberFormat="1" applyFont="1" applyBorder="1" applyAlignment="1">
      <alignment horizontal="center"/>
    </xf>
    <xf numFmtId="0" fontId="21" fillId="0" borderId="14" xfId="4" applyFont="1" applyBorder="1"/>
    <xf numFmtId="0" fontId="3" fillId="0" borderId="14" xfId="4" applyFont="1" applyBorder="1"/>
    <xf numFmtId="0" fontId="11" fillId="0" borderId="14" xfId="4" applyFont="1" applyBorder="1"/>
    <xf numFmtId="3" fontId="10" fillId="0" borderId="14" xfId="4" applyNumberFormat="1" applyFont="1" applyBorder="1" applyAlignment="1">
      <alignment horizontal="center"/>
    </xf>
    <xf numFmtId="3" fontId="10" fillId="0" borderId="14" xfId="4" quotePrefix="1" applyNumberFormat="1" applyFont="1" applyBorder="1" applyAlignment="1">
      <alignment horizontal="center"/>
    </xf>
    <xf numFmtId="4" fontId="10" fillId="0" borderId="4" xfId="4" applyNumberFormat="1" applyFont="1" applyBorder="1"/>
    <xf numFmtId="3" fontId="10" fillId="0" borderId="14" xfId="4" applyNumberFormat="1" applyFont="1" applyFill="1" applyBorder="1" applyAlignment="1">
      <alignment horizontal="center"/>
    </xf>
    <xf numFmtId="3" fontId="10" fillId="0" borderId="0" xfId="4" applyNumberFormat="1" applyFont="1" applyFill="1" applyBorder="1" applyAlignment="1">
      <alignment horizontal="center"/>
    </xf>
    <xf numFmtId="3" fontId="10" fillId="0" borderId="0" xfId="4" applyNumberFormat="1" applyFont="1" applyFill="1" applyBorder="1" applyAlignment="1">
      <alignment horizontal="center"/>
    </xf>
    <xf numFmtId="0" fontId="2" fillId="0" borderId="0" xfId="4" applyFont="1"/>
    <xf numFmtId="4" fontId="2" fillId="0" borderId="28" xfId="4" applyNumberFormat="1" applyFont="1" applyBorder="1"/>
    <xf numFmtId="3" fontId="2" fillId="0" borderId="28" xfId="4" applyNumberFormat="1" applyFont="1" applyBorder="1"/>
    <xf numFmtId="4" fontId="2" fillId="0" borderId="0" xfId="4" applyNumberFormat="1" applyFont="1"/>
    <xf numFmtId="0" fontId="4" fillId="7" borderId="0" xfId="4" applyFont="1" applyFill="1" applyAlignment="1">
      <alignment horizontal="center" vertical="center"/>
    </xf>
    <xf numFmtId="4" fontId="0" fillId="0" borderId="0" xfId="0" applyNumberFormat="1"/>
    <xf numFmtId="3" fontId="2" fillId="0" borderId="28" xfId="4" applyNumberFormat="1" applyBorder="1"/>
    <xf numFmtId="3" fontId="2" fillId="0" borderId="28" xfId="4" applyNumberFormat="1" applyFont="1" applyBorder="1"/>
    <xf numFmtId="3" fontId="2" fillId="0" borderId="28" xfId="4" applyNumberFormat="1" applyBorder="1"/>
    <xf numFmtId="3" fontId="2" fillId="0" borderId="28" xfId="4" applyNumberFormat="1" applyFont="1" applyBorder="1"/>
    <xf numFmtId="3" fontId="2" fillId="0" borderId="28" xfId="4" applyNumberFormat="1" applyBorder="1"/>
    <xf numFmtId="3" fontId="2" fillId="0" borderId="28" xfId="4" applyNumberFormat="1" applyFont="1" applyBorder="1"/>
    <xf numFmtId="3" fontId="2" fillId="0" borderId="28" xfId="4" applyNumberFormat="1" applyBorder="1"/>
    <xf numFmtId="3" fontId="2" fillId="0" borderId="28" xfId="4" applyNumberFormat="1" applyFont="1" applyBorder="1"/>
    <xf numFmtId="3" fontId="2" fillId="0" borderId="28" xfId="4" applyNumberFormat="1" applyBorder="1"/>
    <xf numFmtId="3" fontId="10" fillId="0" borderId="14" xfId="2" applyNumberFormat="1" applyFont="1" applyFill="1" applyBorder="1" applyAlignment="1">
      <alignment vertical="center"/>
    </xf>
    <xf numFmtId="4" fontId="10" fillId="0" borderId="14" xfId="4" applyNumberFormat="1" applyFont="1" applyBorder="1"/>
    <xf numFmtId="4" fontId="2" fillId="0" borderId="14" xfId="4" applyNumberFormat="1" applyBorder="1"/>
    <xf numFmtId="4" fontId="4" fillId="0" borderId="3" xfId="2" applyNumberFormat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vertical="center"/>
    </xf>
    <xf numFmtId="3" fontId="2" fillId="0" borderId="28" xfId="4" applyNumberFormat="1" applyFont="1" applyBorder="1"/>
    <xf numFmtId="43" fontId="11" fillId="0" borderId="18" xfId="0" applyNumberFormat="1" applyFont="1" applyBorder="1"/>
    <xf numFmtId="0" fontId="10" fillId="0" borderId="13" xfId="4" applyFont="1" applyBorder="1"/>
    <xf numFmtId="0" fontId="10" fillId="0" borderId="4" xfId="4" applyFont="1" applyBorder="1"/>
    <xf numFmtId="0" fontId="10" fillId="0" borderId="50" xfId="4" applyFont="1" applyBorder="1"/>
    <xf numFmtId="0" fontId="10" fillId="0" borderId="56" xfId="4" applyFont="1" applyBorder="1"/>
    <xf numFmtId="0" fontId="10" fillId="0" borderId="55" xfId="4" applyFont="1" applyBorder="1"/>
    <xf numFmtId="0" fontId="10" fillId="0" borderId="13" xfId="4" applyFont="1" applyBorder="1" applyAlignment="1"/>
    <xf numFmtId="0" fontId="10" fillId="0" borderId="50" xfId="4" applyFont="1" applyBorder="1" applyAlignment="1"/>
    <xf numFmtId="0" fontId="10" fillId="0" borderId="4" xfId="4" applyFont="1" applyBorder="1" applyAlignment="1"/>
    <xf numFmtId="0" fontId="10" fillId="0" borderId="55" xfId="4" applyFont="1" applyBorder="1" applyAlignment="1"/>
    <xf numFmtId="0" fontId="10" fillId="0" borderId="56" xfId="4" applyFont="1" applyBorder="1" applyAlignment="1"/>
    <xf numFmtId="0" fontId="10" fillId="0" borderId="13" xfId="2" applyFont="1" applyBorder="1" applyAlignment="1">
      <alignment horizontal="left" vertical="center"/>
    </xf>
    <xf numFmtId="0" fontId="10" fillId="0" borderId="54" xfId="4" applyFont="1" applyBorder="1"/>
    <xf numFmtId="43" fontId="10" fillId="0" borderId="13" xfId="9" applyFont="1" applyBorder="1" applyAlignment="1">
      <alignment horizontal="left" vertical="center"/>
    </xf>
    <xf numFmtId="43" fontId="10" fillId="0" borderId="13" xfId="9" applyFont="1" applyBorder="1" applyAlignment="1"/>
    <xf numFmtId="43" fontId="10" fillId="0" borderId="4" xfId="9" applyFont="1" applyBorder="1"/>
    <xf numFmtId="43" fontId="10" fillId="0" borderId="4" xfId="9" applyFont="1" applyBorder="1" applyAlignment="1"/>
    <xf numFmtId="43" fontId="10" fillId="0" borderId="54" xfId="9" applyFont="1" applyBorder="1" applyAlignment="1">
      <alignment horizontal="left" vertical="center"/>
    </xf>
    <xf numFmtId="49" fontId="10" fillId="0" borderId="54" xfId="4" applyNumberFormat="1" applyFont="1" applyBorder="1" applyAlignment="1"/>
    <xf numFmtId="49" fontId="10" fillId="0" borderId="54" xfId="4" applyNumberFormat="1" applyFont="1" applyBorder="1"/>
    <xf numFmtId="43" fontId="10" fillId="0" borderId="13" xfId="9" applyFont="1" applyBorder="1"/>
    <xf numFmtId="0" fontId="10" fillId="0" borderId="50" xfId="4" applyFont="1" applyBorder="1" applyAlignment="1">
      <alignment horizontal="left"/>
    </xf>
    <xf numFmtId="0" fontId="10" fillId="0" borderId="13" xfId="4" applyFont="1" applyBorder="1" applyAlignment="1">
      <alignment wrapText="1"/>
    </xf>
    <xf numFmtId="0" fontId="10" fillId="0" borderId="54" xfId="4" applyFont="1" applyBorder="1" applyAlignment="1">
      <alignment horizontal="left"/>
    </xf>
    <xf numFmtId="0" fontId="10" fillId="5" borderId="50" xfId="4" applyFont="1" applyFill="1" applyBorder="1"/>
    <xf numFmtId="4" fontId="22" fillId="0" borderId="74" xfId="0" applyNumberFormat="1" applyFont="1" applyBorder="1"/>
    <xf numFmtId="0" fontId="2" fillId="0" borderId="0" xfId="0" applyFont="1" applyAlignment="1">
      <alignment horizontal="left" indent="1"/>
    </xf>
    <xf numFmtId="0" fontId="11" fillId="0" borderId="0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vertical="center"/>
    </xf>
    <xf numFmtId="0" fontId="11" fillId="0" borderId="4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left" vertical="center"/>
    </xf>
    <xf numFmtId="43" fontId="11" fillId="0" borderId="3" xfId="9" applyFont="1" applyFill="1" applyBorder="1" applyAlignment="1">
      <alignment horizontal="left" vertical="center"/>
    </xf>
    <xf numFmtId="14" fontId="11" fillId="0" borderId="4" xfId="2" applyNumberFormat="1" applyFont="1" applyFill="1" applyBorder="1" applyAlignment="1">
      <alignment vertical="center"/>
    </xf>
    <xf numFmtId="17" fontId="11" fillId="0" borderId="0" xfId="2" applyNumberFormat="1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left" vertical="center"/>
    </xf>
    <xf numFmtId="43" fontId="11" fillId="0" borderId="3" xfId="9" applyFont="1" applyFill="1" applyBorder="1" applyAlignment="1">
      <alignment horizontal="left" vertical="center"/>
    </xf>
    <xf numFmtId="14" fontId="11" fillId="0" borderId="4" xfId="2" applyNumberFormat="1" applyFont="1" applyFill="1" applyBorder="1" applyAlignment="1">
      <alignment vertical="center"/>
    </xf>
    <xf numFmtId="0" fontId="11" fillId="0" borderId="14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14" fontId="11" fillId="5" borderId="4" xfId="2" applyNumberFormat="1" applyFont="1" applyFill="1" applyBorder="1" applyAlignment="1">
      <alignment vertical="center"/>
    </xf>
    <xf numFmtId="3" fontId="16" fillId="0" borderId="50" xfId="0" applyNumberFormat="1" applyFont="1" applyBorder="1"/>
    <xf numFmtId="3" fontId="16" fillId="0" borderId="13" xfId="0" applyNumberFormat="1" applyFont="1" applyBorder="1"/>
    <xf numFmtId="3" fontId="16" fillId="0" borderId="4" xfId="0" applyNumberFormat="1" applyFont="1" applyBorder="1"/>
    <xf numFmtId="3" fontId="16" fillId="0" borderId="56" xfId="0" applyNumberFormat="1" applyFont="1" applyBorder="1"/>
    <xf numFmtId="3" fontId="3" fillId="0" borderId="75" xfId="0" applyNumberFormat="1" applyFont="1" applyFill="1" applyBorder="1"/>
    <xf numFmtId="3" fontId="7" fillId="0" borderId="76" xfId="0" applyNumberFormat="1" applyFont="1" applyFill="1" applyBorder="1"/>
    <xf numFmtId="3" fontId="3" fillId="0" borderId="55" xfId="0" applyNumberFormat="1" applyFont="1" applyBorder="1"/>
    <xf numFmtId="49" fontId="3" fillId="0" borderId="56" xfId="0" applyNumberFormat="1" applyFont="1" applyBorder="1"/>
    <xf numFmtId="49" fontId="3" fillId="0" borderId="50" xfId="0" applyNumberFormat="1" applyFont="1" applyBorder="1"/>
    <xf numFmtId="49" fontId="3" fillId="0" borderId="55" xfId="0" applyNumberFormat="1" applyFont="1" applyBorder="1"/>
    <xf numFmtId="49" fontId="3" fillId="0" borderId="4" xfId="0" applyNumberFormat="1" applyFont="1" applyBorder="1"/>
    <xf numFmtId="49" fontId="3" fillId="0" borderId="13" xfId="0" applyNumberFormat="1" applyFont="1" applyBorder="1"/>
    <xf numFmtId="49" fontId="3" fillId="0" borderId="59" xfId="0" applyNumberFormat="1" applyFont="1" applyFill="1" applyBorder="1"/>
    <xf numFmtId="49" fontId="3" fillId="0" borderId="53" xfId="0" applyNumberFormat="1" applyFont="1" applyFill="1" applyBorder="1"/>
    <xf numFmtId="49" fontId="7" fillId="0" borderId="42" xfId="0" applyNumberFormat="1" applyFont="1" applyFill="1" applyBorder="1"/>
    <xf numFmtId="49" fontId="7" fillId="0" borderId="20" xfId="0" applyNumberFormat="1" applyFont="1" applyFill="1" applyBorder="1"/>
    <xf numFmtId="49" fontId="7" fillId="0" borderId="43" xfId="0" applyNumberFormat="1" applyFont="1" applyFill="1" applyBorder="1"/>
    <xf numFmtId="49" fontId="7" fillId="0" borderId="15" xfId="0" applyNumberFormat="1" applyFont="1" applyFill="1" applyBorder="1"/>
    <xf numFmtId="49" fontId="7" fillId="0" borderId="18" xfId="0" applyNumberFormat="1" applyFont="1" applyFill="1" applyBorder="1"/>
    <xf numFmtId="49" fontId="3" fillId="0" borderId="49" xfId="0" applyNumberFormat="1" applyFont="1" applyFill="1" applyBorder="1"/>
    <xf numFmtId="3" fontId="3" fillId="0" borderId="56" xfId="4" applyNumberFormat="1" applyFont="1" applyBorder="1"/>
    <xf numFmtId="3" fontId="7" fillId="0" borderId="50" xfId="4" applyNumberFormat="1" applyFont="1" applyBorder="1"/>
    <xf numFmtId="3" fontId="3" fillId="0" borderId="13" xfId="4" applyNumberFormat="1" applyFont="1" applyBorder="1"/>
    <xf numFmtId="3" fontId="7" fillId="0" borderId="4" xfId="4" applyNumberFormat="1" applyFont="1" applyBorder="1"/>
    <xf numFmtId="3" fontId="3" fillId="0" borderId="50" xfId="4" applyNumberFormat="1" applyFont="1" applyBorder="1"/>
    <xf numFmtId="0" fontId="2" fillId="0" borderId="12" xfId="0" applyFont="1" applyBorder="1"/>
    <xf numFmtId="4" fontId="3" fillId="0" borderId="56" xfId="0" applyNumberFormat="1" applyFont="1" applyBorder="1"/>
    <xf numFmtId="4" fontId="3" fillId="0" borderId="50" xfId="0" applyNumberFormat="1" applyFont="1" applyBorder="1"/>
    <xf numFmtId="4" fontId="3" fillId="0" borderId="13" xfId="0" applyNumberFormat="1" applyFont="1" applyBorder="1"/>
    <xf numFmtId="4" fontId="3" fillId="0" borderId="4" xfId="0" applyNumberFormat="1" applyFont="1" applyBorder="1"/>
    <xf numFmtId="4" fontId="7" fillId="0" borderId="56" xfId="0" applyNumberFormat="1" applyFont="1" applyBorder="1"/>
    <xf numFmtId="4" fontId="7" fillId="0" borderId="50" xfId="0" applyNumberFormat="1" applyFont="1" applyBorder="1"/>
    <xf numFmtId="4" fontId="7" fillId="0" borderId="13" xfId="0" applyNumberFormat="1" applyFont="1" applyBorder="1"/>
    <xf numFmtId="4" fontId="7" fillId="0" borderId="4" xfId="0" applyNumberFormat="1" applyFont="1" applyBorder="1"/>
    <xf numFmtId="4" fontId="3" fillId="0" borderId="55" xfId="0" applyNumberFormat="1" applyFont="1" applyBorder="1"/>
    <xf numFmtId="1" fontId="3" fillId="0" borderId="56" xfId="0" applyNumberFormat="1" applyFont="1" applyBorder="1"/>
    <xf numFmtId="1" fontId="3" fillId="0" borderId="50" xfId="0" applyNumberFormat="1" applyFont="1" applyBorder="1"/>
    <xf numFmtId="1" fontId="3" fillId="0" borderId="4" xfId="0" applyNumberFormat="1" applyFont="1" applyBorder="1"/>
    <xf numFmtId="1" fontId="7" fillId="0" borderId="56" xfId="0" applyNumberFormat="1" applyFont="1" applyBorder="1"/>
    <xf numFmtId="1" fontId="7" fillId="0" borderId="50" xfId="0" applyNumberFormat="1" applyFont="1" applyBorder="1"/>
    <xf numFmtId="1" fontId="7" fillId="0" borderId="4" xfId="0" applyNumberFormat="1" applyFont="1" applyBorder="1"/>
    <xf numFmtId="1" fontId="3" fillId="0" borderId="55" xfId="0" applyNumberFormat="1" applyFont="1" applyBorder="1"/>
    <xf numFmtId="1" fontId="3" fillId="0" borderId="13" xfId="0" applyNumberFormat="1" applyFont="1" applyBorder="1"/>
    <xf numFmtId="1" fontId="7" fillId="0" borderId="13" xfId="0" applyNumberFormat="1" applyFont="1" applyBorder="1"/>
    <xf numFmtId="1" fontId="3" fillId="0" borderId="59" xfId="0" applyNumberFormat="1" applyFont="1" applyFill="1" applyBorder="1"/>
    <xf numFmtId="1" fontId="3" fillId="0" borderId="49" xfId="0" applyNumberFormat="1" applyFont="1" applyFill="1" applyBorder="1"/>
    <xf numFmtId="1" fontId="3" fillId="0" borderId="53" xfId="0" applyNumberFormat="1" applyFont="1" applyFill="1" applyBorder="1"/>
    <xf numFmtId="1" fontId="7" fillId="0" borderId="68" xfId="0" applyNumberFormat="1" applyFont="1" applyFill="1" applyBorder="1"/>
    <xf numFmtId="1" fontId="7" fillId="0" borderId="70" xfId="0" applyNumberFormat="1" applyFont="1" applyFill="1" applyBorder="1"/>
    <xf numFmtId="1" fontId="7" fillId="0" borderId="69" xfId="0" applyNumberFormat="1" applyFont="1" applyFill="1" applyBorder="1"/>
    <xf numFmtId="0" fontId="11" fillId="0" borderId="0" xfId="2" applyFont="1" applyAlignment="1">
      <alignment horizontal="center" vertical="top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top" wrapText="1"/>
    </xf>
    <xf numFmtId="4" fontId="11" fillId="0" borderId="0" xfId="2" applyNumberFormat="1" applyFont="1" applyAlignment="1">
      <alignment horizontal="left" vertical="top" indent="1"/>
    </xf>
    <xf numFmtId="14" fontId="11" fillId="0" borderId="0" xfId="2" applyNumberFormat="1" applyFont="1" applyAlignment="1">
      <alignment horizontal="center" vertical="top"/>
    </xf>
    <xf numFmtId="0" fontId="10" fillId="0" borderId="0" xfId="4" applyFont="1" applyAlignment="1">
      <alignment horizontal="center" vertical="top"/>
    </xf>
    <xf numFmtId="49" fontId="10" fillId="0" borderId="0" xfId="3" applyFont="1" applyAlignment="1">
      <alignment horizontal="center" vertical="top"/>
    </xf>
    <xf numFmtId="0" fontId="10" fillId="0" borderId="0" xfId="4" applyFont="1" applyAlignment="1">
      <alignment horizontal="center" vertical="top" wrapText="1"/>
    </xf>
    <xf numFmtId="4" fontId="10" fillId="0" borderId="0" xfId="4" applyNumberFormat="1" applyFont="1" applyAlignment="1">
      <alignment horizontal="left" vertical="top" indent="1"/>
    </xf>
    <xf numFmtId="49" fontId="10" fillId="0" borderId="0" xfId="3" applyFont="1" applyAlignment="1">
      <alignment horizontal="center" vertical="top" wrapText="1"/>
    </xf>
    <xf numFmtId="14" fontId="10" fillId="0" borderId="0" xfId="4" applyNumberFormat="1" applyFont="1" applyAlignment="1">
      <alignment horizontal="center" vertical="top"/>
    </xf>
    <xf numFmtId="0" fontId="25" fillId="2" borderId="5" xfId="2" applyFont="1" applyFill="1" applyBorder="1" applyAlignment="1">
      <alignment horizontal="center" vertical="top"/>
    </xf>
    <xf numFmtId="0" fontId="25" fillId="2" borderId="18" xfId="2" applyFont="1" applyFill="1" applyBorder="1" applyAlignment="1">
      <alignment horizontal="left" vertical="center"/>
    </xf>
    <xf numFmtId="0" fontId="25" fillId="2" borderId="18" xfId="2" applyFont="1" applyFill="1" applyBorder="1" applyAlignment="1">
      <alignment horizontal="center" vertical="top"/>
    </xf>
    <xf numFmtId="0" fontId="25" fillId="2" borderId="21" xfId="2" applyFont="1" applyFill="1" applyBorder="1" applyAlignment="1">
      <alignment horizontal="center" vertical="top" wrapText="1"/>
    </xf>
    <xf numFmtId="4" fontId="25" fillId="2" borderId="21" xfId="2" applyNumberFormat="1" applyFont="1" applyFill="1" applyBorder="1" applyAlignment="1">
      <alignment horizontal="left" vertical="top" indent="1"/>
    </xf>
    <xf numFmtId="0" fontId="25" fillId="2" borderId="21" xfId="2" applyFont="1" applyFill="1" applyBorder="1" applyAlignment="1">
      <alignment horizontal="center" vertical="top"/>
    </xf>
    <xf numFmtId="14" fontId="25" fillId="2" borderId="21" xfId="2" applyNumberFormat="1" applyFont="1" applyFill="1" applyBorder="1" applyAlignment="1">
      <alignment horizontal="center" vertical="top"/>
    </xf>
    <xf numFmtId="0" fontId="25" fillId="7" borderId="5" xfId="2" applyFont="1" applyFill="1" applyBorder="1" applyAlignment="1">
      <alignment horizontal="center" vertical="top"/>
    </xf>
    <xf numFmtId="0" fontId="25" fillId="7" borderId="5" xfId="2" applyFont="1" applyFill="1" applyBorder="1" applyAlignment="1">
      <alignment horizontal="center" vertical="center"/>
    </xf>
    <xf numFmtId="0" fontId="25" fillId="7" borderId="5" xfId="2" applyFont="1" applyFill="1" applyBorder="1" applyAlignment="1">
      <alignment horizontal="center" vertical="center" wrapText="1"/>
    </xf>
    <xf numFmtId="0" fontId="25" fillId="7" borderId="18" xfId="2" applyFont="1" applyFill="1" applyBorder="1" applyAlignment="1">
      <alignment horizontal="center" vertical="center" wrapText="1"/>
    </xf>
    <xf numFmtId="4" fontId="25" fillId="7" borderId="18" xfId="2" applyNumberFormat="1" applyFont="1" applyFill="1" applyBorder="1" applyAlignment="1">
      <alignment horizontal="center" vertical="center" wrapText="1"/>
    </xf>
    <xf numFmtId="14" fontId="25" fillId="7" borderId="18" xfId="2" applyNumberFormat="1" applyFont="1" applyFill="1" applyBorder="1" applyAlignment="1">
      <alignment horizontal="center" vertical="center" wrapText="1"/>
    </xf>
    <xf numFmtId="0" fontId="25" fillId="0" borderId="14" xfId="2" applyFont="1" applyBorder="1" applyAlignment="1">
      <alignment horizontal="center" vertical="top"/>
    </xf>
    <xf numFmtId="0" fontId="25" fillId="0" borderId="14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center" vertical="top"/>
    </xf>
    <xf numFmtId="0" fontId="25" fillId="0" borderId="4" xfId="2" applyFont="1" applyBorder="1" applyAlignment="1">
      <alignment horizontal="center" vertical="top" wrapText="1"/>
    </xf>
    <xf numFmtId="4" fontId="25" fillId="0" borderId="4" xfId="2" applyNumberFormat="1" applyFont="1" applyBorder="1" applyAlignment="1">
      <alignment horizontal="left" vertical="top" indent="1"/>
    </xf>
    <xf numFmtId="14" fontId="25" fillId="0" borderId="4" xfId="2" applyNumberFormat="1" applyFont="1" applyBorder="1" applyAlignment="1">
      <alignment horizontal="center" vertical="top"/>
    </xf>
    <xf numFmtId="14" fontId="25" fillId="0" borderId="14" xfId="2" applyNumberFormat="1" applyFont="1" applyBorder="1" applyAlignment="1">
      <alignment horizontal="center" vertical="top"/>
    </xf>
    <xf numFmtId="0" fontId="25" fillId="10" borderId="14" xfId="2" applyFont="1" applyFill="1" applyBorder="1" applyAlignment="1">
      <alignment horizontal="left" vertical="center" wrapText="1"/>
    </xf>
    <xf numFmtId="14" fontId="25" fillId="0" borderId="4" xfId="2" applyNumberFormat="1" applyFont="1" applyBorder="1" applyAlignment="1">
      <alignment horizontal="center" vertical="top" wrapText="1"/>
    </xf>
    <xf numFmtId="0" fontId="25" fillId="0" borderId="11" xfId="2" applyFont="1" applyBorder="1" applyAlignment="1">
      <alignment horizontal="center" vertical="top"/>
    </xf>
    <xf numFmtId="0" fontId="25" fillId="0" borderId="11" xfId="2" applyFont="1" applyBorder="1" applyAlignment="1">
      <alignment horizontal="left" vertical="center" wrapText="1"/>
    </xf>
    <xf numFmtId="0" fontId="26" fillId="0" borderId="8" xfId="2" applyFont="1" applyBorder="1" applyAlignment="1">
      <alignment horizontal="center" vertical="top"/>
    </xf>
    <xf numFmtId="0" fontId="26" fillId="0" borderId="4" xfId="2" applyFont="1" applyBorder="1" applyAlignment="1">
      <alignment horizontal="center" vertical="top" wrapText="1"/>
    </xf>
    <xf numFmtId="4" fontId="26" fillId="0" borderId="4" xfId="2" applyNumberFormat="1" applyFont="1" applyBorder="1" applyAlignment="1">
      <alignment horizontal="left" vertical="top" indent="1"/>
    </xf>
    <xf numFmtId="0" fontId="26" fillId="0" borderId="4" xfId="2" applyFont="1" applyBorder="1" applyAlignment="1">
      <alignment horizontal="center" vertical="top"/>
    </xf>
    <xf numFmtId="14" fontId="26" fillId="0" borderId="4" xfId="2" applyNumberFormat="1" applyFont="1" applyBorder="1" applyAlignment="1">
      <alignment horizontal="center" vertical="top"/>
    </xf>
    <xf numFmtId="14" fontId="26" fillId="0" borderId="14" xfId="2" applyNumberFormat="1" applyFont="1" applyBorder="1" applyAlignment="1">
      <alignment horizontal="center" vertical="top"/>
    </xf>
    <xf numFmtId="0" fontId="25" fillId="2" borderId="11" xfId="2" applyFont="1" applyFill="1" applyBorder="1" applyAlignment="1">
      <alignment horizontal="center" vertical="top"/>
    </xf>
    <xf numFmtId="0" fontId="25" fillId="2" borderId="11" xfId="2" applyFont="1" applyFill="1" applyBorder="1" applyAlignment="1">
      <alignment horizontal="center" vertical="center"/>
    </xf>
    <xf numFmtId="0" fontId="25" fillId="2" borderId="7" xfId="2" applyFont="1" applyFill="1" applyBorder="1" applyAlignment="1">
      <alignment horizontal="center" vertical="top"/>
    </xf>
    <xf numFmtId="0" fontId="25" fillId="2" borderId="5" xfId="2" applyFont="1" applyFill="1" applyBorder="1" applyAlignment="1">
      <alignment horizontal="center" vertical="top" wrapText="1"/>
    </xf>
    <xf numFmtId="0" fontId="25" fillId="2" borderId="18" xfId="2" applyFont="1" applyFill="1" applyBorder="1" applyAlignment="1">
      <alignment horizontal="center" vertical="top" wrapText="1"/>
    </xf>
    <xf numFmtId="4" fontId="25" fillId="2" borderId="18" xfId="2" applyNumberFormat="1" applyFont="1" applyFill="1" applyBorder="1" applyAlignment="1">
      <alignment horizontal="left" vertical="top" indent="1"/>
    </xf>
    <xf numFmtId="14" fontId="25" fillId="2" borderId="5" xfId="2" applyNumberFormat="1" applyFont="1" applyFill="1" applyBorder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left" vertical="center"/>
    </xf>
    <xf numFmtId="49" fontId="10" fillId="0" borderId="0" xfId="1" applyNumberFormat="1" applyFont="1" applyAlignment="1">
      <alignment horizontal="center" vertical="top"/>
    </xf>
    <xf numFmtId="49" fontId="10" fillId="0" borderId="0" xfId="1" applyNumberFormat="1" applyFont="1" applyAlignment="1">
      <alignment horizontal="left" vertical="center"/>
    </xf>
    <xf numFmtId="49" fontId="3" fillId="0" borderId="62" xfId="3" applyFont="1" applyBorder="1" applyAlignment="1">
      <alignment vertical="center" wrapText="1"/>
    </xf>
    <xf numFmtId="49" fontId="3" fillId="0" borderId="73" xfId="3" applyFont="1" applyBorder="1" applyAlignment="1">
      <alignment vertical="center" wrapText="1"/>
    </xf>
    <xf numFmtId="49" fontId="3" fillId="0" borderId="2" xfId="3" applyFont="1" applyBorder="1" applyAlignment="1">
      <alignment vertical="center" wrapText="1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16" fillId="0" borderId="0" xfId="0" applyFont="1" applyAlignment="1">
      <alignment vertical="center" wrapText="1"/>
    </xf>
    <xf numFmtId="49" fontId="27" fillId="7" borderId="42" xfId="3" applyFont="1" applyFill="1" applyBorder="1" applyAlignment="1">
      <alignment horizontal="center" textRotation="90" wrapText="1"/>
    </xf>
    <xf numFmtId="49" fontId="27" fillId="7" borderId="16" xfId="3" applyFont="1" applyFill="1" applyBorder="1" applyAlignment="1">
      <alignment horizontal="center" textRotation="90" wrapText="1"/>
    </xf>
    <xf numFmtId="49" fontId="27" fillId="7" borderId="49" xfId="3" applyFont="1" applyFill="1" applyBorder="1" applyAlignment="1">
      <alignment horizontal="center" textRotation="90" wrapText="1"/>
    </xf>
    <xf numFmtId="49" fontId="27" fillId="7" borderId="17" xfId="3" applyFont="1" applyFill="1" applyBorder="1" applyAlignment="1">
      <alignment horizontal="center" textRotation="90" wrapText="1"/>
    </xf>
    <xf numFmtId="49" fontId="7" fillId="7" borderId="42" xfId="3" applyNumberFormat="1" applyFont="1" applyFill="1" applyBorder="1" applyAlignment="1" applyProtection="1">
      <alignment horizontal="center" textRotation="90" wrapText="1"/>
    </xf>
    <xf numFmtId="49" fontId="7" fillId="7" borderId="43" xfId="3" applyFont="1" applyFill="1" applyBorder="1" applyAlignment="1">
      <alignment horizontal="center" textRotation="90" wrapText="1"/>
    </xf>
    <xf numFmtId="0" fontId="16" fillId="0" borderId="0" xfId="0" applyFont="1" applyAlignment="1">
      <alignment wrapText="1"/>
    </xf>
    <xf numFmtId="4" fontId="7" fillId="0" borderId="22" xfId="3" applyNumberFormat="1" applyFont="1" applyBorder="1" applyAlignment="1">
      <alignment vertical="center"/>
    </xf>
    <xf numFmtId="4" fontId="3" fillId="0" borderId="28" xfId="3" applyNumberFormat="1" applyFont="1" applyBorder="1" applyAlignment="1">
      <alignment vertical="center"/>
    </xf>
    <xf numFmtId="4" fontId="7" fillId="0" borderId="23" xfId="3" applyNumberFormat="1" applyFont="1" applyBorder="1" applyAlignment="1">
      <alignment vertical="center"/>
    </xf>
    <xf numFmtId="4" fontId="3" fillId="0" borderId="28" xfId="4" applyNumberFormat="1" applyFont="1" applyBorder="1"/>
    <xf numFmtId="4" fontId="7" fillId="0" borderId="24" xfId="3" applyNumberFormat="1" applyFont="1" applyBorder="1" applyAlignment="1">
      <alignment vertical="center"/>
    </xf>
    <xf numFmtId="4" fontId="7" fillId="0" borderId="26" xfId="3" applyNumberFormat="1" applyFont="1" applyBorder="1" applyAlignment="1">
      <alignment vertical="center"/>
    </xf>
    <xf numFmtId="4" fontId="7" fillId="0" borderId="28" xfId="3" applyNumberFormat="1" applyFont="1" applyBorder="1" applyAlignment="1">
      <alignment vertical="center"/>
    </xf>
    <xf numFmtId="4" fontId="3" fillId="0" borderId="26" xfId="3" applyNumberFormat="1" applyFont="1" applyBorder="1" applyAlignment="1">
      <alignment horizontal="justify" vertical="center"/>
    </xf>
    <xf numFmtId="4" fontId="3" fillId="0" borderId="28" xfId="3" applyNumberFormat="1" applyFont="1" applyBorder="1" applyAlignment="1">
      <alignment horizontal="right" vertical="center"/>
    </xf>
    <xf numFmtId="4" fontId="3" fillId="0" borderId="28" xfId="3" applyNumberFormat="1" applyFont="1" applyBorder="1" applyAlignment="1">
      <alignment horizontal="justify" vertical="center"/>
    </xf>
    <xf numFmtId="4" fontId="3" fillId="0" borderId="26" xfId="3" applyNumberFormat="1" applyFont="1" applyBorder="1" applyAlignment="1">
      <alignment vertical="center"/>
    </xf>
    <xf numFmtId="4" fontId="3" fillId="0" borderId="0" xfId="0" applyNumberFormat="1" applyFont="1"/>
    <xf numFmtId="49" fontId="7" fillId="2" borderId="19" xfId="3" applyFont="1" applyFill="1" applyBorder="1" applyAlignment="1">
      <alignment horizontal="center" vertical="center"/>
    </xf>
    <xf numFmtId="4" fontId="7" fillId="2" borderId="42" xfId="3" applyNumberFormat="1" applyFont="1" applyFill="1" applyBorder="1" applyAlignment="1">
      <alignment horizontal="right" vertical="center"/>
    </xf>
    <xf numFmtId="4" fontId="7" fillId="2" borderId="17" xfId="3" applyNumberFormat="1" applyFont="1" applyFill="1" applyBorder="1" applyAlignment="1">
      <alignment horizontal="right" vertical="center"/>
    </xf>
    <xf numFmtId="4" fontId="7" fillId="2" borderId="57" xfId="3" applyNumberFormat="1" applyFont="1" applyFill="1" applyBorder="1" applyAlignment="1">
      <alignment horizontal="right" vertical="center"/>
    </xf>
    <xf numFmtId="4" fontId="7" fillId="2" borderId="16" xfId="3" applyNumberFormat="1" applyFont="1" applyFill="1" applyBorder="1" applyAlignment="1">
      <alignment horizontal="right" vertical="center"/>
    </xf>
    <xf numFmtId="9" fontId="7" fillId="2" borderId="43" xfId="3" applyNumberFormat="1" applyFont="1" applyFill="1" applyBorder="1" applyAlignment="1">
      <alignment horizontal="right" vertical="center"/>
    </xf>
    <xf numFmtId="3" fontId="16" fillId="0" borderId="0" xfId="3" applyNumberFormat="1" applyFont="1" applyBorder="1" applyAlignment="1">
      <alignment vertical="center"/>
    </xf>
    <xf numFmtId="3" fontId="16" fillId="0" borderId="0" xfId="3" applyNumberFormat="1" applyFont="1" applyAlignment="1">
      <alignment vertical="center"/>
    </xf>
    <xf numFmtId="3" fontId="16" fillId="0" borderId="0" xfId="3" applyNumberFormat="1" applyFont="1" applyAlignment="1">
      <alignment horizontal="right" vertical="center"/>
    </xf>
    <xf numFmtId="3" fontId="16" fillId="0" borderId="0" xfId="0" applyNumberFormat="1" applyFont="1"/>
    <xf numFmtId="4" fontId="3" fillId="0" borderId="77" xfId="4" applyNumberFormat="1" applyFont="1" applyBorder="1"/>
    <xf numFmtId="4" fontId="7" fillId="0" borderId="27" xfId="3" applyNumberFormat="1" applyFont="1" applyBorder="1" applyAlignment="1">
      <alignment vertical="center"/>
    </xf>
    <xf numFmtId="4" fontId="3" fillId="0" borderId="27" xfId="3" applyNumberFormat="1" applyFont="1" applyBorder="1" applyAlignment="1">
      <alignment horizontal="justify" vertical="center"/>
    </xf>
    <xf numFmtId="4" fontId="3" fillId="0" borderId="27" xfId="3" applyNumberFormat="1" applyFont="1" applyBorder="1" applyAlignment="1">
      <alignment vertical="center"/>
    </xf>
    <xf numFmtId="4" fontId="7" fillId="0" borderId="31" xfId="3" applyNumberFormat="1" applyFont="1" applyBorder="1" applyAlignment="1">
      <alignment vertical="center"/>
    </xf>
    <xf numFmtId="4" fontId="7" fillId="0" borderId="25" xfId="3" applyNumberFormat="1" applyFont="1" applyBorder="1" applyAlignment="1">
      <alignment vertical="center"/>
    </xf>
    <xf numFmtId="0" fontId="4" fillId="5" borderId="0" xfId="4" applyFont="1" applyFill="1" applyBorder="1" applyAlignment="1">
      <alignment horizontal="right" vertical="center" indent="2"/>
    </xf>
    <xf numFmtId="3" fontId="4" fillId="5" borderId="0" xfId="4" applyNumberFormat="1" applyFont="1" applyFill="1" applyBorder="1" applyAlignment="1">
      <alignment vertical="center"/>
    </xf>
    <xf numFmtId="0" fontId="2" fillId="5" borderId="0" xfId="4" applyFill="1" applyAlignment="1">
      <alignment vertical="center"/>
    </xf>
    <xf numFmtId="0" fontId="11" fillId="7" borderId="12" xfId="2" applyFont="1" applyFill="1" applyBorder="1" applyAlignment="1">
      <alignment horizontal="center" vertical="center"/>
    </xf>
    <xf numFmtId="3" fontId="7" fillId="0" borderId="55" xfId="0" applyNumberFormat="1" applyFont="1" applyBorder="1"/>
    <xf numFmtId="0" fontId="7" fillId="0" borderId="49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49" fontId="3" fillId="0" borderId="56" xfId="0" applyNumberFormat="1" applyFont="1" applyBorder="1" applyAlignment="1">
      <alignment horizontal="right"/>
    </xf>
    <xf numFmtId="3" fontId="3" fillId="0" borderId="50" xfId="0" applyNumberFormat="1" applyFont="1" applyBorder="1" applyAlignment="1">
      <alignment horizontal="right"/>
    </xf>
    <xf numFmtId="3" fontId="7" fillId="0" borderId="50" xfId="0" applyNumberFormat="1" applyFont="1" applyBorder="1" applyAlignment="1">
      <alignment horizontal="right"/>
    </xf>
    <xf numFmtId="49" fontId="3" fillId="0" borderId="50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right"/>
    </xf>
    <xf numFmtId="3" fontId="7" fillId="0" borderId="55" xfId="0" applyNumberFormat="1" applyFont="1" applyBorder="1" applyAlignment="1">
      <alignment horizontal="right"/>
    </xf>
    <xf numFmtId="49" fontId="3" fillId="0" borderId="55" xfId="0" applyNumberFormat="1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49" fontId="28" fillId="7" borderId="38" xfId="3" applyFont="1" applyFill="1" applyBorder="1" applyAlignment="1">
      <alignment horizontal="center" textRotation="90" wrapText="1"/>
    </xf>
    <xf numFmtId="49" fontId="28" fillId="7" borderId="40" xfId="3" applyFont="1" applyFill="1" applyBorder="1" applyAlignment="1">
      <alignment horizontal="center" textRotation="90" wrapText="1"/>
    </xf>
    <xf numFmtId="49" fontId="28" fillId="7" borderId="39" xfId="3" applyFont="1" applyFill="1" applyBorder="1" applyAlignment="1">
      <alignment horizontal="center" textRotation="90" wrapText="1"/>
    </xf>
    <xf numFmtId="49" fontId="28" fillId="7" borderId="52" xfId="3" applyFont="1" applyFill="1" applyBorder="1" applyAlignment="1">
      <alignment horizontal="center" textRotation="90" wrapText="1"/>
    </xf>
    <xf numFmtId="49" fontId="29" fillId="7" borderId="40" xfId="3" applyFont="1" applyFill="1" applyBorder="1" applyAlignment="1">
      <alignment horizontal="center" textRotation="90" wrapText="1"/>
    </xf>
    <xf numFmtId="49" fontId="4" fillId="7" borderId="39" xfId="3" applyFont="1" applyFill="1" applyBorder="1" applyAlignment="1">
      <alignment horizontal="center" textRotation="90" wrapText="1"/>
    </xf>
    <xf numFmtId="0" fontId="2" fillId="0" borderId="6" xfId="0" applyFont="1" applyBorder="1"/>
    <xf numFmtId="4" fontId="2" fillId="0" borderId="30" xfId="0" applyNumberFormat="1" applyFont="1" applyBorder="1"/>
    <xf numFmtId="4" fontId="2" fillId="0" borderId="32" xfId="0" applyNumberFormat="1" applyFont="1" applyBorder="1"/>
    <xf numFmtId="4" fontId="2" fillId="0" borderId="31" xfId="0" applyNumberFormat="1" applyFont="1" applyBorder="1"/>
    <xf numFmtId="4" fontId="2" fillId="0" borderId="65" xfId="0" applyNumberFormat="1" applyFont="1" applyBorder="1"/>
    <xf numFmtId="49" fontId="2" fillId="0" borderId="3" xfId="0" applyNumberFormat="1" applyFont="1" applyBorder="1" applyAlignment="1">
      <alignment horizontal="left"/>
    </xf>
    <xf numFmtId="0" fontId="2" fillId="0" borderId="14" xfId="0" applyFont="1" applyBorder="1"/>
    <xf numFmtId="4" fontId="2" fillId="0" borderId="26" xfId="0" applyNumberFormat="1" applyFont="1" applyBorder="1"/>
    <xf numFmtId="4" fontId="2" fillId="0" borderId="28" xfId="0" applyNumberFormat="1" applyFont="1" applyBorder="1"/>
    <xf numFmtId="4" fontId="2" fillId="0" borderId="29" xfId="0" applyNumberFormat="1" applyFont="1" applyBorder="1"/>
    <xf numFmtId="4" fontId="2" fillId="0" borderId="27" xfId="0" applyNumberFormat="1" applyFont="1" applyBorder="1"/>
    <xf numFmtId="4" fontId="2" fillId="0" borderId="34" xfId="0" applyNumberFormat="1" applyFont="1" applyBorder="1"/>
    <xf numFmtId="4" fontId="2" fillId="0" borderId="36" xfId="0" applyNumberFormat="1" applyFont="1" applyBorder="1"/>
    <xf numFmtId="4" fontId="2" fillId="0" borderId="37" xfId="0" applyNumberFormat="1" applyFont="1" applyBorder="1"/>
    <xf numFmtId="4" fontId="2" fillId="0" borderId="35" xfId="0" applyNumberFormat="1" applyFont="1" applyBorder="1"/>
    <xf numFmtId="49" fontId="2" fillId="0" borderId="7" xfId="0" applyNumberFormat="1" applyFont="1" applyBorder="1" applyAlignment="1">
      <alignment horizontal="left"/>
    </xf>
    <xf numFmtId="0" fontId="2" fillId="3" borderId="11" xfId="0" applyFont="1" applyFill="1" applyBorder="1" applyAlignment="1">
      <alignment horizontal="right"/>
    </xf>
    <xf numFmtId="4" fontId="2" fillId="3" borderId="38" xfId="0" applyNumberFormat="1" applyFont="1" applyFill="1" applyBorder="1"/>
    <xf numFmtId="4" fontId="2" fillId="3" borderId="40" xfId="0" applyNumberFormat="1" applyFont="1" applyFill="1" applyBorder="1"/>
    <xf numFmtId="4" fontId="2" fillId="3" borderId="39" xfId="0" applyNumberFormat="1" applyFont="1" applyFill="1" applyBorder="1"/>
    <xf numFmtId="4" fontId="2" fillId="3" borderId="52" xfId="0" applyNumberFormat="1" applyFont="1" applyFill="1" applyBorder="1"/>
    <xf numFmtId="0" fontId="2" fillId="0" borderId="3" xfId="0" applyFont="1" applyBorder="1"/>
    <xf numFmtId="4" fontId="2" fillId="0" borderId="22" xfId="0" applyNumberFormat="1" applyFont="1" applyBorder="1"/>
    <xf numFmtId="4" fontId="2" fillId="0" borderId="23" xfId="0" applyNumberFormat="1" applyFont="1" applyBorder="1"/>
    <xf numFmtId="4" fontId="2" fillId="0" borderId="25" xfId="0" applyNumberFormat="1" applyFont="1" applyBorder="1"/>
    <xf numFmtId="4" fontId="2" fillId="0" borderId="45" xfId="0" applyNumberFormat="1" applyFont="1" applyBorder="1"/>
    <xf numFmtId="0" fontId="2" fillId="0" borderId="7" xfId="0" applyFont="1" applyBorder="1" applyAlignment="1">
      <alignment horizontal="right"/>
    </xf>
    <xf numFmtId="4" fontId="2" fillId="3" borderId="40" xfId="0" applyNumberFormat="1" applyFont="1" applyFill="1" applyBorder="1" applyAlignment="1"/>
    <xf numFmtId="4" fontId="2" fillId="0" borderId="0" xfId="0" applyNumberFormat="1" applyFont="1"/>
    <xf numFmtId="4" fontId="4" fillId="0" borderId="29" xfId="0" applyNumberFormat="1" applyFont="1" applyBorder="1"/>
    <xf numFmtId="4" fontId="4" fillId="0" borderId="28" xfId="0" applyNumberFormat="1" applyFont="1" applyBorder="1"/>
    <xf numFmtId="4" fontId="4" fillId="3" borderId="40" xfId="0" applyNumberFormat="1" applyFont="1" applyFill="1" applyBorder="1"/>
    <xf numFmtId="4" fontId="4" fillId="3" borderId="41" xfId="0" applyNumberFormat="1" applyFont="1" applyFill="1" applyBorder="1"/>
    <xf numFmtId="10" fontId="4" fillId="3" borderId="38" xfId="0" applyNumberFormat="1" applyFont="1" applyFill="1" applyBorder="1"/>
    <xf numFmtId="10" fontId="4" fillId="3" borderId="40" xfId="0" applyNumberFormat="1" applyFont="1" applyFill="1" applyBorder="1"/>
    <xf numFmtId="4" fontId="4" fillId="3" borderId="39" xfId="0" applyNumberFormat="1" applyFont="1" applyFill="1" applyBorder="1"/>
    <xf numFmtId="4" fontId="2" fillId="0" borderId="39" xfId="0" applyNumberFormat="1" applyFont="1" applyBorder="1"/>
    <xf numFmtId="0" fontId="2" fillId="0" borderId="3" xfId="0" applyFont="1" applyBorder="1" applyAlignment="1">
      <alignment horizontal="left"/>
    </xf>
    <xf numFmtId="4" fontId="4" fillId="0" borderId="23" xfId="0" applyNumberFormat="1" applyFont="1" applyBorder="1"/>
    <xf numFmtId="4" fontId="4" fillId="0" borderId="0" xfId="0" applyNumberFormat="1" applyFont="1"/>
    <xf numFmtId="4" fontId="4" fillId="0" borderId="32" xfId="0" applyNumberFormat="1" applyFont="1" applyBorder="1"/>
    <xf numFmtId="4" fontId="4" fillId="0" borderId="31" xfId="0" applyNumberFormat="1" applyFont="1" applyBorder="1"/>
    <xf numFmtId="0" fontId="2" fillId="0" borderId="3" xfId="0" applyFont="1" applyBorder="1" applyAlignment="1">
      <alignment horizontal="center"/>
    </xf>
    <xf numFmtId="4" fontId="4" fillId="0" borderId="61" xfId="0" applyNumberFormat="1" applyFont="1" applyBorder="1"/>
    <xf numFmtId="4" fontId="4" fillId="0" borderId="1" xfId="0" applyNumberFormat="1" applyFont="1" applyBorder="1"/>
    <xf numFmtId="4" fontId="4" fillId="0" borderId="71" xfId="0" applyNumberFormat="1" applyFont="1" applyBorder="1"/>
    <xf numFmtId="4" fontId="4" fillId="0" borderId="58" xfId="0" applyNumberFormat="1" applyFont="1" applyBorder="1"/>
    <xf numFmtId="4" fontId="4" fillId="0" borderId="26" xfId="0" applyNumberFormat="1" applyFont="1" applyBorder="1"/>
    <xf numFmtId="3" fontId="2" fillId="0" borderId="0" xfId="0" applyNumberFormat="1" applyFont="1"/>
    <xf numFmtId="4" fontId="4" fillId="0" borderId="54" xfId="11" applyNumberFormat="1" applyFont="1" applyFill="1" applyBorder="1" applyAlignment="1">
      <alignment vertical="center"/>
    </xf>
    <xf numFmtId="4" fontId="9" fillId="2" borderId="17" xfId="2" applyNumberFormat="1" applyFont="1" applyFill="1" applyBorder="1" applyAlignment="1">
      <alignment vertical="center"/>
    </xf>
    <xf numFmtId="4" fontId="9" fillId="2" borderId="42" xfId="2" applyNumberFormat="1" applyFont="1" applyFill="1" applyBorder="1" applyAlignment="1">
      <alignment vertical="center"/>
    </xf>
    <xf numFmtId="4" fontId="4" fillId="0" borderId="12" xfId="2" applyNumberFormat="1" applyFont="1" applyFill="1" applyBorder="1" applyAlignment="1">
      <alignment vertical="center"/>
    </xf>
    <xf numFmtId="4" fontId="4" fillId="0" borderId="11" xfId="2" applyNumberFormat="1" applyFont="1" applyFill="1" applyBorder="1" applyAlignment="1">
      <alignment vertical="center"/>
    </xf>
    <xf numFmtId="43" fontId="11" fillId="2" borderId="19" xfId="2" applyNumberFormat="1" applyFont="1" applyFill="1" applyBorder="1" applyAlignment="1">
      <alignment horizontal="center" vertical="center"/>
    </xf>
    <xf numFmtId="0" fontId="30" fillId="0" borderId="14" xfId="0" applyFont="1" applyBorder="1"/>
    <xf numFmtId="164" fontId="30" fillId="0" borderId="14" xfId="0" applyNumberFormat="1" applyFont="1" applyBorder="1"/>
    <xf numFmtId="0" fontId="30" fillId="0" borderId="0" xfId="0" applyFont="1"/>
    <xf numFmtId="0" fontId="30" fillId="0" borderId="14" xfId="0" applyFont="1" applyBorder="1" applyAlignment="1"/>
    <xf numFmtId="0" fontId="30" fillId="0" borderId="4" xfId="0" applyFont="1" applyBorder="1"/>
    <xf numFmtId="0" fontId="30" fillId="5" borderId="14" xfId="0" applyFont="1" applyFill="1" applyBorder="1" applyAlignment="1">
      <alignment horizontal="left"/>
    </xf>
    <xf numFmtId="0" fontId="31" fillId="0" borderId="14" xfId="6" applyFont="1" applyBorder="1"/>
    <xf numFmtId="4" fontId="32" fillId="5" borderId="14" xfId="10" applyNumberFormat="1" applyFont="1" applyFill="1" applyBorder="1" applyAlignment="1">
      <alignment horizontal="right"/>
    </xf>
    <xf numFmtId="168" fontId="32" fillId="5" borderId="14" xfId="10" applyNumberFormat="1" applyFont="1" applyFill="1" applyBorder="1" applyAlignment="1">
      <alignment horizontal="center"/>
    </xf>
    <xf numFmtId="4" fontId="30" fillId="5" borderId="14" xfId="10" applyNumberFormat="1" applyFont="1" applyFill="1" applyBorder="1" applyAlignment="1">
      <alignment horizontal="right"/>
    </xf>
    <xf numFmtId="168" fontId="30" fillId="5" borderId="14" xfId="10" applyNumberFormat="1" applyFont="1" applyFill="1" applyBorder="1" applyAlignment="1">
      <alignment horizontal="center"/>
    </xf>
    <xf numFmtId="168" fontId="32" fillId="5" borderId="0" xfId="10" applyNumberFormat="1" applyFont="1" applyFill="1" applyAlignment="1">
      <alignment horizontal="left" wrapText="1"/>
    </xf>
    <xf numFmtId="168" fontId="30" fillId="5" borderId="0" xfId="10" applyNumberFormat="1" applyFont="1" applyFill="1" applyAlignment="1">
      <alignment horizontal="left" wrapText="1"/>
    </xf>
    <xf numFmtId="4" fontId="30" fillId="0" borderId="14" xfId="0" applyNumberFormat="1" applyFont="1" applyBorder="1"/>
    <xf numFmtId="0" fontId="30" fillId="0" borderId="14" xfId="0" applyFont="1" applyBorder="1" applyAlignment="1">
      <alignment wrapText="1"/>
    </xf>
    <xf numFmtId="0" fontId="30" fillId="5" borderId="14" xfId="0" applyFont="1" applyFill="1" applyBorder="1" applyAlignment="1">
      <alignment horizontal="center"/>
    </xf>
    <xf numFmtId="0" fontId="30" fillId="5" borderId="14" xfId="0" applyFont="1" applyFill="1" applyBorder="1" applyAlignment="1">
      <alignment horizontal="left" wrapText="1"/>
    </xf>
    <xf numFmtId="4" fontId="31" fillId="5" borderId="14" xfId="6" applyNumberFormat="1" applyFont="1" applyFill="1" applyBorder="1" applyAlignment="1">
      <alignment horizontal="right"/>
    </xf>
    <xf numFmtId="0" fontId="31" fillId="5" borderId="14" xfId="6" applyFont="1" applyFill="1" applyBorder="1" applyAlignment="1">
      <alignment horizontal="center"/>
    </xf>
    <xf numFmtId="0" fontId="31" fillId="0" borderId="14" xfId="6" applyFont="1" applyBorder="1" applyAlignment="1">
      <alignment wrapText="1"/>
    </xf>
    <xf numFmtId="0" fontId="31" fillId="5" borderId="14" xfId="6" applyFont="1" applyFill="1" applyBorder="1" applyAlignment="1">
      <alignment horizontal="left" wrapText="1"/>
    </xf>
    <xf numFmtId="0" fontId="31" fillId="0" borderId="14" xfId="6" applyFont="1" applyBorder="1" applyAlignment="1">
      <alignment horizontal="left" wrapText="1"/>
    </xf>
    <xf numFmtId="4" fontId="31" fillId="0" borderId="14" xfId="6" applyNumberFormat="1" applyFont="1" applyBorder="1"/>
    <xf numFmtId="0" fontId="31" fillId="0" borderId="14" xfId="6" applyFont="1" applyFill="1" applyBorder="1" applyAlignment="1">
      <alignment wrapText="1"/>
    </xf>
    <xf numFmtId="0" fontId="33" fillId="5" borderId="14" xfId="6" applyFont="1" applyFill="1" applyBorder="1" applyAlignment="1">
      <alignment horizontal="center" vertical="top" wrapText="1"/>
    </xf>
    <xf numFmtId="0" fontId="31" fillId="0" borderId="14" xfId="6" applyFont="1" applyBorder="1" applyAlignment="1">
      <alignment horizontal="center"/>
    </xf>
    <xf numFmtId="49" fontId="31" fillId="0" borderId="14" xfId="6" applyNumberFormat="1" applyFont="1" applyBorder="1"/>
    <xf numFmtId="43" fontId="31" fillId="0" borderId="4" xfId="8" applyFont="1" applyBorder="1" applyAlignment="1">
      <alignment horizontal="left" wrapText="1"/>
    </xf>
    <xf numFmtId="49" fontId="31" fillId="5" borderId="14" xfId="6" applyNumberFormat="1" applyFont="1" applyFill="1" applyBorder="1" applyAlignment="1">
      <alignment horizontal="center" vertical="top"/>
    </xf>
    <xf numFmtId="0" fontId="31" fillId="5" borderId="14" xfId="6" applyFont="1" applyFill="1" applyBorder="1" applyAlignment="1">
      <alignment horizontal="center" vertical="top"/>
    </xf>
    <xf numFmtId="49" fontId="33" fillId="5" borderId="14" xfId="6" applyNumberFormat="1" applyFont="1" applyFill="1" applyBorder="1" applyAlignment="1">
      <alignment horizontal="center" vertical="top" wrapText="1"/>
    </xf>
    <xf numFmtId="0" fontId="31" fillId="0" borderId="4" xfId="6" applyFont="1" applyBorder="1" applyAlignment="1">
      <alignment horizontal="left" wrapText="1"/>
    </xf>
    <xf numFmtId="0" fontId="31" fillId="5" borderId="14" xfId="6" applyFont="1" applyFill="1" applyBorder="1" applyAlignment="1">
      <alignment horizontal="center" vertical="top" wrapText="1"/>
    </xf>
    <xf numFmtId="49" fontId="31" fillId="5" borderId="14" xfId="6" applyNumberFormat="1" applyFont="1" applyFill="1" applyBorder="1" applyAlignment="1">
      <alignment horizontal="center" vertical="top" wrapText="1"/>
    </xf>
    <xf numFmtId="0" fontId="31" fillId="0" borderId="14" xfId="6" applyFont="1" applyBorder="1" applyAlignment="1">
      <alignment vertical="top" wrapText="1"/>
    </xf>
    <xf numFmtId="0" fontId="31" fillId="0" borderId="14" xfId="6" applyFont="1" applyFill="1" applyBorder="1"/>
    <xf numFmtId="49" fontId="31" fillId="5" borderId="14" xfId="6" applyNumberFormat="1" applyFont="1" applyFill="1" applyBorder="1" applyAlignment="1">
      <alignment horizontal="center"/>
    </xf>
    <xf numFmtId="0" fontId="31" fillId="0" borderId="14" xfId="6" applyFont="1" applyFill="1" applyBorder="1" applyAlignment="1">
      <alignment horizontal="left" wrapText="1"/>
    </xf>
    <xf numFmtId="0" fontId="34" fillId="0" borderId="0" xfId="0" applyFont="1" applyFill="1" applyAlignment="1"/>
    <xf numFmtId="0" fontId="34" fillId="0" borderId="0" xfId="0" applyFont="1" applyFill="1"/>
    <xf numFmtId="0" fontId="34" fillId="0" borderId="0" xfId="2" applyFont="1" applyFill="1" applyAlignment="1">
      <alignment vertical="center"/>
    </xf>
    <xf numFmtId="0" fontId="30" fillId="0" borderId="0" xfId="0" applyFont="1" applyFill="1"/>
    <xf numFmtId="164" fontId="30" fillId="0" borderId="0" xfId="0" applyNumberFormat="1" applyFont="1"/>
    <xf numFmtId="0" fontId="30" fillId="0" borderId="0" xfId="0" applyFont="1" applyAlignment="1">
      <alignment horizontal="center" wrapText="1"/>
    </xf>
    <xf numFmtId="0" fontId="34" fillId="7" borderId="42" xfId="0" applyFont="1" applyFill="1" applyBorder="1" applyAlignment="1">
      <alignment horizontal="center" vertical="center" wrapText="1"/>
    </xf>
    <xf numFmtId="0" fontId="34" fillId="7" borderId="15" xfId="0" applyFont="1" applyFill="1" applyBorder="1" applyAlignment="1">
      <alignment horizontal="center" vertical="center" wrapText="1"/>
    </xf>
    <xf numFmtId="0" fontId="34" fillId="7" borderId="16" xfId="0" applyFont="1" applyFill="1" applyBorder="1" applyAlignment="1">
      <alignment horizontal="center" vertical="center" wrapText="1"/>
    </xf>
    <xf numFmtId="0" fontId="34" fillId="7" borderId="43" xfId="0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164" fontId="34" fillId="7" borderId="42" xfId="0" applyNumberFormat="1" applyFont="1" applyFill="1" applyBorder="1" applyAlignment="1">
      <alignment horizontal="center" textRotation="90" wrapText="1"/>
    </xf>
    <xf numFmtId="164" fontId="34" fillId="7" borderId="16" xfId="0" applyNumberFormat="1" applyFont="1" applyFill="1" applyBorder="1" applyAlignment="1">
      <alignment horizontal="center" textRotation="90" wrapText="1"/>
    </xf>
    <xf numFmtId="164" fontId="34" fillId="7" borderId="43" xfId="0" applyNumberFormat="1" applyFont="1" applyFill="1" applyBorder="1" applyAlignment="1">
      <alignment horizontal="center" textRotation="90" wrapText="1"/>
    </xf>
    <xf numFmtId="0" fontId="34" fillId="0" borderId="0" xfId="0" applyFont="1" applyAlignment="1">
      <alignment horizontal="center" textRotation="90" wrapText="1"/>
    </xf>
    <xf numFmtId="0" fontId="30" fillId="0" borderId="12" xfId="0" applyFont="1" applyBorder="1"/>
    <xf numFmtId="0" fontId="30" fillId="0" borderId="12" xfId="2" applyFont="1" applyBorder="1" applyAlignment="1">
      <alignment horizontal="left" vertical="center"/>
    </xf>
    <xf numFmtId="164" fontId="30" fillId="0" borderId="12" xfId="0" applyNumberFormat="1" applyFont="1" applyBorder="1"/>
    <xf numFmtId="0" fontId="34" fillId="0" borderId="42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0" fillId="0" borderId="16" xfId="0" applyFont="1" applyBorder="1"/>
    <xf numFmtId="0" fontId="30" fillId="0" borderId="18" xfId="0" applyFont="1" applyBorder="1"/>
    <xf numFmtId="0" fontId="30" fillId="0" borderId="15" xfId="0" applyFont="1" applyBorder="1"/>
    <xf numFmtId="0" fontId="30" fillId="0" borderId="20" xfId="0" applyFont="1" applyBorder="1"/>
    <xf numFmtId="164" fontId="30" fillId="0" borderId="42" xfId="0" applyNumberFormat="1" applyFont="1" applyBorder="1"/>
    <xf numFmtId="164" fontId="30" fillId="0" borderId="16" xfId="0" applyNumberFormat="1" applyFont="1" applyBorder="1"/>
    <xf numFmtId="164" fontId="30" fillId="0" borderId="18" xfId="0" applyNumberFormat="1" applyFont="1" applyBorder="1"/>
    <xf numFmtId="168" fontId="32" fillId="0" borderId="0" xfId="10" applyNumberFormat="1" applyFont="1" applyAlignment="1">
      <alignment horizontal="left" wrapText="1"/>
    </xf>
    <xf numFmtId="0" fontId="30" fillId="0" borderId="4" xfId="0" applyFont="1" applyBorder="1" applyAlignment="1">
      <alignment horizontal="left" wrapText="1"/>
    </xf>
    <xf numFmtId="168" fontId="32" fillId="5" borderId="14" xfId="10" applyNumberFormat="1" applyFont="1" applyFill="1" applyBorder="1" applyAlignment="1">
      <alignment wrapText="1"/>
    </xf>
    <xf numFmtId="168" fontId="30" fillId="5" borderId="14" xfId="10" applyNumberFormat="1" applyFont="1" applyFill="1" applyBorder="1" applyAlignment="1">
      <alignment wrapText="1"/>
    </xf>
    <xf numFmtId="4" fontId="35" fillId="0" borderId="14" xfId="0" applyNumberFormat="1" applyFont="1" applyBorder="1"/>
    <xf numFmtId="4" fontId="35" fillId="5" borderId="14" xfId="0" applyNumberFormat="1" applyFont="1" applyFill="1" applyBorder="1" applyAlignment="1">
      <alignment horizontal="right"/>
    </xf>
    <xf numFmtId="4" fontId="35" fillId="0" borderId="18" xfId="0" applyNumberFormat="1" applyFont="1" applyBorder="1"/>
    <xf numFmtId="0" fontId="7" fillId="5" borderId="0" xfId="4" applyFont="1" applyFill="1"/>
    <xf numFmtId="0" fontId="3" fillId="5" borderId="0" xfId="4" applyFont="1" applyFill="1"/>
    <xf numFmtId="0" fontId="7" fillId="5" borderId="0" xfId="2" applyFont="1" applyFill="1" applyAlignment="1">
      <alignment vertical="center"/>
    </xf>
    <xf numFmtId="0" fontId="3" fillId="0" borderId="0" xfId="4" applyFont="1"/>
    <xf numFmtId="0" fontId="7" fillId="7" borderId="12" xfId="4" applyFont="1" applyFill="1" applyBorder="1" applyAlignment="1">
      <alignment horizontal="center" vertical="center" textRotation="90" wrapText="1"/>
    </xf>
    <xf numFmtId="0" fontId="7" fillId="7" borderId="13" xfId="4" applyFont="1" applyFill="1" applyBorder="1" applyAlignment="1">
      <alignment horizontal="center" vertical="center" textRotation="90" wrapText="1"/>
    </xf>
    <xf numFmtId="0" fontId="7" fillId="7" borderId="50" xfId="4" applyFont="1" applyFill="1" applyBorder="1" applyAlignment="1">
      <alignment horizontal="center" vertical="center" textRotation="90" wrapText="1"/>
    </xf>
    <xf numFmtId="0" fontId="7" fillId="7" borderId="54" xfId="4" applyFont="1" applyFill="1" applyBorder="1" applyAlignment="1">
      <alignment horizontal="center" vertical="center" textRotation="90" wrapText="1"/>
    </xf>
    <xf numFmtId="0" fontId="7" fillId="7" borderId="59" xfId="4" applyFont="1" applyFill="1" applyBorder="1" applyAlignment="1">
      <alignment horizontal="center" vertical="center" textRotation="90" wrapText="1"/>
    </xf>
    <xf numFmtId="0" fontId="7" fillId="7" borderId="21" xfId="4" applyFont="1" applyFill="1" applyBorder="1" applyAlignment="1">
      <alignment horizontal="center" vertical="center" textRotation="90" wrapText="1"/>
    </xf>
    <xf numFmtId="0" fontId="7" fillId="7" borderId="14" xfId="4" applyFont="1" applyFill="1" applyBorder="1" applyAlignment="1">
      <alignment horizontal="center" vertical="center" textRotation="90" wrapText="1"/>
    </xf>
    <xf numFmtId="0" fontId="7" fillId="7" borderId="11" xfId="4" applyFont="1" applyFill="1" applyBorder="1" applyAlignment="1">
      <alignment horizontal="center"/>
    </xf>
    <xf numFmtId="0" fontId="7" fillId="7" borderId="10" xfId="4" applyFont="1" applyFill="1" applyBorder="1" applyAlignment="1">
      <alignment horizontal="center"/>
    </xf>
    <xf numFmtId="0" fontId="7" fillId="7" borderId="51" xfId="4" applyFont="1" applyFill="1" applyBorder="1" applyAlignment="1">
      <alignment horizontal="center"/>
    </xf>
    <xf numFmtId="0" fontId="7" fillId="7" borderId="51" xfId="4" quotePrefix="1" applyFont="1" applyFill="1" applyBorder="1" applyAlignment="1">
      <alignment horizontal="center"/>
    </xf>
    <xf numFmtId="0" fontId="7" fillId="7" borderId="57" xfId="4" quotePrefix="1" applyFont="1" applyFill="1" applyBorder="1" applyAlignment="1">
      <alignment horizontal="center"/>
    </xf>
    <xf numFmtId="0" fontId="7" fillId="7" borderId="9" xfId="4" quotePrefix="1" applyFont="1" applyFill="1" applyBorder="1" applyAlignment="1">
      <alignment horizontal="center"/>
    </xf>
    <xf numFmtId="0" fontId="7" fillId="7" borderId="8" xfId="4" quotePrefix="1" applyFont="1" applyFill="1" applyBorder="1" applyAlignment="1">
      <alignment horizontal="center"/>
    </xf>
    <xf numFmtId="0" fontId="7" fillId="7" borderId="8" xfId="4" applyFont="1" applyFill="1" applyBorder="1" applyAlignment="1">
      <alignment horizontal="center"/>
    </xf>
    <xf numFmtId="0" fontId="3" fillId="0" borderId="12" xfId="4" applyFont="1" applyBorder="1"/>
    <xf numFmtId="0" fontId="3" fillId="0" borderId="13" xfId="4" applyFont="1" applyBorder="1"/>
    <xf numFmtId="0" fontId="3" fillId="0" borderId="56" xfId="4" applyFont="1" applyBorder="1"/>
    <xf numFmtId="0" fontId="3" fillId="0" borderId="4" xfId="4" applyFont="1" applyBorder="1"/>
    <xf numFmtId="0" fontId="7" fillId="0" borderId="14" xfId="4" applyFont="1" applyBorder="1"/>
    <xf numFmtId="4" fontId="3" fillId="0" borderId="13" xfId="4" applyNumberFormat="1" applyFont="1" applyBorder="1"/>
    <xf numFmtId="4" fontId="7" fillId="0" borderId="13" xfId="4" applyNumberFormat="1" applyFont="1" applyBorder="1"/>
    <xf numFmtId="4" fontId="7" fillId="0" borderId="55" xfId="4" applyNumberFormat="1" applyFont="1" applyBorder="1"/>
    <xf numFmtId="4" fontId="3" fillId="0" borderId="4" xfId="4" applyNumberFormat="1" applyFont="1" applyBorder="1"/>
    <xf numFmtId="4" fontId="3" fillId="0" borderId="14" xfId="4" applyNumberFormat="1" applyFont="1" applyBorder="1"/>
    <xf numFmtId="4" fontId="7" fillId="0" borderId="4" xfId="4" applyNumberFormat="1" applyFont="1" applyBorder="1"/>
    <xf numFmtId="4" fontId="3" fillId="0" borderId="55" xfId="4" applyNumberFormat="1" applyFont="1" applyBorder="1"/>
    <xf numFmtId="0" fontId="7" fillId="9" borderId="14" xfId="4" applyFont="1" applyFill="1" applyBorder="1"/>
    <xf numFmtId="4" fontId="7" fillId="9" borderId="13" xfId="4" applyNumberFormat="1" applyFont="1" applyFill="1" applyBorder="1"/>
    <xf numFmtId="4" fontId="3" fillId="9" borderId="13" xfId="4" applyNumberFormat="1" applyFont="1" applyFill="1" applyBorder="1"/>
    <xf numFmtId="4" fontId="7" fillId="9" borderId="55" xfId="4" applyNumberFormat="1" applyFont="1" applyFill="1" applyBorder="1"/>
    <xf numFmtId="4" fontId="7" fillId="9" borderId="4" xfId="4" applyNumberFormat="1" applyFont="1" applyFill="1" applyBorder="1"/>
    <xf numFmtId="0" fontId="7" fillId="5" borderId="14" xfId="4" applyFont="1" applyFill="1" applyBorder="1"/>
    <xf numFmtId="0" fontId="7" fillId="0" borderId="14" xfId="4" applyFont="1" applyBorder="1" applyAlignment="1">
      <alignment wrapText="1"/>
    </xf>
    <xf numFmtId="0" fontId="7" fillId="9" borderId="0" xfId="4" applyFont="1" applyFill="1"/>
    <xf numFmtId="4" fontId="3" fillId="0" borderId="0" xfId="4" applyNumberFormat="1" applyFont="1"/>
    <xf numFmtId="4" fontId="7" fillId="0" borderId="50" xfId="4" applyNumberFormat="1" applyFont="1" applyBorder="1"/>
    <xf numFmtId="4" fontId="3" fillId="0" borderId="50" xfId="4" applyNumberFormat="1" applyFont="1" applyBorder="1"/>
    <xf numFmtId="4" fontId="7" fillId="0" borderId="3" xfId="4" applyNumberFormat="1" applyFont="1" applyBorder="1"/>
    <xf numFmtId="4" fontId="7" fillId="0" borderId="14" xfId="4" applyNumberFormat="1" applyFont="1" applyBorder="1"/>
    <xf numFmtId="0" fontId="3" fillId="0" borderId="11" xfId="4" applyFont="1" applyBorder="1"/>
    <xf numFmtId="0" fontId="3" fillId="0" borderId="67" xfId="4" applyFont="1" applyBorder="1"/>
    <xf numFmtId="0" fontId="3" fillId="0" borderId="45" xfId="4" applyFont="1" applyBorder="1"/>
    <xf numFmtId="0" fontId="3" fillId="0" borderId="44" xfId="4" applyFont="1" applyBorder="1"/>
    <xf numFmtId="0" fontId="3" fillId="0" borderId="22" xfId="4" applyFont="1" applyBorder="1"/>
    <xf numFmtId="0" fontId="3" fillId="0" borderId="58" xfId="4" applyFont="1" applyBorder="1"/>
    <xf numFmtId="0" fontId="7" fillId="0" borderId="11" xfId="4" applyFont="1" applyBorder="1" applyAlignment="1">
      <alignment horizontal="center"/>
    </xf>
    <xf numFmtId="0" fontId="7" fillId="0" borderId="64" xfId="4" applyFont="1" applyBorder="1"/>
    <xf numFmtId="4" fontId="7" fillId="0" borderId="64" xfId="4" applyNumberFormat="1" applyFont="1" applyBorder="1"/>
    <xf numFmtId="4" fontId="3" fillId="0" borderId="8" xfId="4" applyNumberFormat="1" applyFont="1" applyBorder="1"/>
    <xf numFmtId="4" fontId="3" fillId="0" borderId="11" xfId="4" applyNumberFormat="1" applyFont="1" applyBorder="1"/>
    <xf numFmtId="4" fontId="7" fillId="0" borderId="56" xfId="4" applyNumberFormat="1" applyFont="1" applyBorder="1"/>
    <xf numFmtId="0" fontId="11" fillId="0" borderId="0" xfId="4" applyFont="1"/>
    <xf numFmtId="4" fontId="11" fillId="2" borderId="43" xfId="2" applyNumberFormat="1" applyFont="1" applyFill="1" applyBorder="1" applyAlignment="1">
      <alignment vertical="center"/>
    </xf>
    <xf numFmtId="0" fontId="11" fillId="0" borderId="0" xfId="2" applyFont="1" applyAlignment="1">
      <alignment horizontal="center" vertical="center"/>
    </xf>
    <xf numFmtId="4" fontId="10" fillId="0" borderId="29" xfId="2" applyNumberFormat="1" applyFont="1" applyFill="1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0" fontId="10" fillId="0" borderId="27" xfId="2" applyFont="1" applyFill="1" applyBorder="1" applyAlignment="1">
      <alignment vertical="center"/>
    </xf>
    <xf numFmtId="4" fontId="10" fillId="0" borderId="0" xfId="0" applyNumberFormat="1" applyFont="1"/>
    <xf numFmtId="49" fontId="13" fillId="0" borderId="0" xfId="1" quotePrefix="1" applyNumberFormat="1" applyFont="1" applyAlignment="1">
      <alignment horizontal="left" vertical="center"/>
    </xf>
    <xf numFmtId="0" fontId="11" fillId="7" borderId="4" xfId="2" applyFont="1" applyFill="1" applyBorder="1" applyAlignment="1">
      <alignment horizontal="center" vertical="center"/>
    </xf>
    <xf numFmtId="0" fontId="36" fillId="0" borderId="28" xfId="4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4" fontId="11" fillId="0" borderId="28" xfId="2" applyNumberFormat="1" applyFont="1" applyBorder="1" applyAlignment="1">
      <alignment horizontal="center" vertical="center" wrapText="1"/>
    </xf>
    <xf numFmtId="0" fontId="11" fillId="0" borderId="28" xfId="2" applyFont="1" applyBorder="1" applyAlignment="1">
      <alignment vertical="center" wrapText="1"/>
    </xf>
    <xf numFmtId="0" fontId="11" fillId="0" borderId="28" xfId="2" applyFont="1" applyBorder="1" applyAlignment="1">
      <alignment vertical="center"/>
    </xf>
    <xf numFmtId="0" fontId="7" fillId="0" borderId="28" xfId="2" applyFont="1" applyBorder="1" applyAlignment="1">
      <alignment horizontal="center" vertical="center" wrapText="1"/>
    </xf>
    <xf numFmtId="4" fontId="11" fillId="0" borderId="28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 wrapText="1"/>
    </xf>
    <xf numFmtId="0" fontId="11" fillId="2" borderId="78" xfId="2" applyFont="1" applyFill="1" applyBorder="1" applyAlignment="1">
      <alignment vertical="center"/>
    </xf>
    <xf numFmtId="4" fontId="3" fillId="0" borderId="0" xfId="2" applyNumberFormat="1" applyFont="1" applyBorder="1" applyAlignment="1">
      <alignment vertical="center"/>
    </xf>
    <xf numFmtId="4" fontId="3" fillId="0" borderId="4" xfId="2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4" fontId="3" fillId="0" borderId="0" xfId="4" applyNumberFormat="1" applyFont="1" applyBorder="1"/>
    <xf numFmtId="4" fontId="11" fillId="2" borderId="0" xfId="2" applyNumberFormat="1" applyFont="1" applyFill="1" applyBorder="1" applyAlignment="1">
      <alignment vertical="center"/>
    </xf>
    <xf numFmtId="0" fontId="10" fillId="0" borderId="79" xfId="2" applyFont="1" applyBorder="1" applyAlignment="1">
      <alignment vertical="center"/>
    </xf>
    <xf numFmtId="4" fontId="11" fillId="2" borderId="4" xfId="2" applyNumberFormat="1" applyFont="1" applyFill="1" applyBorder="1" applyAlignment="1">
      <alignment vertical="center"/>
    </xf>
    <xf numFmtId="4" fontId="11" fillId="2" borderId="20" xfId="2" applyNumberFormat="1" applyFont="1" applyFill="1" applyBorder="1" applyAlignment="1">
      <alignment vertical="center"/>
    </xf>
    <xf numFmtId="0" fontId="10" fillId="0" borderId="28" xfId="4" applyFont="1" applyBorder="1"/>
    <xf numFmtId="4" fontId="11" fillId="2" borderId="51" xfId="2" applyNumberFormat="1" applyFont="1" applyFill="1" applyBorder="1" applyAlignment="1">
      <alignment vertical="center"/>
    </xf>
    <xf numFmtId="4" fontId="11" fillId="2" borderId="78" xfId="2" applyNumberFormat="1" applyFont="1" applyFill="1" applyBorder="1" applyAlignment="1">
      <alignment vertical="center"/>
    </xf>
    <xf numFmtId="3" fontId="3" fillId="0" borderId="3" xfId="0" applyNumberFormat="1" applyFont="1" applyBorder="1"/>
    <xf numFmtId="3" fontId="7" fillId="0" borderId="3" xfId="0" applyNumberFormat="1" applyFont="1" applyBorder="1"/>
    <xf numFmtId="3" fontId="3" fillId="0" borderId="0" xfId="0" applyNumberFormat="1" applyFont="1" applyBorder="1"/>
    <xf numFmtId="3" fontId="3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71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65" xfId="0" applyFont="1" applyFill="1" applyBorder="1" applyAlignment="1">
      <alignment horizontal="center" vertical="center" wrapText="1"/>
    </xf>
    <xf numFmtId="0" fontId="7" fillId="7" borderId="59" xfId="0" applyFont="1" applyFill="1" applyBorder="1" applyAlignment="1">
      <alignment horizontal="center" vertical="center" wrapText="1"/>
    </xf>
    <xf numFmtId="0" fontId="7" fillId="7" borderId="56" xfId="0" applyFont="1" applyFill="1" applyBorder="1" applyAlignment="1">
      <alignment horizontal="center" vertical="center" wrapText="1"/>
    </xf>
    <xf numFmtId="49" fontId="3" fillId="0" borderId="12" xfId="3" applyFont="1" applyBorder="1" applyAlignment="1">
      <alignment horizontal="center" vertical="center" wrapText="1"/>
    </xf>
    <xf numFmtId="49" fontId="3" fillId="0" borderId="14" xfId="3" applyFont="1" applyBorder="1" applyAlignment="1">
      <alignment horizontal="center" vertical="center" wrapText="1"/>
    </xf>
    <xf numFmtId="49" fontId="3" fillId="0" borderId="11" xfId="3" applyFont="1" applyBorder="1" applyAlignment="1">
      <alignment horizontal="center" vertical="center" wrapText="1"/>
    </xf>
    <xf numFmtId="49" fontId="7" fillId="7" borderId="12" xfId="3" applyNumberFormat="1" applyFont="1" applyFill="1" applyBorder="1" applyAlignment="1" applyProtection="1">
      <alignment horizontal="center" vertical="center" wrapText="1"/>
    </xf>
    <xf numFmtId="49" fontId="7" fillId="7" borderId="11" xfId="3" applyNumberFormat="1" applyFont="1" applyFill="1" applyBorder="1" applyAlignment="1" applyProtection="1">
      <alignment horizontal="center" vertical="center" wrapText="1"/>
    </xf>
    <xf numFmtId="49" fontId="7" fillId="7" borderId="6" xfId="3" applyFont="1" applyFill="1" applyBorder="1" applyAlignment="1">
      <alignment horizontal="center" vertical="center" wrapText="1"/>
    </xf>
    <xf numFmtId="49" fontId="7" fillId="7" borderId="48" xfId="3" applyFont="1" applyFill="1" applyBorder="1" applyAlignment="1">
      <alignment horizontal="center" vertical="center" wrapText="1"/>
    </xf>
    <xf numFmtId="49" fontId="7" fillId="7" borderId="21" xfId="3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wrapText="1"/>
    </xf>
    <xf numFmtId="0" fontId="7" fillId="7" borderId="48" xfId="0" applyFont="1" applyFill="1" applyBorder="1" applyAlignment="1">
      <alignment horizontal="center" wrapText="1"/>
    </xf>
    <xf numFmtId="0" fontId="7" fillId="7" borderId="19" xfId="0" applyFont="1" applyFill="1" applyBorder="1" applyAlignment="1">
      <alignment horizontal="center" wrapText="1"/>
    </xf>
    <xf numFmtId="0" fontId="7" fillId="7" borderId="20" xfId="0" applyFont="1" applyFill="1" applyBorder="1" applyAlignment="1">
      <alignment horizontal="center" wrapText="1"/>
    </xf>
    <xf numFmtId="0" fontId="7" fillId="7" borderId="18" xfId="0" applyFont="1" applyFill="1" applyBorder="1" applyAlignment="1">
      <alignment horizontal="center" wrapText="1"/>
    </xf>
    <xf numFmtId="0" fontId="17" fillId="7" borderId="19" xfId="0" applyFont="1" applyFill="1" applyBorder="1" applyAlignment="1">
      <alignment horizontal="center"/>
    </xf>
    <xf numFmtId="0" fontId="17" fillId="7" borderId="18" xfId="0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20" xfId="0" applyFont="1" applyFill="1" applyBorder="1" applyAlignment="1">
      <alignment horizontal="center"/>
    </xf>
    <xf numFmtId="0" fontId="17" fillId="7" borderId="5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49" fontId="4" fillId="7" borderId="32" xfId="3" applyFont="1" applyFill="1" applyBorder="1" applyAlignment="1">
      <alignment horizontal="center" vertical="center" wrapText="1"/>
    </xf>
    <xf numFmtId="49" fontId="4" fillId="7" borderId="31" xfId="3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49" fontId="4" fillId="7" borderId="30" xfId="3" applyFont="1" applyFill="1" applyBorder="1" applyAlignment="1">
      <alignment horizontal="center" vertical="center"/>
    </xf>
    <xf numFmtId="49" fontId="4" fillId="7" borderId="32" xfId="3" applyFont="1" applyFill="1" applyBorder="1" applyAlignment="1">
      <alignment horizontal="center" vertical="center"/>
    </xf>
    <xf numFmtId="49" fontId="4" fillId="7" borderId="31" xfId="3" applyFont="1" applyFill="1" applyBorder="1" applyAlignment="1">
      <alignment horizontal="center" vertical="center"/>
    </xf>
    <xf numFmtId="49" fontId="4" fillId="7" borderId="30" xfId="3" applyFont="1" applyFill="1" applyBorder="1" applyAlignment="1">
      <alignment horizontal="center" vertical="center" wrapText="1"/>
    </xf>
    <xf numFmtId="49" fontId="4" fillId="7" borderId="65" xfId="3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7" fillId="7" borderId="62" xfId="2" applyFont="1" applyFill="1" applyBorder="1" applyAlignment="1">
      <alignment horizontal="center" vertical="center"/>
    </xf>
    <xf numFmtId="0" fontId="7" fillId="7" borderId="66" xfId="2" applyFont="1" applyFill="1" applyBorder="1" applyAlignment="1">
      <alignment horizontal="center" vertical="center"/>
    </xf>
    <xf numFmtId="0" fontId="7" fillId="7" borderId="60" xfId="2" applyFont="1" applyFill="1" applyBorder="1" applyAlignment="1">
      <alignment horizontal="center" vertical="center"/>
    </xf>
    <xf numFmtId="0" fontId="11" fillId="7" borderId="48" xfId="2" applyFont="1" applyFill="1" applyBorder="1" applyAlignment="1">
      <alignment horizontal="center" vertical="center"/>
    </xf>
    <xf numFmtId="0" fontId="11" fillId="7" borderId="19" xfId="2" applyFont="1" applyFill="1" applyBorder="1" applyAlignment="1">
      <alignment horizontal="center" vertical="center"/>
    </xf>
    <xf numFmtId="0" fontId="11" fillId="7" borderId="18" xfId="2" applyFont="1" applyFill="1" applyBorder="1" applyAlignment="1">
      <alignment horizontal="center" vertical="center"/>
    </xf>
    <xf numFmtId="0" fontId="11" fillId="7" borderId="20" xfId="2" applyFont="1" applyFill="1" applyBorder="1" applyAlignment="1">
      <alignment horizontal="center" vertical="center"/>
    </xf>
    <xf numFmtId="0" fontId="7" fillId="7" borderId="12" xfId="4" applyFont="1" applyFill="1" applyBorder="1" applyAlignment="1">
      <alignment horizontal="center" vertical="center" wrapText="1"/>
    </xf>
    <xf numFmtId="0" fontId="7" fillId="7" borderId="14" xfId="4" applyFont="1" applyFill="1" applyBorder="1" applyAlignment="1">
      <alignment horizontal="center" vertical="center" wrapText="1"/>
    </xf>
    <xf numFmtId="0" fontId="3" fillId="7" borderId="11" xfId="4" applyFont="1" applyFill="1" applyBorder="1" applyAlignment="1">
      <alignment horizontal="center" vertical="center" wrapText="1"/>
    </xf>
    <xf numFmtId="0" fontId="7" fillId="7" borderId="20" xfId="4" applyFont="1" applyFill="1" applyBorder="1" applyAlignment="1">
      <alignment horizontal="center"/>
    </xf>
    <xf numFmtId="0" fontId="7" fillId="7" borderId="19" xfId="4" applyFont="1" applyFill="1" applyBorder="1" applyAlignment="1">
      <alignment horizontal="center"/>
    </xf>
    <xf numFmtId="0" fontId="7" fillId="7" borderId="18" xfId="4" applyFont="1" applyFill="1" applyBorder="1" applyAlignment="1">
      <alignment horizontal="center"/>
    </xf>
    <xf numFmtId="0" fontId="7" fillId="7" borderId="19" xfId="4" applyFont="1" applyFill="1" applyBorder="1" applyAlignment="1">
      <alignment horizontal="center" wrapText="1"/>
    </xf>
    <xf numFmtId="0" fontId="7" fillId="7" borderId="18" xfId="4" applyFont="1" applyFill="1" applyBorder="1" applyAlignment="1">
      <alignment horizont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7" borderId="19" xfId="2" applyFont="1" applyFill="1" applyBorder="1" applyAlignment="1">
      <alignment horizontal="center" vertical="center" wrapText="1"/>
    </xf>
    <xf numFmtId="0" fontId="4" fillId="7" borderId="30" xfId="2" applyFont="1" applyFill="1" applyBorder="1" applyAlignment="1">
      <alignment horizontal="center" vertical="center" wrapText="1"/>
    </xf>
    <xf numFmtId="0" fontId="4" fillId="7" borderId="38" xfId="2" applyFont="1" applyFill="1" applyBorder="1" applyAlignment="1">
      <alignment horizontal="center" vertical="center" wrapText="1"/>
    </xf>
    <xf numFmtId="0" fontId="4" fillId="7" borderId="33" xfId="2" applyFont="1" applyFill="1" applyBorder="1" applyAlignment="1">
      <alignment horizontal="center" vertical="center" wrapText="1"/>
    </xf>
    <xf numFmtId="0" fontId="4" fillId="7" borderId="41" xfId="2" applyFont="1" applyFill="1" applyBorder="1" applyAlignment="1">
      <alignment horizontal="center" vertical="center" wrapText="1"/>
    </xf>
    <xf numFmtId="0" fontId="4" fillId="7" borderId="31" xfId="2" applyFont="1" applyFill="1" applyBorder="1" applyAlignment="1">
      <alignment horizontal="center" vertical="center" wrapText="1"/>
    </xf>
    <xf numFmtId="0" fontId="4" fillId="7" borderId="39" xfId="2" applyFont="1" applyFill="1" applyBorder="1" applyAlignment="1">
      <alignment horizontal="center" vertical="center" wrapText="1"/>
    </xf>
    <xf numFmtId="0" fontId="4" fillId="7" borderId="63" xfId="2" applyFont="1" applyFill="1" applyBorder="1" applyAlignment="1">
      <alignment horizontal="center" vertical="center" wrapText="1"/>
    </xf>
    <xf numFmtId="0" fontId="4" fillId="7" borderId="64" xfId="2" applyFont="1" applyFill="1" applyBorder="1" applyAlignment="1">
      <alignment horizontal="center" vertical="center" wrapText="1"/>
    </xf>
    <xf numFmtId="0" fontId="4" fillId="7" borderId="62" xfId="2" applyFont="1" applyFill="1" applyBorder="1" applyAlignment="1">
      <alignment horizontal="center" vertical="center" wrapText="1"/>
    </xf>
    <xf numFmtId="0" fontId="4" fillId="7" borderId="65" xfId="2" applyFont="1" applyFill="1" applyBorder="1" applyAlignment="1">
      <alignment horizontal="center" vertical="center" wrapText="1"/>
    </xf>
    <xf numFmtId="0" fontId="4" fillId="7" borderId="52" xfId="2" applyFont="1" applyFill="1" applyBorder="1" applyAlignment="1">
      <alignment horizontal="center" vertical="center" wrapText="1"/>
    </xf>
    <xf numFmtId="0" fontId="37" fillId="11" borderId="80" xfId="2" applyFont="1" applyFill="1" applyBorder="1" applyAlignment="1">
      <alignment horizontal="center" vertical="center"/>
    </xf>
    <xf numFmtId="0" fontId="37" fillId="11" borderId="72" xfId="2" applyFont="1" applyFill="1" applyBorder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11" fillId="7" borderId="12" xfId="2" applyFont="1" applyFill="1" applyBorder="1" applyAlignment="1">
      <alignment horizontal="center" vertical="center"/>
    </xf>
    <xf numFmtId="0" fontId="11" fillId="7" borderId="14" xfId="2" applyFont="1" applyFill="1" applyBorder="1" applyAlignment="1">
      <alignment horizontal="center" vertical="center"/>
    </xf>
    <xf numFmtId="0" fontId="11" fillId="8" borderId="19" xfId="4" applyFont="1" applyFill="1" applyBorder="1" applyAlignment="1">
      <alignment horizontal="center"/>
    </xf>
    <xf numFmtId="0" fontId="11" fillId="8" borderId="20" xfId="4" applyFont="1" applyFill="1" applyBorder="1" applyAlignment="1">
      <alignment horizontal="center"/>
    </xf>
    <xf numFmtId="0" fontId="11" fillId="8" borderId="5" xfId="4" applyFont="1" applyFill="1" applyBorder="1" applyAlignment="1">
      <alignment horizontal="center" vertical="center"/>
    </xf>
    <xf numFmtId="0" fontId="11" fillId="8" borderId="14" xfId="4" applyFont="1" applyFill="1" applyBorder="1" applyAlignment="1">
      <alignment horizontal="center" vertical="center"/>
    </xf>
    <xf numFmtId="164" fontId="34" fillId="7" borderId="19" xfId="0" applyNumberFormat="1" applyFont="1" applyFill="1" applyBorder="1" applyAlignment="1">
      <alignment horizontal="center" vertical="center" wrapText="1"/>
    </xf>
    <xf numFmtId="164" fontId="34" fillId="7" borderId="20" xfId="0" applyNumberFormat="1" applyFont="1" applyFill="1" applyBorder="1" applyAlignment="1">
      <alignment horizontal="center" vertical="center" wrapText="1"/>
    </xf>
    <xf numFmtId="164" fontId="34" fillId="7" borderId="18" xfId="0" applyNumberFormat="1" applyFont="1" applyFill="1" applyBorder="1" applyAlignment="1">
      <alignment horizontal="center" vertical="center" wrapText="1"/>
    </xf>
    <xf numFmtId="0" fontId="34" fillId="7" borderId="19" xfId="0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0" fontId="34" fillId="7" borderId="18" xfId="0" applyFont="1" applyFill="1" applyBorder="1" applyAlignment="1">
      <alignment horizontal="center" vertical="center" wrapText="1"/>
    </xf>
    <xf numFmtId="0" fontId="34" fillId="7" borderId="42" xfId="0" applyFont="1" applyFill="1" applyBorder="1" applyAlignment="1">
      <alignment horizontal="center" vertical="center" wrapText="1"/>
    </xf>
    <xf numFmtId="0" fontId="34" fillId="7" borderId="16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0" fontId="34" fillId="7" borderId="4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</cellXfs>
  <cellStyles count="12">
    <cellStyle name="Millares 2" xfId="5" xr:uid="{00000000-0005-0000-0000-000000000000}"/>
    <cellStyle name="Millares 2 2" xfId="9" xr:uid="{85FDF695-05B9-4B2C-847A-A9B4B5116D83}"/>
    <cellStyle name="Millares 3" xfId="8" xr:uid="{26C1B1A3-0A36-4DFA-B5CE-2B90454CAF0E}"/>
    <cellStyle name="Normal" xfId="0" builtinId="0"/>
    <cellStyle name="Normal 2" xfId="4" xr:uid="{00000000-0005-0000-0000-000002000000}"/>
    <cellStyle name="Normal 3" xfId="7" xr:uid="{9ADA2682-C2CC-468E-B1E6-893EFE395617}"/>
    <cellStyle name="Normal 4" xfId="6" xr:uid="{8292DFB0-9C1E-4371-B51A-7AAF60052789}"/>
    <cellStyle name="Normal 5" xfId="10" xr:uid="{CA9351C8-45E5-4E02-B469-25CE7E5887ED}"/>
    <cellStyle name="Normal_ESTR98" xfId="1" xr:uid="{00000000-0005-0000-0000-000003000000}"/>
    <cellStyle name="Normal_PLAZAS98" xfId="2" xr:uid="{00000000-0005-0000-0000-000004000000}"/>
    <cellStyle name="Normal_SPGG98" xfId="3" xr:uid="{00000000-0005-0000-0000-000005000000}"/>
    <cellStyle name="Porcentaje" xfId="1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SR34"/>
  <sheetViews>
    <sheetView view="pageLayout" zoomScaleNormal="100" zoomScaleSheetLayoutView="100" workbookViewId="0">
      <selection activeCell="B1" sqref="B1"/>
    </sheetView>
  </sheetViews>
  <sheetFormatPr baseColWidth="10" defaultColWidth="11.42578125" defaultRowHeight="12.75" x14ac:dyDescent="0.2"/>
  <cols>
    <col min="1" max="1" width="19.85546875" style="78" customWidth="1"/>
    <col min="2" max="2" width="69.85546875" style="79" customWidth="1"/>
    <col min="3" max="5" width="8.7109375" style="78" customWidth="1"/>
    <col min="6" max="16384" width="11.42578125" style="78"/>
  </cols>
  <sheetData>
    <row r="1" spans="1:512" s="77" customFormat="1" ht="15.75" x14ac:dyDescent="0.2">
      <c r="A1" s="75" t="s">
        <v>365</v>
      </c>
      <c r="B1" s="76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  <c r="IU1" s="82"/>
      <c r="IV1" s="82"/>
      <c r="IW1" s="82"/>
      <c r="IX1" s="82"/>
      <c r="IY1" s="82"/>
      <c r="IZ1" s="82"/>
      <c r="JA1" s="82"/>
      <c r="JB1" s="82"/>
      <c r="JC1" s="82"/>
      <c r="JD1" s="82"/>
      <c r="JE1" s="82"/>
      <c r="JF1" s="82"/>
      <c r="JG1" s="82"/>
      <c r="JH1" s="82"/>
      <c r="JI1" s="82"/>
      <c r="JJ1" s="82"/>
      <c r="JK1" s="82"/>
      <c r="JL1" s="82"/>
      <c r="JM1" s="82"/>
      <c r="JN1" s="82"/>
      <c r="JO1" s="82"/>
      <c r="JP1" s="82"/>
      <c r="JQ1" s="82"/>
      <c r="JR1" s="82"/>
      <c r="JS1" s="82"/>
      <c r="JT1" s="82"/>
      <c r="JU1" s="82"/>
      <c r="JV1" s="82"/>
      <c r="JW1" s="82"/>
      <c r="JX1" s="82"/>
      <c r="JY1" s="82"/>
      <c r="JZ1" s="82"/>
      <c r="KA1" s="82"/>
      <c r="KB1" s="82"/>
      <c r="KC1" s="82"/>
      <c r="KD1" s="82"/>
      <c r="KE1" s="82"/>
      <c r="KF1" s="82"/>
      <c r="KG1" s="82"/>
      <c r="KH1" s="82"/>
      <c r="KI1" s="82"/>
      <c r="KJ1" s="82"/>
      <c r="KK1" s="82"/>
      <c r="KL1" s="82"/>
      <c r="KM1" s="82"/>
      <c r="KN1" s="82"/>
      <c r="KO1" s="82"/>
      <c r="KP1" s="82"/>
      <c r="KQ1" s="82"/>
      <c r="KR1" s="82"/>
      <c r="KS1" s="82"/>
      <c r="KT1" s="82"/>
      <c r="KU1" s="82"/>
      <c r="KV1" s="82"/>
      <c r="KW1" s="82"/>
      <c r="KX1" s="82"/>
      <c r="KY1" s="82"/>
      <c r="KZ1" s="82"/>
      <c r="LA1" s="82"/>
      <c r="LB1" s="82"/>
      <c r="LC1" s="82"/>
      <c r="LD1" s="82"/>
      <c r="LE1" s="82"/>
      <c r="LF1" s="82"/>
      <c r="LG1" s="82"/>
      <c r="LH1" s="82"/>
      <c r="LI1" s="82"/>
      <c r="LJ1" s="82"/>
      <c r="LK1" s="82"/>
      <c r="LL1" s="82"/>
      <c r="LM1" s="82"/>
      <c r="LN1" s="82"/>
      <c r="LO1" s="82"/>
      <c r="LP1" s="82"/>
      <c r="LQ1" s="82"/>
      <c r="LR1" s="82"/>
      <c r="LS1" s="82"/>
      <c r="LT1" s="82"/>
      <c r="LU1" s="82"/>
      <c r="LV1" s="82"/>
      <c r="LW1" s="82"/>
      <c r="LX1" s="82"/>
      <c r="LY1" s="82"/>
      <c r="LZ1" s="82"/>
      <c r="MA1" s="82"/>
      <c r="MB1" s="82"/>
      <c r="MC1" s="82"/>
      <c r="MD1" s="82"/>
      <c r="ME1" s="82"/>
      <c r="MF1" s="82"/>
      <c r="MG1" s="82"/>
      <c r="MH1" s="82"/>
      <c r="MI1" s="82"/>
      <c r="MJ1" s="82"/>
      <c r="MK1" s="82"/>
      <c r="ML1" s="82"/>
      <c r="MM1" s="82"/>
      <c r="MN1" s="82"/>
      <c r="MO1" s="82"/>
      <c r="MP1" s="82"/>
      <c r="MQ1" s="82"/>
      <c r="MR1" s="82"/>
      <c r="MS1" s="82"/>
      <c r="MT1" s="82"/>
      <c r="MU1" s="82"/>
      <c r="MV1" s="82"/>
      <c r="MW1" s="82"/>
      <c r="MX1" s="82"/>
      <c r="MY1" s="82"/>
      <c r="MZ1" s="82"/>
      <c r="NA1" s="82"/>
      <c r="NB1" s="82"/>
      <c r="NC1" s="82"/>
      <c r="ND1" s="82"/>
      <c r="NE1" s="82"/>
      <c r="NF1" s="82"/>
      <c r="NG1" s="82"/>
      <c r="NH1" s="82"/>
      <c r="NI1" s="82"/>
      <c r="NJ1" s="82"/>
      <c r="NK1" s="82"/>
      <c r="NL1" s="82"/>
      <c r="NM1" s="82"/>
      <c r="NN1" s="82"/>
      <c r="NO1" s="82"/>
      <c r="NP1" s="82"/>
      <c r="NQ1" s="82"/>
      <c r="NR1" s="82"/>
      <c r="NS1" s="82"/>
      <c r="NT1" s="82"/>
      <c r="NU1" s="82"/>
      <c r="NV1" s="82"/>
      <c r="NW1" s="82"/>
      <c r="NX1" s="82"/>
      <c r="NY1" s="82"/>
      <c r="NZ1" s="82"/>
      <c r="OA1" s="82"/>
      <c r="OB1" s="82"/>
      <c r="OC1" s="82"/>
      <c r="OD1" s="82"/>
      <c r="OE1" s="82"/>
      <c r="OF1" s="82"/>
      <c r="OG1" s="82"/>
      <c r="OH1" s="82"/>
      <c r="OI1" s="82"/>
      <c r="OJ1" s="82"/>
      <c r="OK1" s="82"/>
      <c r="OL1" s="82"/>
      <c r="OM1" s="82"/>
      <c r="ON1" s="82"/>
      <c r="OO1" s="82"/>
      <c r="OP1" s="82"/>
      <c r="OQ1" s="82"/>
      <c r="OR1" s="82"/>
      <c r="OS1" s="82"/>
      <c r="OT1" s="82"/>
      <c r="OU1" s="82"/>
      <c r="OV1" s="82"/>
      <c r="OW1" s="82"/>
      <c r="OX1" s="82"/>
      <c r="OY1" s="82"/>
      <c r="OZ1" s="82"/>
      <c r="PA1" s="82"/>
      <c r="PB1" s="82"/>
      <c r="PC1" s="82"/>
      <c r="PD1" s="82"/>
      <c r="PE1" s="82"/>
      <c r="PF1" s="82"/>
      <c r="PG1" s="82"/>
      <c r="PH1" s="82"/>
      <c r="PI1" s="82"/>
      <c r="PJ1" s="82"/>
      <c r="PK1" s="82"/>
      <c r="PL1" s="82"/>
      <c r="PM1" s="82"/>
      <c r="PN1" s="82"/>
      <c r="PO1" s="82"/>
      <c r="PP1" s="82"/>
      <c r="PQ1" s="82"/>
      <c r="PR1" s="82"/>
      <c r="PS1" s="82"/>
      <c r="PT1" s="82"/>
      <c r="PU1" s="82"/>
      <c r="PV1" s="82"/>
      <c r="PW1" s="82"/>
      <c r="PX1" s="82"/>
      <c r="PY1" s="82"/>
      <c r="PZ1" s="82"/>
      <c r="QA1" s="82"/>
      <c r="QB1" s="82"/>
      <c r="QC1" s="82"/>
      <c r="QD1" s="82"/>
      <c r="QE1" s="82"/>
      <c r="QF1" s="82"/>
      <c r="QG1" s="82"/>
      <c r="QH1" s="82"/>
      <c r="QI1" s="82"/>
      <c r="QJ1" s="82"/>
      <c r="QK1" s="82"/>
      <c r="QL1" s="82"/>
      <c r="QM1" s="82"/>
      <c r="QN1" s="82"/>
      <c r="QO1" s="82"/>
      <c r="QP1" s="82"/>
      <c r="QQ1" s="82"/>
      <c r="QR1" s="82"/>
      <c r="QS1" s="82"/>
      <c r="QT1" s="82"/>
      <c r="QU1" s="82"/>
      <c r="QV1" s="82"/>
      <c r="QW1" s="82"/>
      <c r="QX1" s="82"/>
      <c r="QY1" s="82"/>
      <c r="QZ1" s="82"/>
      <c r="RA1" s="82"/>
      <c r="RB1" s="82"/>
      <c r="RC1" s="82"/>
      <c r="RD1" s="82"/>
      <c r="RE1" s="82"/>
      <c r="RF1" s="82"/>
      <c r="RG1" s="82"/>
      <c r="RH1" s="82"/>
      <c r="RI1" s="82"/>
      <c r="RJ1" s="82"/>
      <c r="RK1" s="82"/>
      <c r="RL1" s="82"/>
      <c r="RM1" s="82"/>
      <c r="RN1" s="82"/>
      <c r="RO1" s="82"/>
      <c r="RP1" s="82"/>
      <c r="RQ1" s="82"/>
      <c r="RR1" s="82"/>
      <c r="RS1" s="82"/>
      <c r="RT1" s="82"/>
      <c r="RU1" s="82"/>
      <c r="RV1" s="82"/>
      <c r="RW1" s="82"/>
      <c r="RX1" s="82"/>
      <c r="RY1" s="82"/>
      <c r="RZ1" s="82"/>
      <c r="SA1" s="82"/>
      <c r="SB1" s="82"/>
      <c r="SC1" s="82"/>
      <c r="SD1" s="82"/>
      <c r="SE1" s="82"/>
      <c r="SF1" s="82"/>
      <c r="SG1" s="82"/>
      <c r="SH1" s="82"/>
      <c r="SI1" s="82"/>
      <c r="SJ1" s="82"/>
      <c r="SK1" s="82"/>
      <c r="SL1" s="82"/>
      <c r="SM1" s="82"/>
      <c r="SN1" s="82"/>
      <c r="SO1" s="82"/>
      <c r="SP1" s="82"/>
      <c r="SQ1" s="82"/>
      <c r="SR1" s="82"/>
    </row>
    <row r="2" spans="1:512" x14ac:dyDescent="0.2">
      <c r="C2" s="80"/>
      <c r="D2" s="80"/>
      <c r="E2" s="84"/>
      <c r="F2" s="83"/>
    </row>
    <row r="3" spans="1:512" x14ac:dyDescent="0.2">
      <c r="A3" s="81" t="s">
        <v>385</v>
      </c>
      <c r="E3" s="83"/>
      <c r="F3" s="83"/>
    </row>
    <row r="4" spans="1:512" x14ac:dyDescent="0.2">
      <c r="E4" s="83"/>
      <c r="F4" s="83"/>
    </row>
    <row r="5" spans="1:512" s="213" customFormat="1" ht="27" customHeight="1" x14ac:dyDescent="0.2">
      <c r="A5" s="215" t="s">
        <v>367</v>
      </c>
      <c r="B5" s="785" t="s">
        <v>366</v>
      </c>
      <c r="C5" s="786"/>
      <c r="D5" s="786"/>
      <c r="E5" s="787"/>
      <c r="F5" s="214"/>
    </row>
    <row r="6" spans="1:512" x14ac:dyDescent="0.2">
      <c r="A6" s="81"/>
      <c r="B6" s="212"/>
      <c r="C6" s="213"/>
      <c r="D6" s="213"/>
      <c r="E6" s="214"/>
      <c r="F6" s="83"/>
    </row>
    <row r="7" spans="1:512" x14ac:dyDescent="0.2">
      <c r="A7" s="81" t="s">
        <v>386</v>
      </c>
      <c r="B7" s="212"/>
      <c r="C7" s="213"/>
      <c r="D7" s="213"/>
      <c r="E7" s="214"/>
      <c r="F7" s="83"/>
    </row>
    <row r="8" spans="1:512" x14ac:dyDescent="0.2">
      <c r="A8" s="81"/>
      <c r="B8" s="212"/>
      <c r="C8" s="213"/>
      <c r="D8" s="213"/>
      <c r="E8" s="214"/>
      <c r="F8" s="83"/>
    </row>
    <row r="9" spans="1:512" s="213" customFormat="1" ht="27" customHeight="1" x14ac:dyDescent="0.2">
      <c r="A9" s="215" t="s">
        <v>368</v>
      </c>
      <c r="B9" s="785" t="s">
        <v>435</v>
      </c>
      <c r="C9" s="786"/>
      <c r="D9" s="786"/>
      <c r="E9" s="787"/>
      <c r="F9" s="214"/>
    </row>
    <row r="10" spans="1:512" s="213" customFormat="1" ht="27" customHeight="1" x14ac:dyDescent="0.2">
      <c r="A10" s="215" t="s">
        <v>369</v>
      </c>
      <c r="B10" s="785" t="s">
        <v>436</v>
      </c>
      <c r="C10" s="786"/>
      <c r="D10" s="786"/>
      <c r="E10" s="787"/>
      <c r="F10" s="214"/>
    </row>
    <row r="11" spans="1:512" s="213" customFormat="1" ht="27" customHeight="1" x14ac:dyDescent="0.2">
      <c r="A11" s="215" t="s">
        <v>370</v>
      </c>
      <c r="B11" s="785" t="s">
        <v>437</v>
      </c>
      <c r="C11" s="786"/>
      <c r="D11" s="786"/>
      <c r="E11" s="787"/>
      <c r="F11" s="214"/>
    </row>
    <row r="12" spans="1:512" s="213" customFormat="1" ht="27" customHeight="1" x14ac:dyDescent="0.2">
      <c r="A12" s="215" t="s">
        <v>371</v>
      </c>
      <c r="B12" s="785" t="s">
        <v>438</v>
      </c>
      <c r="C12" s="786"/>
      <c r="D12" s="786"/>
      <c r="E12" s="787"/>
      <c r="F12" s="214"/>
    </row>
    <row r="13" spans="1:512" s="213" customFormat="1" ht="27" customHeight="1" x14ac:dyDescent="0.2">
      <c r="A13" s="215" t="s">
        <v>372</v>
      </c>
      <c r="B13" s="785" t="s">
        <v>439</v>
      </c>
      <c r="C13" s="786"/>
      <c r="D13" s="786"/>
      <c r="E13" s="787"/>
      <c r="F13" s="214"/>
    </row>
    <row r="14" spans="1:512" s="213" customFormat="1" ht="27" customHeight="1" x14ac:dyDescent="0.2">
      <c r="A14" s="215" t="s">
        <v>373</v>
      </c>
      <c r="B14" s="785" t="s">
        <v>440</v>
      </c>
      <c r="C14" s="786"/>
      <c r="D14" s="786"/>
      <c r="E14" s="787"/>
      <c r="F14" s="214"/>
    </row>
    <row r="15" spans="1:512" s="213" customFormat="1" ht="27" customHeight="1" x14ac:dyDescent="0.2">
      <c r="A15" s="215" t="s">
        <v>374</v>
      </c>
      <c r="B15" s="785" t="s">
        <v>441</v>
      </c>
      <c r="C15" s="786"/>
      <c r="D15" s="786"/>
      <c r="E15" s="787"/>
      <c r="F15" s="214"/>
    </row>
    <row r="16" spans="1:512" x14ac:dyDescent="0.2">
      <c r="A16" s="81"/>
      <c r="B16" s="212"/>
      <c r="C16" s="213"/>
      <c r="D16" s="213"/>
      <c r="E16" s="214"/>
      <c r="F16" s="83"/>
    </row>
    <row r="17" spans="1:6" x14ac:dyDescent="0.2">
      <c r="A17" s="81" t="s">
        <v>387</v>
      </c>
      <c r="B17" s="212"/>
      <c r="C17" s="213"/>
      <c r="D17" s="213"/>
      <c r="E17" s="214"/>
      <c r="F17" s="83"/>
    </row>
    <row r="18" spans="1:6" x14ac:dyDescent="0.2">
      <c r="A18" s="81"/>
      <c r="B18" s="212"/>
      <c r="C18" s="213"/>
      <c r="D18" s="213"/>
      <c r="E18" s="214"/>
      <c r="F18" s="83"/>
    </row>
    <row r="19" spans="1:6" s="213" customFormat="1" ht="27" customHeight="1" x14ac:dyDescent="0.2">
      <c r="A19" s="215" t="s">
        <v>375</v>
      </c>
      <c r="B19" s="785" t="s">
        <v>442</v>
      </c>
      <c r="C19" s="786"/>
      <c r="D19" s="786"/>
      <c r="E19" s="787"/>
      <c r="F19" s="214"/>
    </row>
    <row r="20" spans="1:6" s="213" customFormat="1" ht="27" customHeight="1" x14ac:dyDescent="0.2">
      <c r="A20" s="215" t="s">
        <v>376</v>
      </c>
      <c r="B20" s="785" t="s">
        <v>443</v>
      </c>
      <c r="C20" s="786"/>
      <c r="D20" s="786"/>
      <c r="E20" s="787"/>
      <c r="F20" s="214"/>
    </row>
    <row r="21" spans="1:6" s="213" customFormat="1" ht="27" customHeight="1" x14ac:dyDescent="0.2">
      <c r="A21" s="215" t="s">
        <v>377</v>
      </c>
      <c r="B21" s="785" t="s">
        <v>444</v>
      </c>
      <c r="C21" s="786"/>
      <c r="D21" s="786"/>
      <c r="E21" s="787"/>
      <c r="F21" s="214"/>
    </row>
    <row r="22" spans="1:6" x14ac:dyDescent="0.2">
      <c r="A22" s="81"/>
      <c r="B22" s="212"/>
      <c r="C22" s="213"/>
      <c r="D22" s="213"/>
      <c r="E22" s="214"/>
      <c r="F22" s="83"/>
    </row>
    <row r="23" spans="1:6" x14ac:dyDescent="0.2">
      <c r="A23" s="81" t="s">
        <v>388</v>
      </c>
      <c r="B23" s="212"/>
      <c r="C23" s="213"/>
      <c r="D23" s="213"/>
      <c r="E23" s="214"/>
      <c r="F23" s="83"/>
    </row>
    <row r="24" spans="1:6" x14ac:dyDescent="0.2">
      <c r="A24" s="81"/>
      <c r="B24" s="212"/>
      <c r="C24" s="213"/>
      <c r="D24" s="213"/>
      <c r="E24" s="214"/>
      <c r="F24" s="83"/>
    </row>
    <row r="25" spans="1:6" s="213" customFormat="1" ht="27" customHeight="1" x14ac:dyDescent="0.2">
      <c r="A25" s="215" t="s">
        <v>378</v>
      </c>
      <c r="B25" s="785" t="s">
        <v>445</v>
      </c>
      <c r="C25" s="786"/>
      <c r="D25" s="786"/>
      <c r="E25" s="787"/>
      <c r="F25" s="214"/>
    </row>
    <row r="26" spans="1:6" s="213" customFormat="1" ht="27" customHeight="1" x14ac:dyDescent="0.2">
      <c r="A26" s="215" t="s">
        <v>379</v>
      </c>
      <c r="B26" s="785" t="s">
        <v>446</v>
      </c>
      <c r="C26" s="786"/>
      <c r="D26" s="786"/>
      <c r="E26" s="787"/>
      <c r="F26" s="214"/>
    </row>
    <row r="27" spans="1:6" s="213" customFormat="1" ht="27" customHeight="1" x14ac:dyDescent="0.2">
      <c r="A27" s="215" t="s">
        <v>380</v>
      </c>
      <c r="B27" s="785" t="s">
        <v>447</v>
      </c>
      <c r="C27" s="786"/>
      <c r="D27" s="786"/>
      <c r="E27" s="787"/>
      <c r="F27" s="214"/>
    </row>
    <row r="28" spans="1:6" s="213" customFormat="1" ht="27" customHeight="1" x14ac:dyDescent="0.2">
      <c r="A28" s="215" t="s">
        <v>381</v>
      </c>
      <c r="B28" s="785" t="s">
        <v>448</v>
      </c>
      <c r="C28" s="786"/>
      <c r="D28" s="786"/>
      <c r="E28" s="787"/>
      <c r="F28" s="214"/>
    </row>
    <row r="29" spans="1:6" s="213" customFormat="1" ht="27" customHeight="1" x14ac:dyDescent="0.2">
      <c r="A29" s="215" t="s">
        <v>382</v>
      </c>
      <c r="B29" s="785" t="s">
        <v>449</v>
      </c>
      <c r="C29" s="786"/>
      <c r="D29" s="786"/>
      <c r="E29" s="787"/>
      <c r="F29" s="214"/>
    </row>
    <row r="30" spans="1:6" x14ac:dyDescent="0.2">
      <c r="A30" s="81"/>
      <c r="B30" s="212"/>
      <c r="C30" s="213"/>
      <c r="D30" s="213"/>
      <c r="E30" s="214"/>
      <c r="F30" s="83"/>
    </row>
    <row r="31" spans="1:6" x14ac:dyDescent="0.2">
      <c r="A31" s="81" t="s">
        <v>22</v>
      </c>
      <c r="B31" s="212"/>
      <c r="C31" s="213"/>
      <c r="D31" s="213"/>
      <c r="E31" s="214"/>
      <c r="F31" s="83"/>
    </row>
    <row r="32" spans="1:6" x14ac:dyDescent="0.2">
      <c r="A32" s="81"/>
      <c r="B32" s="212"/>
      <c r="C32" s="213"/>
      <c r="D32" s="213"/>
      <c r="E32" s="214"/>
      <c r="F32" s="83"/>
    </row>
    <row r="33" spans="1:6" s="213" customFormat="1" ht="27" customHeight="1" x14ac:dyDescent="0.2">
      <c r="A33" s="215" t="s">
        <v>383</v>
      </c>
      <c r="B33" s="785" t="s">
        <v>450</v>
      </c>
      <c r="C33" s="786"/>
      <c r="D33" s="786"/>
      <c r="E33" s="787"/>
      <c r="F33" s="214"/>
    </row>
    <row r="34" spans="1:6" s="213" customFormat="1" ht="27" customHeight="1" x14ac:dyDescent="0.2">
      <c r="A34" s="215" t="s">
        <v>384</v>
      </c>
      <c r="B34" s="785" t="s">
        <v>451</v>
      </c>
      <c r="C34" s="786"/>
      <c r="D34" s="786"/>
      <c r="E34" s="787"/>
      <c r="F34" s="214"/>
    </row>
  </sheetData>
  <mergeCells count="18">
    <mergeCell ref="B5:E5"/>
    <mergeCell ref="B12:E12"/>
    <mergeCell ref="B13:E13"/>
    <mergeCell ref="B14:E14"/>
    <mergeCell ref="B19:E19"/>
    <mergeCell ref="B33:E33"/>
    <mergeCell ref="B34:E34"/>
    <mergeCell ref="B9:E9"/>
    <mergeCell ref="B10:E10"/>
    <mergeCell ref="B11:E11"/>
    <mergeCell ref="B15:E15"/>
    <mergeCell ref="B21:E21"/>
    <mergeCell ref="B25:E25"/>
    <mergeCell ref="B26:E26"/>
    <mergeCell ref="B27:E27"/>
    <mergeCell ref="B28:E28"/>
    <mergeCell ref="B29:E29"/>
    <mergeCell ref="B20:E20"/>
  </mergeCells>
  <pageMargins left="0.8203125" right="0.70866141732283472" top="0.74803149606299213" bottom="0.74803149606299213" header="0.31496062992125984" footer="0.31496062992125984"/>
  <pageSetup paperSize="9" scale="75" orientation="portrait" r:id="rId1"/>
  <headerFooter>
    <oddHeader>&amp;C&amp;"Arial,Negrita"&amp;18FORMATOS DEL 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Y113"/>
  <sheetViews>
    <sheetView zoomScaleNormal="100" zoomScaleSheetLayoutView="90" zoomScalePageLayoutView="85" workbookViewId="0">
      <selection activeCell="A16" sqref="A16"/>
    </sheetView>
  </sheetViews>
  <sheetFormatPr baseColWidth="10" defaultColWidth="11.42578125" defaultRowHeight="12.75" x14ac:dyDescent="0.2"/>
  <cols>
    <col min="1" max="1" width="29.42578125" style="20" customWidth="1"/>
    <col min="2" max="2" width="12.28515625" style="20" bestFit="1" customWidth="1"/>
    <col min="3" max="3" width="11.28515625" style="20" bestFit="1" customWidth="1"/>
    <col min="4" max="4" width="7.28515625" style="20" bestFit="1" customWidth="1"/>
    <col min="5" max="6" width="5.140625" style="20" bestFit="1" customWidth="1"/>
    <col min="7" max="7" width="7" style="20" customWidth="1"/>
    <col min="8" max="8" width="5.140625" style="20" bestFit="1" customWidth="1"/>
    <col min="9" max="9" width="4.42578125" style="20" bestFit="1" customWidth="1"/>
    <col min="10" max="11" width="13.28515625" style="20" bestFit="1" customWidth="1"/>
    <col min="12" max="12" width="12.28515625" style="20" bestFit="1" customWidth="1"/>
    <col min="13" max="13" width="11.28515625" style="20" bestFit="1" customWidth="1"/>
    <col min="14" max="14" width="7" style="20" customWidth="1"/>
    <col min="15" max="15" width="5.140625" style="20" bestFit="1" customWidth="1"/>
    <col min="16" max="19" width="7" style="20" customWidth="1"/>
    <col min="20" max="20" width="13.28515625" style="20" bestFit="1" customWidth="1"/>
    <col min="21" max="21" width="13.28515625" style="20" customWidth="1"/>
    <col min="22" max="25" width="10.7109375" customWidth="1"/>
    <col min="26" max="16384" width="11.42578125" style="85"/>
  </cols>
  <sheetData>
    <row r="1" spans="1:25" s="90" customFormat="1" ht="15.75" x14ac:dyDescent="0.2">
      <c r="A1" s="188" t="s">
        <v>412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5" s="90" customFormat="1" ht="15.75" x14ac:dyDescent="0.2">
      <c r="A2" s="784" t="s">
        <v>537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5" ht="13.5" thickBot="1" x14ac:dyDescent="0.25">
      <c r="U3" s="21"/>
    </row>
    <row r="4" spans="1:25" s="62" customFormat="1" ht="26.25" customHeight="1" x14ac:dyDescent="0.2">
      <c r="A4" s="124" t="s">
        <v>8</v>
      </c>
      <c r="B4" s="826" t="s">
        <v>410</v>
      </c>
      <c r="C4" s="827"/>
      <c r="D4" s="827"/>
      <c r="E4" s="827"/>
      <c r="F4" s="827"/>
      <c r="G4" s="827"/>
      <c r="H4" s="827"/>
      <c r="I4" s="827"/>
      <c r="J4" s="827"/>
      <c r="K4" s="827"/>
      <c r="L4" s="826" t="s">
        <v>411</v>
      </c>
      <c r="M4" s="827"/>
      <c r="N4" s="827"/>
      <c r="O4" s="827"/>
      <c r="P4" s="827"/>
      <c r="Q4" s="827"/>
      <c r="R4" s="827"/>
      <c r="S4" s="827"/>
      <c r="T4" s="827"/>
      <c r="U4" s="828"/>
    </row>
    <row r="5" spans="1:25" s="63" customFormat="1" ht="99.95" customHeight="1" x14ac:dyDescent="0.2">
      <c r="A5" s="125" t="s">
        <v>7</v>
      </c>
      <c r="B5" s="126" t="s">
        <v>344</v>
      </c>
      <c r="C5" s="126" t="s">
        <v>122</v>
      </c>
      <c r="D5" s="127" t="s">
        <v>294</v>
      </c>
      <c r="E5" s="127" t="s">
        <v>290</v>
      </c>
      <c r="F5" s="127" t="s">
        <v>296</v>
      </c>
      <c r="G5" s="127" t="s">
        <v>297</v>
      </c>
      <c r="H5" s="127" t="s">
        <v>298</v>
      </c>
      <c r="I5" s="127" t="s">
        <v>304</v>
      </c>
      <c r="J5" s="128" t="s">
        <v>300</v>
      </c>
      <c r="K5" s="129" t="s">
        <v>303</v>
      </c>
      <c r="L5" s="126" t="s">
        <v>344</v>
      </c>
      <c r="M5" s="126" t="s">
        <v>122</v>
      </c>
      <c r="N5" s="127" t="s">
        <v>294</v>
      </c>
      <c r="O5" s="127" t="s">
        <v>290</v>
      </c>
      <c r="P5" s="127" t="s">
        <v>296</v>
      </c>
      <c r="Q5" s="127" t="s">
        <v>297</v>
      </c>
      <c r="R5" s="127" t="s">
        <v>298</v>
      </c>
      <c r="S5" s="127" t="s">
        <v>304</v>
      </c>
      <c r="T5" s="128" t="s">
        <v>300</v>
      </c>
      <c r="U5" s="129" t="s">
        <v>302</v>
      </c>
    </row>
    <row r="6" spans="1:25" x14ac:dyDescent="0.2">
      <c r="A6" s="24"/>
      <c r="B6" s="22"/>
      <c r="C6" s="22"/>
      <c r="D6" s="22"/>
      <c r="E6" s="22"/>
      <c r="F6" s="22"/>
      <c r="G6" s="22"/>
      <c r="H6" s="22"/>
      <c r="I6" s="22"/>
      <c r="J6" s="22"/>
      <c r="K6" s="766"/>
      <c r="L6" s="22"/>
      <c r="M6" s="22"/>
      <c r="N6" s="22"/>
      <c r="O6" s="22"/>
      <c r="P6" s="22"/>
      <c r="Q6" s="22"/>
      <c r="R6" s="22"/>
      <c r="S6" s="22"/>
      <c r="T6" s="22"/>
      <c r="U6" s="26"/>
      <c r="X6" s="85"/>
      <c r="Y6" s="85"/>
    </row>
    <row r="7" spans="1:25" x14ac:dyDescent="0.2">
      <c r="A7" s="25" t="s">
        <v>6</v>
      </c>
      <c r="B7" s="765">
        <f t="shared" ref="B7:J7" si="0">SUM(B8:B18)</f>
        <v>9096321.9199999999</v>
      </c>
      <c r="C7" s="765">
        <f t="shared" si="0"/>
        <v>446714.4</v>
      </c>
      <c r="D7" s="765">
        <f t="shared" si="0"/>
        <v>0</v>
      </c>
      <c r="E7" s="765">
        <f t="shared" si="0"/>
        <v>0</v>
      </c>
      <c r="F7" s="765">
        <f t="shared" si="0"/>
        <v>0</v>
      </c>
      <c r="G7" s="765">
        <f t="shared" si="0"/>
        <v>0</v>
      </c>
      <c r="H7" s="765">
        <f t="shared" si="0"/>
        <v>0</v>
      </c>
      <c r="I7" s="765">
        <f t="shared" si="0"/>
        <v>0</v>
      </c>
      <c r="J7" s="765">
        <f t="shared" si="0"/>
        <v>12027.76</v>
      </c>
      <c r="K7" s="767">
        <f>SUM(B7:J7)</f>
        <v>9555064.0800000001</v>
      </c>
      <c r="L7" s="765">
        <f t="shared" ref="L7:T7" si="1">SUM(L8:L18)</f>
        <v>9096321.9199999999</v>
      </c>
      <c r="M7" s="765">
        <f t="shared" si="1"/>
        <v>446714.4</v>
      </c>
      <c r="N7" s="765">
        <f t="shared" si="1"/>
        <v>0</v>
      </c>
      <c r="O7" s="765">
        <f t="shared" si="1"/>
        <v>0</v>
      </c>
      <c r="P7" s="765">
        <f t="shared" si="1"/>
        <v>0</v>
      </c>
      <c r="Q7" s="765">
        <f t="shared" si="1"/>
        <v>0</v>
      </c>
      <c r="R7" s="765">
        <f t="shared" si="1"/>
        <v>0</v>
      </c>
      <c r="S7" s="765">
        <f t="shared" si="1"/>
        <v>0</v>
      </c>
      <c r="T7" s="765">
        <f t="shared" si="1"/>
        <v>12027.76</v>
      </c>
      <c r="U7" s="767">
        <f>SUM(L7:T7)</f>
        <v>9555064.0800000001</v>
      </c>
      <c r="X7" s="85"/>
      <c r="Y7" s="85"/>
    </row>
    <row r="8" spans="1:25" x14ac:dyDescent="0.2">
      <c r="A8" s="24" t="s">
        <v>2109</v>
      </c>
      <c r="B8" s="760"/>
      <c r="C8" s="760"/>
      <c r="D8" s="760"/>
      <c r="E8" s="760"/>
      <c r="F8" s="760"/>
      <c r="G8" s="760"/>
      <c r="H8" s="760"/>
      <c r="I8" s="760"/>
      <c r="J8" s="760">
        <v>12027.76</v>
      </c>
      <c r="K8" s="761"/>
      <c r="L8" s="760"/>
      <c r="M8" s="760"/>
      <c r="N8" s="760"/>
      <c r="O8" s="760"/>
      <c r="P8" s="760"/>
      <c r="Q8" s="760"/>
      <c r="R8" s="760"/>
      <c r="S8" s="760"/>
      <c r="T8" s="760">
        <v>12027.76</v>
      </c>
      <c r="U8" s="761"/>
      <c r="X8" s="85"/>
      <c r="Y8" s="85"/>
    </row>
    <row r="9" spans="1:25" x14ac:dyDescent="0.2">
      <c r="A9" s="24" t="s">
        <v>2110</v>
      </c>
      <c r="B9" s="764">
        <v>157142.63999999998</v>
      </c>
      <c r="C9" s="760"/>
      <c r="D9" s="760"/>
      <c r="E9" s="760"/>
      <c r="F9" s="760"/>
      <c r="G9" s="760"/>
      <c r="H9" s="760"/>
      <c r="I9" s="760"/>
      <c r="J9" s="760"/>
      <c r="K9" s="761"/>
      <c r="L9" s="764">
        <v>157142.63999999998</v>
      </c>
      <c r="M9" s="760"/>
      <c r="N9" s="760"/>
      <c r="O9" s="760"/>
      <c r="P9" s="760"/>
      <c r="Q9" s="760"/>
      <c r="R9" s="760"/>
      <c r="S9" s="760"/>
      <c r="T9" s="760"/>
      <c r="U9" s="761"/>
      <c r="X9" s="85"/>
      <c r="Y9" s="85"/>
    </row>
    <row r="10" spans="1:25" x14ac:dyDescent="0.2">
      <c r="A10" s="24" t="s">
        <v>2111</v>
      </c>
      <c r="B10" s="764">
        <v>1612594.1199999999</v>
      </c>
      <c r="C10" s="760"/>
      <c r="D10" s="760"/>
      <c r="E10" s="760"/>
      <c r="F10" s="760"/>
      <c r="G10" s="760"/>
      <c r="H10" s="760"/>
      <c r="I10" s="760"/>
      <c r="J10" s="760"/>
      <c r="K10" s="761"/>
      <c r="L10" s="764">
        <v>1612594.1199999999</v>
      </c>
      <c r="M10" s="760"/>
      <c r="N10" s="760"/>
      <c r="O10" s="760"/>
      <c r="P10" s="760"/>
      <c r="Q10" s="760"/>
      <c r="R10" s="760"/>
      <c r="S10" s="760"/>
      <c r="T10" s="760"/>
      <c r="U10" s="761"/>
      <c r="X10" s="85"/>
      <c r="Y10" s="85"/>
    </row>
    <row r="11" spans="1:25" x14ac:dyDescent="0.2">
      <c r="A11" s="24" t="s">
        <v>2112</v>
      </c>
      <c r="B11" s="764">
        <v>2488963.12</v>
      </c>
      <c r="C11" s="760"/>
      <c r="D11" s="760"/>
      <c r="E11" s="760"/>
      <c r="F11" s="760"/>
      <c r="G11" s="760"/>
      <c r="H11" s="760"/>
      <c r="I11" s="760"/>
      <c r="J11" s="760"/>
      <c r="K11" s="761"/>
      <c r="L11" s="764">
        <v>2488963.12</v>
      </c>
      <c r="M11" s="760"/>
      <c r="N11" s="760"/>
      <c r="O11" s="760"/>
      <c r="P11" s="760"/>
      <c r="Q11" s="760"/>
      <c r="R11" s="760"/>
      <c r="S11" s="760"/>
      <c r="T11" s="760"/>
      <c r="U11" s="761"/>
      <c r="X11" s="85"/>
      <c r="Y11" s="85"/>
    </row>
    <row r="12" spans="1:25" x14ac:dyDescent="0.2">
      <c r="A12" s="24" t="s">
        <v>2113</v>
      </c>
      <c r="B12" s="764">
        <v>4040872.36</v>
      </c>
      <c r="C12" s="760"/>
      <c r="D12" s="760"/>
      <c r="E12" s="760"/>
      <c r="F12" s="760"/>
      <c r="G12" s="760"/>
      <c r="H12" s="760"/>
      <c r="I12" s="760"/>
      <c r="J12" s="760"/>
      <c r="K12" s="761"/>
      <c r="L12" s="764">
        <v>4040872.36</v>
      </c>
      <c r="M12" s="760"/>
      <c r="N12" s="760"/>
      <c r="O12" s="760"/>
      <c r="P12" s="760"/>
      <c r="Q12" s="760"/>
      <c r="R12" s="760"/>
      <c r="S12" s="760"/>
      <c r="T12" s="760"/>
      <c r="U12" s="761"/>
      <c r="X12" s="85"/>
      <c r="Y12" s="85"/>
    </row>
    <row r="13" spans="1:25" x14ac:dyDescent="0.2">
      <c r="A13" s="24" t="s">
        <v>2114</v>
      </c>
      <c r="B13" s="764">
        <v>699632.6</v>
      </c>
      <c r="C13" s="760"/>
      <c r="D13" s="760"/>
      <c r="E13" s="760"/>
      <c r="F13" s="760"/>
      <c r="G13" s="760"/>
      <c r="H13" s="760"/>
      <c r="I13" s="760"/>
      <c r="J13" s="760"/>
      <c r="K13" s="761"/>
      <c r="L13" s="764">
        <v>699632.6</v>
      </c>
      <c r="M13" s="760"/>
      <c r="N13" s="760"/>
      <c r="O13" s="760"/>
      <c r="P13" s="760"/>
      <c r="Q13" s="760"/>
      <c r="R13" s="760"/>
      <c r="S13" s="760"/>
      <c r="T13" s="760"/>
      <c r="U13" s="761"/>
      <c r="X13" s="85"/>
      <c r="Y13" s="85"/>
    </row>
    <row r="14" spans="1:25" x14ac:dyDescent="0.2">
      <c r="A14" s="24" t="s">
        <v>10</v>
      </c>
      <c r="B14" s="764">
        <v>97117.08</v>
      </c>
      <c r="C14" s="760"/>
      <c r="D14" s="760"/>
      <c r="E14" s="760"/>
      <c r="F14" s="760"/>
      <c r="G14" s="760"/>
      <c r="H14" s="760"/>
      <c r="I14" s="760"/>
      <c r="J14" s="760"/>
      <c r="K14" s="761"/>
      <c r="L14" s="764">
        <v>97117.08</v>
      </c>
      <c r="M14" s="760"/>
      <c r="N14" s="760"/>
      <c r="O14" s="760"/>
      <c r="P14" s="760"/>
      <c r="Q14" s="760"/>
      <c r="R14" s="760"/>
      <c r="S14" s="760"/>
      <c r="T14" s="760"/>
      <c r="U14" s="761"/>
      <c r="X14" s="85"/>
      <c r="Y14" s="85"/>
    </row>
    <row r="15" spans="1:25" x14ac:dyDescent="0.2">
      <c r="A15" s="24" t="s">
        <v>2197</v>
      </c>
      <c r="B15" s="764"/>
      <c r="C15" s="760">
        <v>63768.240000000005</v>
      </c>
      <c r="D15" s="760"/>
      <c r="E15" s="760"/>
      <c r="F15" s="760"/>
      <c r="G15" s="760"/>
      <c r="H15" s="760"/>
      <c r="I15" s="760"/>
      <c r="J15" s="760"/>
      <c r="K15" s="761"/>
      <c r="L15" s="764"/>
      <c r="M15" s="760">
        <v>63768.240000000005</v>
      </c>
      <c r="N15" s="760"/>
      <c r="O15" s="760"/>
      <c r="P15" s="760"/>
      <c r="Q15" s="760"/>
      <c r="R15" s="760"/>
      <c r="S15" s="760"/>
      <c r="T15" s="760"/>
      <c r="U15" s="761"/>
      <c r="X15" s="85"/>
      <c r="Y15" s="85"/>
    </row>
    <row r="16" spans="1:25" x14ac:dyDescent="0.2">
      <c r="A16" s="24" t="s">
        <v>2198</v>
      </c>
      <c r="B16" s="764"/>
      <c r="C16" s="760">
        <v>253441.2</v>
      </c>
      <c r="D16" s="760"/>
      <c r="E16" s="760"/>
      <c r="F16" s="760"/>
      <c r="G16" s="760"/>
      <c r="H16" s="760"/>
      <c r="I16" s="760"/>
      <c r="J16" s="760"/>
      <c r="K16" s="761"/>
      <c r="L16" s="764"/>
      <c r="M16" s="760">
        <v>253441.2</v>
      </c>
      <c r="N16" s="760"/>
      <c r="O16" s="760"/>
      <c r="P16" s="760"/>
      <c r="Q16" s="760"/>
      <c r="R16" s="760"/>
      <c r="S16" s="760"/>
      <c r="T16" s="760"/>
      <c r="U16" s="761"/>
      <c r="X16" s="85"/>
      <c r="Y16" s="85"/>
    </row>
    <row r="17" spans="1:25" x14ac:dyDescent="0.2">
      <c r="A17" s="24" t="s">
        <v>2199</v>
      </c>
      <c r="B17" s="764"/>
      <c r="C17" s="760">
        <v>129504.95999999999</v>
      </c>
      <c r="D17" s="760"/>
      <c r="E17" s="760"/>
      <c r="F17" s="760"/>
      <c r="G17" s="760"/>
      <c r="H17" s="760"/>
      <c r="I17" s="760"/>
      <c r="J17" s="760"/>
      <c r="K17" s="761"/>
      <c r="L17" s="764"/>
      <c r="M17" s="760">
        <v>129504.95999999999</v>
      </c>
      <c r="N17" s="760"/>
      <c r="O17" s="760"/>
      <c r="P17" s="760"/>
      <c r="Q17" s="760"/>
      <c r="R17" s="760"/>
      <c r="S17" s="760"/>
      <c r="T17" s="760"/>
      <c r="U17" s="761"/>
      <c r="X17" s="85"/>
      <c r="Y17" s="85"/>
    </row>
    <row r="18" spans="1:25" x14ac:dyDescent="0.2">
      <c r="A18" s="71"/>
      <c r="B18" s="760"/>
      <c r="C18" s="760"/>
      <c r="D18" s="760"/>
      <c r="E18" s="760"/>
      <c r="F18" s="760"/>
      <c r="G18" s="760"/>
      <c r="H18" s="760"/>
      <c r="I18" s="760"/>
      <c r="J18" s="760"/>
      <c r="K18" s="761"/>
      <c r="L18" s="760"/>
      <c r="M18" s="760"/>
      <c r="N18" s="760"/>
      <c r="O18" s="760"/>
      <c r="P18" s="760"/>
      <c r="Q18" s="760"/>
      <c r="R18" s="760"/>
      <c r="S18" s="760"/>
      <c r="T18" s="760"/>
      <c r="U18" s="761"/>
      <c r="X18" s="85"/>
      <c r="Y18" s="85"/>
    </row>
    <row r="19" spans="1:25" ht="12" x14ac:dyDescent="0.2">
      <c r="A19" s="25" t="s">
        <v>3</v>
      </c>
      <c r="B19" s="765">
        <f t="shared" ref="B19:J19" si="2">SUM(B20:B82)</f>
        <v>6570711.8799999999</v>
      </c>
      <c r="C19" s="765">
        <f t="shared" si="2"/>
        <v>120348.95999999999</v>
      </c>
      <c r="D19" s="765">
        <f t="shared" si="2"/>
        <v>0</v>
      </c>
      <c r="E19" s="765">
        <f t="shared" si="2"/>
        <v>0</v>
      </c>
      <c r="F19" s="765">
        <f t="shared" si="2"/>
        <v>0</v>
      </c>
      <c r="G19" s="765">
        <f t="shared" si="2"/>
        <v>0</v>
      </c>
      <c r="H19" s="765">
        <f t="shared" si="2"/>
        <v>0</v>
      </c>
      <c r="I19" s="765">
        <f t="shared" si="2"/>
        <v>0</v>
      </c>
      <c r="J19" s="765">
        <f t="shared" si="2"/>
        <v>344162554.24000001</v>
      </c>
      <c r="K19" s="767">
        <f>SUM(B19:J19)</f>
        <v>350853615.07999998</v>
      </c>
      <c r="L19" s="765">
        <f t="shared" ref="L19:T19" si="3">SUM(L20:L82)</f>
        <v>6570711.8799999999</v>
      </c>
      <c r="M19" s="765">
        <f t="shared" si="3"/>
        <v>120348.95999999999</v>
      </c>
      <c r="N19" s="765">
        <f t="shared" si="3"/>
        <v>0</v>
      </c>
      <c r="O19" s="765">
        <f t="shared" si="3"/>
        <v>0</v>
      </c>
      <c r="P19" s="765">
        <f t="shared" si="3"/>
        <v>0</v>
      </c>
      <c r="Q19" s="765">
        <f t="shared" si="3"/>
        <v>0</v>
      </c>
      <c r="R19" s="765">
        <f t="shared" si="3"/>
        <v>0</v>
      </c>
      <c r="S19" s="765">
        <f t="shared" si="3"/>
        <v>0</v>
      </c>
      <c r="T19" s="765">
        <f t="shared" si="3"/>
        <v>344162554.24000001</v>
      </c>
      <c r="U19" s="767">
        <f>SUM(L19:T19)</f>
        <v>350853615.07999998</v>
      </c>
      <c r="V19" s="85"/>
      <c r="W19" s="85"/>
      <c r="X19" s="85"/>
      <c r="Y19" s="85"/>
    </row>
    <row r="20" spans="1:25" x14ac:dyDescent="0.2">
      <c r="A20" s="24" t="s">
        <v>11</v>
      </c>
      <c r="B20" s="760">
        <v>1537489.6000000003</v>
      </c>
      <c r="C20" s="762"/>
      <c r="D20" s="762"/>
      <c r="E20" s="762"/>
      <c r="F20" s="762"/>
      <c r="G20" s="762"/>
      <c r="H20" s="762"/>
      <c r="I20" s="762"/>
      <c r="J20" s="762"/>
      <c r="K20" s="763"/>
      <c r="L20" s="760">
        <v>1537489.6000000003</v>
      </c>
      <c r="M20" s="762"/>
      <c r="N20" s="762"/>
      <c r="O20" s="762"/>
      <c r="P20" s="762"/>
      <c r="Q20" s="762"/>
      <c r="R20" s="762"/>
      <c r="S20" s="762"/>
      <c r="T20" s="762"/>
      <c r="U20" s="763"/>
      <c r="X20" s="85"/>
      <c r="Y20" s="85"/>
    </row>
    <row r="21" spans="1:25" x14ac:dyDescent="0.2">
      <c r="A21" s="24" t="s">
        <v>2115</v>
      </c>
      <c r="B21" s="760">
        <v>1912487.6800000002</v>
      </c>
      <c r="C21" s="762"/>
      <c r="D21" s="762"/>
      <c r="E21" s="762"/>
      <c r="F21" s="762"/>
      <c r="G21" s="762"/>
      <c r="H21" s="762"/>
      <c r="I21" s="762"/>
      <c r="J21" s="762"/>
      <c r="K21" s="763"/>
      <c r="L21" s="760">
        <v>1912487.6800000002</v>
      </c>
      <c r="M21" s="762"/>
      <c r="N21" s="762"/>
      <c r="O21" s="762"/>
      <c r="P21" s="762"/>
      <c r="Q21" s="762"/>
      <c r="R21" s="762"/>
      <c r="S21" s="762"/>
      <c r="T21" s="762"/>
      <c r="U21" s="763"/>
      <c r="X21" s="85"/>
      <c r="Y21" s="85"/>
    </row>
    <row r="22" spans="1:25" x14ac:dyDescent="0.2">
      <c r="A22" s="24" t="s">
        <v>2116</v>
      </c>
      <c r="B22" s="760">
        <v>245016.36000000002</v>
      </c>
      <c r="C22" s="762"/>
      <c r="D22" s="762"/>
      <c r="E22" s="762"/>
      <c r="F22" s="762"/>
      <c r="G22" s="762"/>
      <c r="H22" s="762"/>
      <c r="I22" s="762"/>
      <c r="J22" s="762"/>
      <c r="K22" s="763"/>
      <c r="L22" s="760">
        <v>245016.36000000002</v>
      </c>
      <c r="M22" s="762"/>
      <c r="N22" s="762"/>
      <c r="O22" s="762"/>
      <c r="P22" s="762"/>
      <c r="Q22" s="762"/>
      <c r="R22" s="762"/>
      <c r="S22" s="762"/>
      <c r="T22" s="762"/>
      <c r="U22" s="763"/>
      <c r="X22" s="85"/>
      <c r="Y22" s="85"/>
    </row>
    <row r="23" spans="1:25" x14ac:dyDescent="0.2">
      <c r="A23" s="24" t="s">
        <v>2136</v>
      </c>
      <c r="B23" s="760">
        <v>885596.96</v>
      </c>
      <c r="C23" s="760"/>
      <c r="D23" s="760"/>
      <c r="E23" s="762"/>
      <c r="F23" s="762"/>
      <c r="G23" s="762"/>
      <c r="H23" s="762"/>
      <c r="I23" s="762"/>
      <c r="J23" s="762"/>
      <c r="K23" s="763"/>
      <c r="L23" s="760">
        <v>885596.96</v>
      </c>
      <c r="M23" s="760"/>
      <c r="N23" s="760"/>
      <c r="O23" s="762"/>
      <c r="P23" s="762"/>
      <c r="Q23" s="762"/>
      <c r="R23" s="762"/>
      <c r="S23" s="762"/>
      <c r="T23" s="762"/>
      <c r="U23" s="763"/>
      <c r="X23" s="85"/>
      <c r="Y23" s="85"/>
    </row>
    <row r="24" spans="1:25" x14ac:dyDescent="0.2">
      <c r="A24" s="24" t="s">
        <v>12</v>
      </c>
      <c r="B24" s="760">
        <v>1794713.32</v>
      </c>
      <c r="C24" s="760"/>
      <c r="D24" s="760"/>
      <c r="E24" s="762"/>
      <c r="F24" s="762"/>
      <c r="G24" s="762"/>
      <c r="H24" s="762"/>
      <c r="I24" s="762"/>
      <c r="J24" s="762"/>
      <c r="K24" s="763"/>
      <c r="L24" s="760">
        <v>1794713.32</v>
      </c>
      <c r="M24" s="760"/>
      <c r="N24" s="760"/>
      <c r="O24" s="762"/>
      <c r="P24" s="762"/>
      <c r="Q24" s="762"/>
      <c r="R24" s="762"/>
      <c r="S24" s="762"/>
      <c r="T24" s="762"/>
      <c r="U24" s="763"/>
      <c r="X24" s="85"/>
      <c r="Y24" s="85"/>
    </row>
    <row r="25" spans="1:25" x14ac:dyDescent="0.2">
      <c r="A25" s="24" t="s">
        <v>2137</v>
      </c>
      <c r="B25" s="760">
        <v>195407.95999999996</v>
      </c>
      <c r="C25" s="760"/>
      <c r="D25" s="760"/>
      <c r="E25" s="762"/>
      <c r="F25" s="762"/>
      <c r="G25" s="762"/>
      <c r="H25" s="762"/>
      <c r="I25" s="762"/>
      <c r="J25" s="762"/>
      <c r="K25" s="763"/>
      <c r="L25" s="760">
        <v>195407.95999999996</v>
      </c>
      <c r="M25" s="760"/>
      <c r="N25" s="760"/>
      <c r="O25" s="762"/>
      <c r="P25" s="762"/>
      <c r="Q25" s="762"/>
      <c r="R25" s="762"/>
      <c r="S25" s="762"/>
      <c r="T25" s="762"/>
      <c r="U25" s="763"/>
      <c r="X25" s="85"/>
      <c r="Y25" s="85"/>
    </row>
    <row r="26" spans="1:25" x14ac:dyDescent="0.2">
      <c r="A26" s="24" t="s">
        <v>2144</v>
      </c>
      <c r="B26" s="762"/>
      <c r="C26" s="762"/>
      <c r="D26" s="762"/>
      <c r="E26" s="762"/>
      <c r="F26" s="762"/>
      <c r="G26" s="762"/>
      <c r="H26" s="762"/>
      <c r="I26" s="762"/>
      <c r="J26" s="760">
        <v>1398366.16</v>
      </c>
      <c r="K26" s="763"/>
      <c r="L26" s="762"/>
      <c r="M26" s="762"/>
      <c r="N26" s="762"/>
      <c r="O26" s="762"/>
      <c r="P26" s="762"/>
      <c r="Q26" s="762"/>
      <c r="R26" s="762"/>
      <c r="S26" s="762"/>
      <c r="T26" s="760">
        <v>1398366.16</v>
      </c>
      <c r="U26" s="763"/>
      <c r="X26" s="85"/>
      <c r="Y26" s="85"/>
    </row>
    <row r="27" spans="1:25" x14ac:dyDescent="0.2">
      <c r="A27" s="24" t="s">
        <v>2145</v>
      </c>
      <c r="B27" s="762"/>
      <c r="C27" s="762"/>
      <c r="D27" s="762"/>
      <c r="E27" s="762"/>
      <c r="F27" s="762"/>
      <c r="G27" s="762"/>
      <c r="H27" s="762"/>
      <c r="I27" s="762"/>
      <c r="J27" s="760">
        <v>6169029.4000000004</v>
      </c>
      <c r="K27" s="763"/>
      <c r="L27" s="762"/>
      <c r="M27" s="762"/>
      <c r="N27" s="762"/>
      <c r="O27" s="762"/>
      <c r="P27" s="762"/>
      <c r="Q27" s="762"/>
      <c r="R27" s="762"/>
      <c r="S27" s="762"/>
      <c r="T27" s="760">
        <v>6169029.4000000004</v>
      </c>
      <c r="U27" s="763"/>
      <c r="X27" s="85"/>
      <c r="Y27" s="85"/>
    </row>
    <row r="28" spans="1:25" x14ac:dyDescent="0.2">
      <c r="A28" s="24" t="s">
        <v>2146</v>
      </c>
      <c r="B28" s="762"/>
      <c r="C28" s="762"/>
      <c r="D28" s="762"/>
      <c r="E28" s="762"/>
      <c r="F28" s="762"/>
      <c r="G28" s="762"/>
      <c r="H28" s="762"/>
      <c r="I28" s="762"/>
      <c r="J28" s="760">
        <v>8263519.7200000007</v>
      </c>
      <c r="K28" s="763"/>
      <c r="L28" s="762"/>
      <c r="M28" s="762"/>
      <c r="N28" s="762"/>
      <c r="O28" s="762"/>
      <c r="P28" s="762"/>
      <c r="Q28" s="762"/>
      <c r="R28" s="762"/>
      <c r="S28" s="762"/>
      <c r="T28" s="760">
        <v>8263519.7200000007</v>
      </c>
      <c r="U28" s="763"/>
      <c r="X28" s="85"/>
      <c r="Y28" s="85"/>
    </row>
    <row r="29" spans="1:25" x14ac:dyDescent="0.2">
      <c r="A29" s="24" t="s">
        <v>2147</v>
      </c>
      <c r="B29" s="762"/>
      <c r="C29" s="762"/>
      <c r="D29" s="762"/>
      <c r="E29" s="762"/>
      <c r="F29" s="762"/>
      <c r="G29" s="762"/>
      <c r="H29" s="762"/>
      <c r="I29" s="762"/>
      <c r="J29" s="760">
        <v>19534181</v>
      </c>
      <c r="K29" s="761"/>
      <c r="L29" s="762"/>
      <c r="M29" s="762"/>
      <c r="N29" s="762"/>
      <c r="O29" s="762"/>
      <c r="P29" s="762"/>
      <c r="Q29" s="762"/>
      <c r="R29" s="762"/>
      <c r="S29" s="762"/>
      <c r="T29" s="760">
        <v>19534181</v>
      </c>
      <c r="U29" s="761"/>
      <c r="X29" s="85"/>
      <c r="Y29" s="85"/>
    </row>
    <row r="30" spans="1:25" x14ac:dyDescent="0.2">
      <c r="A30" s="24" t="s">
        <v>2148</v>
      </c>
      <c r="B30" s="762"/>
      <c r="C30" s="762"/>
      <c r="D30" s="762"/>
      <c r="E30" s="762"/>
      <c r="F30" s="762"/>
      <c r="G30" s="762"/>
      <c r="H30" s="762"/>
      <c r="I30" s="762"/>
      <c r="J30" s="760">
        <v>7073973.3199999994</v>
      </c>
      <c r="K30" s="761"/>
      <c r="L30" s="762"/>
      <c r="M30" s="762"/>
      <c r="N30" s="762"/>
      <c r="O30" s="762"/>
      <c r="P30" s="762"/>
      <c r="Q30" s="762"/>
      <c r="R30" s="762"/>
      <c r="S30" s="762"/>
      <c r="T30" s="760">
        <v>7073973.3199999994</v>
      </c>
      <c r="U30" s="761"/>
      <c r="X30" s="85"/>
      <c r="Y30" s="85"/>
    </row>
    <row r="31" spans="1:25" x14ac:dyDescent="0.2">
      <c r="A31" s="24" t="s">
        <v>2149</v>
      </c>
      <c r="B31" s="762"/>
      <c r="C31" s="762"/>
      <c r="D31" s="762"/>
      <c r="E31" s="762"/>
      <c r="F31" s="762"/>
      <c r="G31" s="762"/>
      <c r="H31" s="762"/>
      <c r="I31" s="762"/>
      <c r="J31" s="760">
        <v>12129019.320000002</v>
      </c>
      <c r="K31" s="761"/>
      <c r="L31" s="762"/>
      <c r="M31" s="762"/>
      <c r="N31" s="762"/>
      <c r="O31" s="762"/>
      <c r="P31" s="762"/>
      <c r="Q31" s="762"/>
      <c r="R31" s="762"/>
      <c r="S31" s="762"/>
      <c r="T31" s="760">
        <v>12129019.320000002</v>
      </c>
      <c r="U31" s="761"/>
      <c r="X31" s="85"/>
      <c r="Y31" s="85"/>
    </row>
    <row r="32" spans="1:25" x14ac:dyDescent="0.2">
      <c r="A32" s="24" t="s">
        <v>2150</v>
      </c>
      <c r="B32" s="762"/>
      <c r="C32" s="762"/>
      <c r="D32" s="762"/>
      <c r="E32" s="762"/>
      <c r="F32" s="762"/>
      <c r="G32" s="762"/>
      <c r="H32" s="762"/>
      <c r="I32" s="762"/>
      <c r="J32" s="760">
        <v>55536.280000000006</v>
      </c>
      <c r="K32" s="763"/>
      <c r="L32" s="762"/>
      <c r="M32" s="762"/>
      <c r="N32" s="762"/>
      <c r="O32" s="762"/>
      <c r="P32" s="762"/>
      <c r="Q32" s="762"/>
      <c r="R32" s="762"/>
      <c r="S32" s="762"/>
      <c r="T32" s="760">
        <v>55536.280000000006</v>
      </c>
      <c r="U32" s="763"/>
      <c r="X32" s="85"/>
      <c r="Y32" s="85"/>
    </row>
    <row r="33" spans="1:25" x14ac:dyDescent="0.2">
      <c r="A33" s="24" t="s">
        <v>2151</v>
      </c>
      <c r="B33" s="762"/>
      <c r="C33" s="762"/>
      <c r="D33" s="762"/>
      <c r="E33" s="762"/>
      <c r="F33" s="762"/>
      <c r="G33" s="762"/>
      <c r="H33" s="762"/>
      <c r="I33" s="762"/>
      <c r="J33" s="760">
        <v>97890.799999999988</v>
      </c>
      <c r="K33" s="763"/>
      <c r="L33" s="762"/>
      <c r="M33" s="762"/>
      <c r="N33" s="762"/>
      <c r="O33" s="762"/>
      <c r="P33" s="762"/>
      <c r="Q33" s="762"/>
      <c r="R33" s="762"/>
      <c r="S33" s="762"/>
      <c r="T33" s="760">
        <v>97890.799999999988</v>
      </c>
      <c r="U33" s="763"/>
      <c r="X33" s="85"/>
      <c r="Y33" s="85"/>
    </row>
    <row r="34" spans="1:25" x14ac:dyDescent="0.2">
      <c r="A34" s="24" t="s">
        <v>2152</v>
      </c>
      <c r="B34" s="762"/>
      <c r="C34" s="762"/>
      <c r="D34" s="762"/>
      <c r="E34" s="762"/>
      <c r="F34" s="762"/>
      <c r="G34" s="762"/>
      <c r="H34" s="762"/>
      <c r="I34" s="762"/>
      <c r="J34" s="760">
        <v>540863.80000000005</v>
      </c>
      <c r="K34" s="763"/>
      <c r="L34" s="762"/>
      <c r="M34" s="762"/>
      <c r="N34" s="762"/>
      <c r="O34" s="762"/>
      <c r="P34" s="762"/>
      <c r="Q34" s="762"/>
      <c r="R34" s="762"/>
      <c r="S34" s="762"/>
      <c r="T34" s="760">
        <v>540863.80000000005</v>
      </c>
      <c r="U34" s="763"/>
      <c r="X34" s="85"/>
      <c r="Y34" s="85"/>
    </row>
    <row r="35" spans="1:25" x14ac:dyDescent="0.2">
      <c r="A35" s="24" t="s">
        <v>2153</v>
      </c>
      <c r="B35" s="762"/>
      <c r="C35" s="762"/>
      <c r="D35" s="762"/>
      <c r="E35" s="762"/>
      <c r="F35" s="762"/>
      <c r="G35" s="762"/>
      <c r="H35" s="762"/>
      <c r="I35" s="762"/>
      <c r="J35" s="760">
        <v>1947896</v>
      </c>
      <c r="K35" s="763"/>
      <c r="L35" s="762"/>
      <c r="M35" s="762"/>
      <c r="N35" s="762"/>
      <c r="O35" s="762"/>
      <c r="P35" s="762"/>
      <c r="Q35" s="762"/>
      <c r="R35" s="762"/>
      <c r="S35" s="762"/>
      <c r="T35" s="760">
        <v>1947896</v>
      </c>
      <c r="U35" s="763"/>
      <c r="X35" s="85"/>
      <c r="Y35" s="85"/>
    </row>
    <row r="36" spans="1:25" x14ac:dyDescent="0.2">
      <c r="A36" s="24" t="s">
        <v>2154</v>
      </c>
      <c r="B36" s="762"/>
      <c r="C36" s="762"/>
      <c r="D36" s="762"/>
      <c r="E36" s="762"/>
      <c r="F36" s="762"/>
      <c r="G36" s="762"/>
      <c r="H36" s="762"/>
      <c r="I36" s="762"/>
      <c r="J36" s="760">
        <v>2314554.7999999998</v>
      </c>
      <c r="K36" s="763"/>
      <c r="L36" s="762"/>
      <c r="M36" s="762"/>
      <c r="N36" s="762"/>
      <c r="O36" s="762"/>
      <c r="P36" s="762"/>
      <c r="Q36" s="762"/>
      <c r="R36" s="762"/>
      <c r="S36" s="762"/>
      <c r="T36" s="760">
        <v>2314554.7999999998</v>
      </c>
      <c r="U36" s="763"/>
      <c r="X36" s="85"/>
      <c r="Y36" s="85"/>
    </row>
    <row r="37" spans="1:25" x14ac:dyDescent="0.2">
      <c r="A37" s="24" t="s">
        <v>2155</v>
      </c>
      <c r="B37" s="762"/>
      <c r="C37" s="762"/>
      <c r="D37" s="762"/>
      <c r="E37" s="762"/>
      <c r="F37" s="762"/>
      <c r="G37" s="762"/>
      <c r="H37" s="762"/>
      <c r="I37" s="762"/>
      <c r="J37" s="760">
        <v>2734865.76</v>
      </c>
      <c r="K37" s="763"/>
      <c r="L37" s="762"/>
      <c r="M37" s="762"/>
      <c r="N37" s="762"/>
      <c r="O37" s="762"/>
      <c r="P37" s="762"/>
      <c r="Q37" s="762"/>
      <c r="R37" s="762"/>
      <c r="S37" s="762"/>
      <c r="T37" s="760">
        <v>2734865.76</v>
      </c>
      <c r="U37" s="763"/>
      <c r="X37" s="85"/>
      <c r="Y37" s="85"/>
    </row>
    <row r="38" spans="1:25" x14ac:dyDescent="0.2">
      <c r="A38" s="24" t="s">
        <v>2156</v>
      </c>
      <c r="B38" s="762"/>
      <c r="C38" s="762"/>
      <c r="D38" s="762"/>
      <c r="E38" s="762"/>
      <c r="F38" s="762"/>
      <c r="G38" s="762"/>
      <c r="H38" s="762"/>
      <c r="I38" s="762"/>
      <c r="J38" s="760">
        <v>424222.39999999997</v>
      </c>
      <c r="K38" s="763"/>
      <c r="L38" s="762"/>
      <c r="M38" s="762"/>
      <c r="N38" s="762"/>
      <c r="O38" s="762"/>
      <c r="P38" s="762"/>
      <c r="Q38" s="762"/>
      <c r="R38" s="762"/>
      <c r="S38" s="762"/>
      <c r="T38" s="760">
        <v>424222.39999999997</v>
      </c>
      <c r="U38" s="763"/>
      <c r="X38" s="85"/>
      <c r="Y38" s="85"/>
    </row>
    <row r="39" spans="1:25" x14ac:dyDescent="0.2">
      <c r="A39" s="24" t="s">
        <v>2157</v>
      </c>
      <c r="B39" s="762"/>
      <c r="C39" s="762"/>
      <c r="D39" s="762"/>
      <c r="E39" s="762"/>
      <c r="F39" s="762"/>
      <c r="G39" s="762"/>
      <c r="H39" s="762"/>
      <c r="I39" s="762"/>
      <c r="J39" s="760">
        <v>2605354.3199999998</v>
      </c>
      <c r="K39" s="763"/>
      <c r="L39" s="762"/>
      <c r="M39" s="762"/>
      <c r="N39" s="762"/>
      <c r="O39" s="762"/>
      <c r="P39" s="762"/>
      <c r="Q39" s="762"/>
      <c r="R39" s="762"/>
      <c r="S39" s="762"/>
      <c r="T39" s="760">
        <v>2605354.3199999998</v>
      </c>
      <c r="U39" s="763"/>
      <c r="X39" s="85"/>
      <c r="Y39" s="85"/>
    </row>
    <row r="40" spans="1:25" x14ac:dyDescent="0.2">
      <c r="A40" s="24" t="s">
        <v>2158</v>
      </c>
      <c r="B40" s="762"/>
      <c r="C40" s="762"/>
      <c r="D40" s="762"/>
      <c r="E40" s="762"/>
      <c r="F40" s="762"/>
      <c r="G40" s="762"/>
      <c r="H40" s="762"/>
      <c r="I40" s="762"/>
      <c r="J40" s="760">
        <v>8349785.7200000007</v>
      </c>
      <c r="K40" s="763"/>
      <c r="L40" s="762"/>
      <c r="M40" s="762"/>
      <c r="N40" s="762"/>
      <c r="O40" s="762"/>
      <c r="P40" s="762"/>
      <c r="Q40" s="762"/>
      <c r="R40" s="762"/>
      <c r="S40" s="762"/>
      <c r="T40" s="760">
        <v>8349785.7200000007</v>
      </c>
      <c r="U40" s="763"/>
      <c r="X40" s="85"/>
      <c r="Y40" s="85"/>
    </row>
    <row r="41" spans="1:25" x14ac:dyDescent="0.2">
      <c r="A41" s="24" t="s">
        <v>2159</v>
      </c>
      <c r="B41" s="762"/>
      <c r="C41" s="762"/>
      <c r="D41" s="762"/>
      <c r="E41" s="762"/>
      <c r="F41" s="762"/>
      <c r="G41" s="762"/>
      <c r="H41" s="762"/>
      <c r="I41" s="762"/>
      <c r="J41" s="760">
        <v>33390268.68</v>
      </c>
      <c r="K41" s="763"/>
      <c r="L41" s="762"/>
      <c r="M41" s="762"/>
      <c r="N41" s="762"/>
      <c r="O41" s="762"/>
      <c r="P41" s="762"/>
      <c r="Q41" s="762"/>
      <c r="R41" s="762"/>
      <c r="S41" s="762"/>
      <c r="T41" s="760">
        <v>33390268.68</v>
      </c>
      <c r="U41" s="763"/>
      <c r="X41" s="85"/>
      <c r="Y41" s="85"/>
    </row>
    <row r="42" spans="1:25" x14ac:dyDescent="0.2">
      <c r="A42" s="24" t="s">
        <v>2160</v>
      </c>
      <c r="B42" s="762"/>
      <c r="C42" s="762"/>
      <c r="D42" s="762"/>
      <c r="E42" s="762"/>
      <c r="F42" s="762"/>
      <c r="G42" s="762"/>
      <c r="H42" s="762"/>
      <c r="I42" s="762"/>
      <c r="J42" s="760">
        <v>39787202.360000007</v>
      </c>
      <c r="K42" s="763"/>
      <c r="L42" s="762"/>
      <c r="M42" s="762"/>
      <c r="N42" s="762"/>
      <c r="O42" s="762"/>
      <c r="P42" s="762"/>
      <c r="Q42" s="762"/>
      <c r="R42" s="762"/>
      <c r="S42" s="762"/>
      <c r="T42" s="760">
        <v>39787202.360000007</v>
      </c>
      <c r="U42" s="763"/>
      <c r="X42" s="85"/>
      <c r="Y42" s="85"/>
    </row>
    <row r="43" spans="1:25" x14ac:dyDescent="0.2">
      <c r="A43" s="24" t="s">
        <v>2161</v>
      </c>
      <c r="B43" s="762"/>
      <c r="C43" s="762"/>
      <c r="D43" s="762"/>
      <c r="E43" s="762"/>
      <c r="F43" s="762"/>
      <c r="G43" s="762"/>
      <c r="H43" s="762"/>
      <c r="I43" s="762"/>
      <c r="J43" s="760">
        <v>61262229.480000004</v>
      </c>
      <c r="K43" s="763"/>
      <c r="L43" s="762"/>
      <c r="M43" s="762"/>
      <c r="N43" s="762"/>
      <c r="O43" s="762"/>
      <c r="P43" s="762"/>
      <c r="Q43" s="762"/>
      <c r="R43" s="762"/>
      <c r="S43" s="762"/>
      <c r="T43" s="760">
        <v>61262229.480000004</v>
      </c>
      <c r="U43" s="763"/>
      <c r="X43" s="85"/>
      <c r="Y43" s="85"/>
    </row>
    <row r="44" spans="1:25" x14ac:dyDescent="0.2">
      <c r="A44" s="24" t="s">
        <v>2162</v>
      </c>
      <c r="B44" s="762"/>
      <c r="C44" s="762"/>
      <c r="D44" s="762"/>
      <c r="E44" s="762"/>
      <c r="F44" s="762"/>
      <c r="G44" s="762"/>
      <c r="H44" s="762"/>
      <c r="I44" s="762"/>
      <c r="J44" s="760">
        <v>93013.6</v>
      </c>
      <c r="K44" s="763"/>
      <c r="L44" s="762"/>
      <c r="M44" s="762"/>
      <c r="N44" s="762"/>
      <c r="O44" s="762"/>
      <c r="P44" s="762"/>
      <c r="Q44" s="762"/>
      <c r="R44" s="762"/>
      <c r="S44" s="762"/>
      <c r="T44" s="760">
        <v>93013.6</v>
      </c>
      <c r="U44" s="763"/>
      <c r="X44" s="85"/>
      <c r="Y44" s="85"/>
    </row>
    <row r="45" spans="1:25" x14ac:dyDescent="0.2">
      <c r="A45" s="24" t="s">
        <v>2163</v>
      </c>
      <c r="B45" s="762"/>
      <c r="C45" s="762"/>
      <c r="D45" s="762"/>
      <c r="E45" s="762"/>
      <c r="F45" s="762"/>
      <c r="G45" s="762"/>
      <c r="H45" s="762"/>
      <c r="I45" s="762"/>
      <c r="J45" s="760">
        <v>1000863.0000000001</v>
      </c>
      <c r="K45" s="763"/>
      <c r="L45" s="762"/>
      <c r="M45" s="762"/>
      <c r="N45" s="762"/>
      <c r="O45" s="762"/>
      <c r="P45" s="762"/>
      <c r="Q45" s="762"/>
      <c r="R45" s="762"/>
      <c r="S45" s="762"/>
      <c r="T45" s="760">
        <v>1000863.0000000001</v>
      </c>
      <c r="U45" s="763"/>
      <c r="X45" s="85"/>
      <c r="Y45" s="85"/>
    </row>
    <row r="46" spans="1:25" x14ac:dyDescent="0.2">
      <c r="A46" s="24" t="s">
        <v>2164</v>
      </c>
      <c r="B46" s="762"/>
      <c r="C46" s="762"/>
      <c r="D46" s="762"/>
      <c r="E46" s="762"/>
      <c r="F46" s="762"/>
      <c r="G46" s="762"/>
      <c r="H46" s="762"/>
      <c r="I46" s="762"/>
      <c r="J46" s="760">
        <v>62992377.360000007</v>
      </c>
      <c r="K46" s="763"/>
      <c r="L46" s="762"/>
      <c r="M46" s="762"/>
      <c r="N46" s="762"/>
      <c r="O46" s="762"/>
      <c r="P46" s="762"/>
      <c r="Q46" s="762"/>
      <c r="R46" s="762"/>
      <c r="S46" s="762"/>
      <c r="T46" s="760">
        <v>62992377.360000007</v>
      </c>
      <c r="U46" s="763"/>
      <c r="X46" s="85"/>
      <c r="Y46" s="85"/>
    </row>
    <row r="47" spans="1:25" x14ac:dyDescent="0.2">
      <c r="A47" s="24" t="s">
        <v>2166</v>
      </c>
      <c r="B47" s="762"/>
      <c r="C47" s="762"/>
      <c r="D47" s="762"/>
      <c r="E47" s="762"/>
      <c r="F47" s="762"/>
      <c r="G47" s="762"/>
      <c r="H47" s="762"/>
      <c r="I47" s="762"/>
      <c r="J47" s="760">
        <v>4889754.6400000006</v>
      </c>
      <c r="K47" s="763"/>
      <c r="L47" s="762"/>
      <c r="M47" s="762"/>
      <c r="N47" s="762"/>
      <c r="O47" s="762"/>
      <c r="P47" s="762"/>
      <c r="Q47" s="762"/>
      <c r="R47" s="762"/>
      <c r="S47" s="762"/>
      <c r="T47" s="760">
        <v>4889754.6400000006</v>
      </c>
      <c r="U47" s="763"/>
      <c r="X47" s="85"/>
      <c r="Y47" s="85"/>
    </row>
    <row r="48" spans="1:25" x14ac:dyDescent="0.2">
      <c r="A48" s="24" t="s">
        <v>2167</v>
      </c>
      <c r="B48" s="762"/>
      <c r="C48" s="762"/>
      <c r="D48" s="762"/>
      <c r="E48" s="762"/>
      <c r="F48" s="762"/>
      <c r="G48" s="762"/>
      <c r="H48" s="762"/>
      <c r="I48" s="762"/>
      <c r="J48" s="760">
        <v>719658.23999999987</v>
      </c>
      <c r="K48" s="763"/>
      <c r="L48" s="762"/>
      <c r="M48" s="762"/>
      <c r="N48" s="762"/>
      <c r="O48" s="762"/>
      <c r="P48" s="762"/>
      <c r="Q48" s="762"/>
      <c r="R48" s="762"/>
      <c r="S48" s="762"/>
      <c r="T48" s="760">
        <v>719658.23999999987</v>
      </c>
      <c r="U48" s="763"/>
      <c r="X48" s="85"/>
      <c r="Y48" s="85"/>
    </row>
    <row r="49" spans="1:25" x14ac:dyDescent="0.2">
      <c r="A49" s="24" t="s">
        <v>2168</v>
      </c>
      <c r="B49" s="762"/>
      <c r="C49" s="762"/>
      <c r="D49" s="762"/>
      <c r="E49" s="762"/>
      <c r="F49" s="762"/>
      <c r="G49" s="762"/>
      <c r="H49" s="762"/>
      <c r="I49" s="762"/>
      <c r="J49" s="760">
        <v>4202420</v>
      </c>
      <c r="K49" s="763"/>
      <c r="L49" s="762"/>
      <c r="M49" s="762"/>
      <c r="N49" s="762"/>
      <c r="O49" s="762"/>
      <c r="P49" s="762"/>
      <c r="Q49" s="762"/>
      <c r="R49" s="762"/>
      <c r="S49" s="762"/>
      <c r="T49" s="760">
        <v>4202420</v>
      </c>
      <c r="U49" s="763"/>
      <c r="X49" s="85"/>
      <c r="Y49" s="85"/>
    </row>
    <row r="50" spans="1:25" x14ac:dyDescent="0.2">
      <c r="A50" s="24" t="s">
        <v>2169</v>
      </c>
      <c r="B50" s="762"/>
      <c r="C50" s="762"/>
      <c r="D50" s="762"/>
      <c r="E50" s="762"/>
      <c r="F50" s="762"/>
      <c r="G50" s="762"/>
      <c r="H50" s="762"/>
      <c r="I50" s="762"/>
      <c r="J50" s="760">
        <v>2455779.2399999993</v>
      </c>
      <c r="K50" s="763"/>
      <c r="L50" s="762"/>
      <c r="M50" s="762"/>
      <c r="N50" s="762"/>
      <c r="O50" s="762"/>
      <c r="P50" s="762"/>
      <c r="Q50" s="762"/>
      <c r="R50" s="762"/>
      <c r="S50" s="762"/>
      <c r="T50" s="760">
        <v>2455779.2399999993</v>
      </c>
      <c r="U50" s="763"/>
      <c r="X50" s="85"/>
      <c r="Y50" s="85"/>
    </row>
    <row r="51" spans="1:25" x14ac:dyDescent="0.2">
      <c r="A51" s="24" t="s">
        <v>2170</v>
      </c>
      <c r="B51" s="762"/>
      <c r="C51" s="762"/>
      <c r="D51" s="762"/>
      <c r="E51" s="762"/>
      <c r="F51" s="762"/>
      <c r="G51" s="762"/>
      <c r="H51" s="762"/>
      <c r="I51" s="762"/>
      <c r="J51" s="760">
        <v>10062894.279999999</v>
      </c>
      <c r="K51" s="763"/>
      <c r="L51" s="762"/>
      <c r="M51" s="762"/>
      <c r="N51" s="762"/>
      <c r="O51" s="762"/>
      <c r="P51" s="762"/>
      <c r="Q51" s="762"/>
      <c r="R51" s="762"/>
      <c r="S51" s="762"/>
      <c r="T51" s="760">
        <v>10062894.279999999</v>
      </c>
      <c r="U51" s="763"/>
      <c r="X51" s="85"/>
      <c r="Y51" s="85"/>
    </row>
    <row r="52" spans="1:25" x14ac:dyDescent="0.2">
      <c r="A52" s="24" t="s">
        <v>2171</v>
      </c>
      <c r="B52" s="762"/>
      <c r="C52" s="762"/>
      <c r="D52" s="762"/>
      <c r="E52" s="762"/>
      <c r="F52" s="762"/>
      <c r="G52" s="762"/>
      <c r="H52" s="762"/>
      <c r="I52" s="762"/>
      <c r="J52" s="760">
        <v>610334</v>
      </c>
      <c r="K52" s="763"/>
      <c r="L52" s="762"/>
      <c r="M52" s="762"/>
      <c r="N52" s="762"/>
      <c r="O52" s="762"/>
      <c r="P52" s="762"/>
      <c r="Q52" s="762"/>
      <c r="R52" s="762"/>
      <c r="S52" s="762"/>
      <c r="T52" s="760">
        <v>610334</v>
      </c>
      <c r="U52" s="763"/>
      <c r="X52" s="85"/>
      <c r="Y52" s="85"/>
    </row>
    <row r="53" spans="1:25" x14ac:dyDescent="0.2">
      <c r="A53" s="24" t="s">
        <v>2172</v>
      </c>
      <c r="B53" s="762"/>
      <c r="C53" s="762"/>
      <c r="D53" s="762"/>
      <c r="E53" s="762"/>
      <c r="F53" s="762"/>
      <c r="G53" s="762"/>
      <c r="H53" s="762"/>
      <c r="I53" s="762"/>
      <c r="J53" s="760">
        <v>73674.880000000005</v>
      </c>
      <c r="K53" s="763"/>
      <c r="L53" s="762"/>
      <c r="M53" s="762"/>
      <c r="N53" s="762"/>
      <c r="O53" s="762"/>
      <c r="P53" s="762"/>
      <c r="Q53" s="762"/>
      <c r="R53" s="762"/>
      <c r="S53" s="762"/>
      <c r="T53" s="760">
        <v>73674.880000000005</v>
      </c>
      <c r="U53" s="763"/>
      <c r="X53" s="85"/>
      <c r="Y53" s="85"/>
    </row>
    <row r="54" spans="1:25" x14ac:dyDescent="0.2">
      <c r="A54" s="24" t="s">
        <v>2173</v>
      </c>
      <c r="B54" s="762"/>
      <c r="C54" s="762"/>
      <c r="D54" s="762"/>
      <c r="E54" s="762"/>
      <c r="F54" s="762"/>
      <c r="G54" s="762"/>
      <c r="H54" s="762"/>
      <c r="I54" s="762"/>
      <c r="J54" s="760">
        <v>326391.8</v>
      </c>
      <c r="K54" s="763"/>
      <c r="L54" s="762"/>
      <c r="M54" s="762"/>
      <c r="N54" s="762"/>
      <c r="O54" s="762"/>
      <c r="P54" s="762"/>
      <c r="Q54" s="762"/>
      <c r="R54" s="762"/>
      <c r="S54" s="762"/>
      <c r="T54" s="760">
        <v>326391.8</v>
      </c>
      <c r="U54" s="763"/>
      <c r="X54" s="85"/>
      <c r="Y54" s="85"/>
    </row>
    <row r="55" spans="1:25" x14ac:dyDescent="0.2">
      <c r="A55" s="24" t="s">
        <v>2174</v>
      </c>
      <c r="B55" s="762"/>
      <c r="C55" s="762"/>
      <c r="D55" s="762"/>
      <c r="E55" s="762"/>
      <c r="F55" s="762"/>
      <c r="G55" s="762"/>
      <c r="H55" s="762"/>
      <c r="I55" s="762"/>
      <c r="J55" s="760">
        <v>296487.88</v>
      </c>
      <c r="K55" s="763"/>
      <c r="L55" s="762"/>
      <c r="M55" s="762"/>
      <c r="N55" s="762"/>
      <c r="O55" s="762"/>
      <c r="P55" s="762"/>
      <c r="Q55" s="762"/>
      <c r="R55" s="762"/>
      <c r="S55" s="762"/>
      <c r="T55" s="760">
        <v>296487.88</v>
      </c>
      <c r="U55" s="763"/>
      <c r="X55" s="85"/>
      <c r="Y55" s="85"/>
    </row>
    <row r="56" spans="1:25" x14ac:dyDescent="0.2">
      <c r="A56" s="24" t="s">
        <v>2175</v>
      </c>
      <c r="B56" s="762"/>
      <c r="C56" s="762"/>
      <c r="D56" s="762"/>
      <c r="E56" s="762"/>
      <c r="F56" s="762"/>
      <c r="G56" s="762"/>
      <c r="H56" s="762"/>
      <c r="I56" s="762"/>
      <c r="J56" s="760">
        <v>1180101.6000000001</v>
      </c>
      <c r="K56" s="763"/>
      <c r="L56" s="762"/>
      <c r="M56" s="762"/>
      <c r="N56" s="762"/>
      <c r="O56" s="762"/>
      <c r="P56" s="762"/>
      <c r="Q56" s="762"/>
      <c r="R56" s="762"/>
      <c r="S56" s="762"/>
      <c r="T56" s="760">
        <v>1180101.6000000001</v>
      </c>
      <c r="U56" s="763"/>
      <c r="X56" s="85"/>
      <c r="Y56" s="85"/>
    </row>
    <row r="57" spans="1:25" x14ac:dyDescent="0.2">
      <c r="A57" s="24" t="s">
        <v>2176</v>
      </c>
      <c r="B57" s="762"/>
      <c r="C57" s="762"/>
      <c r="D57" s="762"/>
      <c r="E57" s="762"/>
      <c r="F57" s="762"/>
      <c r="G57" s="762"/>
      <c r="H57" s="762"/>
      <c r="I57" s="762"/>
      <c r="J57" s="760">
        <v>4968784.88</v>
      </c>
      <c r="K57" s="763"/>
      <c r="L57" s="762"/>
      <c r="M57" s="762"/>
      <c r="N57" s="762"/>
      <c r="O57" s="762"/>
      <c r="P57" s="762"/>
      <c r="Q57" s="762"/>
      <c r="R57" s="762"/>
      <c r="S57" s="762"/>
      <c r="T57" s="760">
        <v>4968784.88</v>
      </c>
      <c r="U57" s="763"/>
      <c r="X57" s="85"/>
      <c r="Y57" s="85"/>
    </row>
    <row r="58" spans="1:25" x14ac:dyDescent="0.2">
      <c r="A58" s="24" t="s">
        <v>2177</v>
      </c>
      <c r="B58" s="762"/>
      <c r="C58" s="762"/>
      <c r="D58" s="762"/>
      <c r="E58" s="762"/>
      <c r="F58" s="762"/>
      <c r="G58" s="762"/>
      <c r="H58" s="762"/>
      <c r="I58" s="762"/>
      <c r="J58" s="760">
        <v>2471174.48</v>
      </c>
      <c r="K58" s="763"/>
      <c r="L58" s="762"/>
      <c r="M58" s="762"/>
      <c r="N58" s="762"/>
      <c r="O58" s="762"/>
      <c r="P58" s="762"/>
      <c r="Q58" s="762"/>
      <c r="R58" s="762"/>
      <c r="S58" s="762"/>
      <c r="T58" s="760">
        <v>2471174.48</v>
      </c>
      <c r="U58" s="763"/>
      <c r="X58" s="85"/>
      <c r="Y58" s="85"/>
    </row>
    <row r="59" spans="1:25" x14ac:dyDescent="0.2">
      <c r="A59" s="24" t="s">
        <v>2178</v>
      </c>
      <c r="B59" s="762"/>
      <c r="C59" s="762"/>
      <c r="D59" s="762"/>
      <c r="E59" s="762"/>
      <c r="F59" s="762"/>
      <c r="G59" s="762"/>
      <c r="H59" s="762"/>
      <c r="I59" s="762"/>
      <c r="J59" s="760">
        <v>3706602.9200000004</v>
      </c>
      <c r="K59" s="763"/>
      <c r="L59" s="762"/>
      <c r="M59" s="762"/>
      <c r="N59" s="762"/>
      <c r="O59" s="762"/>
      <c r="P59" s="762"/>
      <c r="Q59" s="762"/>
      <c r="R59" s="762"/>
      <c r="S59" s="762"/>
      <c r="T59" s="760">
        <v>3706602.9200000004</v>
      </c>
      <c r="U59" s="763"/>
      <c r="X59" s="85"/>
      <c r="Y59" s="85"/>
    </row>
    <row r="60" spans="1:25" x14ac:dyDescent="0.2">
      <c r="A60" s="24" t="s">
        <v>2179</v>
      </c>
      <c r="B60" s="762"/>
      <c r="C60" s="762"/>
      <c r="D60" s="762"/>
      <c r="E60" s="762"/>
      <c r="F60" s="762"/>
      <c r="G60" s="762"/>
      <c r="H60" s="762"/>
      <c r="I60" s="762"/>
      <c r="J60" s="760">
        <v>1418141.6</v>
      </c>
      <c r="K60" s="763"/>
      <c r="L60" s="762"/>
      <c r="M60" s="762"/>
      <c r="N60" s="762"/>
      <c r="O60" s="762"/>
      <c r="P60" s="762"/>
      <c r="Q60" s="762"/>
      <c r="R60" s="762"/>
      <c r="S60" s="762"/>
      <c r="T60" s="760">
        <v>1418141.6</v>
      </c>
      <c r="U60" s="763"/>
      <c r="X60" s="85"/>
      <c r="Y60" s="85"/>
    </row>
    <row r="61" spans="1:25" x14ac:dyDescent="0.2">
      <c r="A61" s="24" t="s">
        <v>2180</v>
      </c>
      <c r="B61" s="762"/>
      <c r="C61" s="762"/>
      <c r="D61" s="762"/>
      <c r="E61" s="762"/>
      <c r="F61" s="762"/>
      <c r="G61" s="762"/>
      <c r="H61" s="762"/>
      <c r="I61" s="762"/>
      <c r="J61" s="760">
        <v>15193757.320000002</v>
      </c>
      <c r="K61" s="763"/>
      <c r="L61" s="762"/>
      <c r="M61" s="762"/>
      <c r="N61" s="762"/>
      <c r="O61" s="762"/>
      <c r="P61" s="762"/>
      <c r="Q61" s="762"/>
      <c r="R61" s="762"/>
      <c r="S61" s="762"/>
      <c r="T61" s="760">
        <v>15193757.320000002</v>
      </c>
      <c r="U61" s="763"/>
      <c r="X61" s="85"/>
      <c r="Y61" s="85"/>
    </row>
    <row r="62" spans="1:25" x14ac:dyDescent="0.2">
      <c r="A62" s="24" t="s">
        <v>2181</v>
      </c>
      <c r="B62" s="762"/>
      <c r="C62" s="762"/>
      <c r="D62" s="762"/>
      <c r="E62" s="762"/>
      <c r="F62" s="762"/>
      <c r="G62" s="762"/>
      <c r="H62" s="762"/>
      <c r="I62" s="762"/>
      <c r="J62" s="760">
        <v>1217353.3599999999</v>
      </c>
      <c r="K62" s="763"/>
      <c r="L62" s="762"/>
      <c r="M62" s="762"/>
      <c r="N62" s="762"/>
      <c r="O62" s="762"/>
      <c r="P62" s="762"/>
      <c r="Q62" s="762"/>
      <c r="R62" s="762"/>
      <c r="S62" s="762"/>
      <c r="T62" s="760">
        <v>1217353.3599999999</v>
      </c>
      <c r="U62" s="763"/>
      <c r="X62" s="85"/>
      <c r="Y62" s="85"/>
    </row>
    <row r="63" spans="1:25" x14ac:dyDescent="0.2">
      <c r="A63" s="24" t="s">
        <v>2182</v>
      </c>
      <c r="B63" s="762"/>
      <c r="C63" s="762"/>
      <c r="D63" s="762"/>
      <c r="E63" s="762"/>
      <c r="F63" s="762"/>
      <c r="G63" s="762"/>
      <c r="H63" s="762"/>
      <c r="I63" s="762"/>
      <c r="J63" s="760">
        <v>351910.40000000002</v>
      </c>
      <c r="K63" s="763"/>
      <c r="L63" s="762"/>
      <c r="M63" s="762"/>
      <c r="N63" s="762"/>
      <c r="O63" s="762"/>
      <c r="P63" s="762"/>
      <c r="Q63" s="762"/>
      <c r="R63" s="762"/>
      <c r="S63" s="762"/>
      <c r="T63" s="760">
        <v>351910.40000000002</v>
      </c>
      <c r="U63" s="763"/>
      <c r="X63" s="85"/>
      <c r="Y63" s="85"/>
    </row>
    <row r="64" spans="1:25" x14ac:dyDescent="0.2">
      <c r="A64" s="24" t="s">
        <v>2183</v>
      </c>
      <c r="B64" s="762"/>
      <c r="C64" s="762"/>
      <c r="D64" s="762"/>
      <c r="E64" s="762"/>
      <c r="F64" s="762"/>
      <c r="G64" s="762"/>
      <c r="H64" s="762"/>
      <c r="I64" s="762"/>
      <c r="J64" s="760">
        <v>948720.16</v>
      </c>
      <c r="K64" s="763"/>
      <c r="L64" s="762"/>
      <c r="M64" s="762"/>
      <c r="N64" s="762"/>
      <c r="O64" s="762"/>
      <c r="P64" s="762"/>
      <c r="Q64" s="762"/>
      <c r="R64" s="762"/>
      <c r="S64" s="762"/>
      <c r="T64" s="760">
        <v>948720.16</v>
      </c>
      <c r="U64" s="763"/>
      <c r="X64" s="85"/>
      <c r="Y64" s="85"/>
    </row>
    <row r="65" spans="1:25" x14ac:dyDescent="0.2">
      <c r="A65" s="24" t="s">
        <v>2185</v>
      </c>
      <c r="B65" s="762"/>
      <c r="C65" s="762"/>
      <c r="D65" s="762"/>
      <c r="E65" s="762"/>
      <c r="F65" s="762"/>
      <c r="G65" s="762"/>
      <c r="H65" s="762"/>
      <c r="I65" s="762"/>
      <c r="J65" s="760">
        <v>1851698.3599999999</v>
      </c>
      <c r="K65" s="763"/>
      <c r="L65" s="762"/>
      <c r="M65" s="762"/>
      <c r="N65" s="762"/>
      <c r="O65" s="762"/>
      <c r="P65" s="762"/>
      <c r="Q65" s="762"/>
      <c r="R65" s="762"/>
      <c r="S65" s="762"/>
      <c r="T65" s="760">
        <v>1851698.3599999999</v>
      </c>
      <c r="U65" s="763"/>
      <c r="X65" s="85"/>
      <c r="Y65" s="85"/>
    </row>
    <row r="66" spans="1:25" x14ac:dyDescent="0.2">
      <c r="A66" s="24" t="s">
        <v>2184</v>
      </c>
      <c r="B66" s="762"/>
      <c r="C66" s="762"/>
      <c r="D66" s="762"/>
      <c r="E66" s="762"/>
      <c r="F66" s="762"/>
      <c r="G66" s="762"/>
      <c r="H66" s="762"/>
      <c r="I66" s="762"/>
      <c r="J66" s="760">
        <v>9967092.4000000004</v>
      </c>
      <c r="K66" s="763"/>
      <c r="L66" s="762"/>
      <c r="M66" s="762"/>
      <c r="N66" s="762"/>
      <c r="O66" s="762"/>
      <c r="P66" s="762"/>
      <c r="Q66" s="762"/>
      <c r="R66" s="762"/>
      <c r="S66" s="762"/>
      <c r="T66" s="760">
        <v>9967092.4000000004</v>
      </c>
      <c r="U66" s="763"/>
      <c r="X66" s="85"/>
      <c r="Y66" s="85"/>
    </row>
    <row r="67" spans="1:25" x14ac:dyDescent="0.2">
      <c r="A67" s="24" t="s">
        <v>2186</v>
      </c>
      <c r="B67" s="762"/>
      <c r="C67" s="762"/>
      <c r="D67" s="762"/>
      <c r="E67" s="762"/>
      <c r="F67" s="762"/>
      <c r="G67" s="762"/>
      <c r="H67" s="762"/>
      <c r="I67" s="762"/>
      <c r="J67" s="760">
        <v>66310.600000000006</v>
      </c>
      <c r="K67" s="763"/>
      <c r="L67" s="762"/>
      <c r="M67" s="762"/>
      <c r="N67" s="762"/>
      <c r="O67" s="762"/>
      <c r="P67" s="762"/>
      <c r="Q67" s="762"/>
      <c r="R67" s="762"/>
      <c r="S67" s="762"/>
      <c r="T67" s="760">
        <v>66310.600000000006</v>
      </c>
      <c r="U67" s="763"/>
      <c r="X67" s="85"/>
      <c r="Y67" s="85"/>
    </row>
    <row r="68" spans="1:25" x14ac:dyDescent="0.2">
      <c r="A68" s="24" t="s">
        <v>2187</v>
      </c>
      <c r="B68" s="762"/>
      <c r="C68" s="762"/>
      <c r="D68" s="762"/>
      <c r="E68" s="762"/>
      <c r="F68" s="762"/>
      <c r="G68" s="762"/>
      <c r="H68" s="762"/>
      <c r="I68" s="762"/>
      <c r="J68" s="760">
        <v>128314.88</v>
      </c>
      <c r="K68" s="763"/>
      <c r="L68" s="762"/>
      <c r="M68" s="762"/>
      <c r="N68" s="762"/>
      <c r="O68" s="762"/>
      <c r="P68" s="762"/>
      <c r="Q68" s="762"/>
      <c r="R68" s="762"/>
      <c r="S68" s="762"/>
      <c r="T68" s="760">
        <v>128314.88</v>
      </c>
      <c r="U68" s="763"/>
      <c r="X68" s="85"/>
      <c r="Y68" s="85"/>
    </row>
    <row r="69" spans="1:25" x14ac:dyDescent="0.2">
      <c r="A69" s="24" t="s">
        <v>2188</v>
      </c>
      <c r="B69" s="762"/>
      <c r="C69" s="762"/>
      <c r="D69" s="762"/>
      <c r="E69" s="762"/>
      <c r="F69" s="762"/>
      <c r="G69" s="762"/>
      <c r="H69" s="762"/>
      <c r="I69" s="762"/>
      <c r="J69" s="760">
        <v>76191.399999999994</v>
      </c>
      <c r="K69" s="763"/>
      <c r="L69" s="762"/>
      <c r="M69" s="762"/>
      <c r="N69" s="762"/>
      <c r="O69" s="762"/>
      <c r="P69" s="762"/>
      <c r="Q69" s="762"/>
      <c r="R69" s="762"/>
      <c r="S69" s="762"/>
      <c r="T69" s="760">
        <v>76191.399999999994</v>
      </c>
      <c r="U69" s="763"/>
      <c r="X69" s="85"/>
      <c r="Y69" s="85"/>
    </row>
    <row r="70" spans="1:25" x14ac:dyDescent="0.2">
      <c r="A70" s="24" t="s">
        <v>2188</v>
      </c>
      <c r="B70" s="762"/>
      <c r="C70" s="762"/>
      <c r="D70" s="762"/>
      <c r="E70" s="762"/>
      <c r="F70" s="762"/>
      <c r="G70" s="762"/>
      <c r="H70" s="762"/>
      <c r="I70" s="762"/>
      <c r="J70" s="760">
        <v>65614.600000000006</v>
      </c>
      <c r="K70" s="763"/>
      <c r="L70" s="762"/>
      <c r="M70" s="762"/>
      <c r="N70" s="762"/>
      <c r="O70" s="762"/>
      <c r="P70" s="762"/>
      <c r="Q70" s="762"/>
      <c r="R70" s="762"/>
      <c r="S70" s="762"/>
      <c r="T70" s="760">
        <v>65614.600000000006</v>
      </c>
      <c r="U70" s="763"/>
      <c r="X70" s="85"/>
      <c r="Y70" s="85"/>
    </row>
    <row r="71" spans="1:25" x14ac:dyDescent="0.2">
      <c r="A71" s="24" t="s">
        <v>2189</v>
      </c>
      <c r="B71" s="762"/>
      <c r="C71" s="762"/>
      <c r="D71" s="762"/>
      <c r="E71" s="762"/>
      <c r="F71" s="762"/>
      <c r="G71" s="762"/>
      <c r="H71" s="762"/>
      <c r="I71" s="762"/>
      <c r="J71" s="760">
        <v>878920.92</v>
      </c>
      <c r="K71" s="763"/>
      <c r="L71" s="762"/>
      <c r="M71" s="762"/>
      <c r="N71" s="762"/>
      <c r="O71" s="762"/>
      <c r="P71" s="762"/>
      <c r="Q71" s="762"/>
      <c r="R71" s="762"/>
      <c r="S71" s="762"/>
      <c r="T71" s="760">
        <v>878920.92</v>
      </c>
      <c r="U71" s="763"/>
      <c r="X71" s="85"/>
      <c r="Y71" s="85"/>
    </row>
    <row r="72" spans="1:25" x14ac:dyDescent="0.2">
      <c r="A72" s="24" t="s">
        <v>2190</v>
      </c>
      <c r="B72" s="762"/>
      <c r="C72" s="762"/>
      <c r="D72" s="762"/>
      <c r="E72" s="762"/>
      <c r="F72" s="762"/>
      <c r="G72" s="762"/>
      <c r="H72" s="762"/>
      <c r="I72" s="762"/>
      <c r="J72" s="760">
        <v>1061884.3999999999</v>
      </c>
      <c r="K72" s="763"/>
      <c r="L72" s="762"/>
      <c r="M72" s="762"/>
      <c r="N72" s="762"/>
      <c r="O72" s="762"/>
      <c r="P72" s="762"/>
      <c r="Q72" s="762"/>
      <c r="R72" s="762"/>
      <c r="S72" s="762"/>
      <c r="T72" s="760">
        <v>1061884.3999999999</v>
      </c>
      <c r="U72" s="763"/>
      <c r="X72" s="85"/>
      <c r="Y72" s="85"/>
    </row>
    <row r="73" spans="1:25" x14ac:dyDescent="0.2">
      <c r="A73" s="24" t="s">
        <v>2191</v>
      </c>
      <c r="B73" s="762"/>
      <c r="C73" s="762"/>
      <c r="D73" s="762"/>
      <c r="E73" s="762"/>
      <c r="F73" s="762"/>
      <c r="G73" s="762"/>
      <c r="H73" s="762"/>
      <c r="I73" s="762"/>
      <c r="J73" s="760">
        <v>69534.880000000005</v>
      </c>
      <c r="K73" s="763"/>
      <c r="L73" s="762"/>
      <c r="M73" s="762"/>
      <c r="N73" s="762"/>
      <c r="O73" s="762"/>
      <c r="P73" s="762"/>
      <c r="Q73" s="762"/>
      <c r="R73" s="762"/>
      <c r="S73" s="762"/>
      <c r="T73" s="760">
        <v>69534.880000000005</v>
      </c>
      <c r="U73" s="763"/>
      <c r="X73" s="85"/>
      <c r="Y73" s="85"/>
    </row>
    <row r="74" spans="1:25" x14ac:dyDescent="0.2">
      <c r="A74" s="24" t="s">
        <v>2192</v>
      </c>
      <c r="B74" s="762"/>
      <c r="C74" s="762"/>
      <c r="D74" s="762"/>
      <c r="E74" s="762"/>
      <c r="F74" s="762"/>
      <c r="G74" s="762"/>
      <c r="H74" s="762"/>
      <c r="I74" s="762"/>
      <c r="J74" s="760">
        <v>554826.19999999995</v>
      </c>
      <c r="K74" s="763"/>
      <c r="L74" s="762"/>
      <c r="M74" s="762"/>
      <c r="N74" s="762"/>
      <c r="O74" s="762"/>
      <c r="P74" s="762"/>
      <c r="Q74" s="762"/>
      <c r="R74" s="762"/>
      <c r="S74" s="762"/>
      <c r="T74" s="760">
        <v>554826.19999999995</v>
      </c>
      <c r="U74" s="763"/>
      <c r="X74" s="85"/>
      <c r="Y74" s="85"/>
    </row>
    <row r="75" spans="1:25" x14ac:dyDescent="0.2">
      <c r="A75" s="24" t="s">
        <v>2193</v>
      </c>
      <c r="B75" s="762"/>
      <c r="C75" s="762"/>
      <c r="D75" s="762"/>
      <c r="E75" s="762"/>
      <c r="F75" s="762"/>
      <c r="G75" s="762"/>
      <c r="H75" s="762"/>
      <c r="I75" s="762"/>
      <c r="J75" s="760">
        <v>347215.4</v>
      </c>
      <c r="K75" s="763"/>
      <c r="L75" s="762"/>
      <c r="M75" s="762"/>
      <c r="N75" s="762"/>
      <c r="O75" s="762"/>
      <c r="P75" s="762"/>
      <c r="Q75" s="762"/>
      <c r="R75" s="762"/>
      <c r="S75" s="762"/>
      <c r="T75" s="760">
        <v>347215.4</v>
      </c>
      <c r="U75" s="763"/>
      <c r="X75" s="85"/>
      <c r="Y75" s="85"/>
    </row>
    <row r="76" spans="1:25" x14ac:dyDescent="0.2">
      <c r="A76" s="24" t="s">
        <v>2194</v>
      </c>
      <c r="B76" s="762"/>
      <c r="C76" s="762"/>
      <c r="D76" s="762"/>
      <c r="E76" s="762"/>
      <c r="F76" s="762"/>
      <c r="G76" s="762"/>
      <c r="H76" s="762"/>
      <c r="I76" s="762"/>
      <c r="J76" s="760">
        <v>1718683.12</v>
      </c>
      <c r="K76" s="763"/>
      <c r="L76" s="762"/>
      <c r="M76" s="762"/>
      <c r="N76" s="762"/>
      <c r="O76" s="762"/>
      <c r="P76" s="762"/>
      <c r="Q76" s="762"/>
      <c r="R76" s="762"/>
      <c r="S76" s="762"/>
      <c r="T76" s="760">
        <v>1718683.12</v>
      </c>
      <c r="U76" s="763"/>
      <c r="X76" s="85"/>
      <c r="Y76" s="85"/>
    </row>
    <row r="77" spans="1:25" x14ac:dyDescent="0.2">
      <c r="A77" s="24" t="s">
        <v>2195</v>
      </c>
      <c r="B77" s="762"/>
      <c r="C77" s="762"/>
      <c r="D77" s="762"/>
      <c r="E77" s="762"/>
      <c r="F77" s="762"/>
      <c r="G77" s="762"/>
      <c r="H77" s="762"/>
      <c r="I77" s="762"/>
      <c r="J77" s="760">
        <v>41123.199999999997</v>
      </c>
      <c r="K77" s="763"/>
      <c r="L77" s="762"/>
      <c r="M77" s="762"/>
      <c r="N77" s="762"/>
      <c r="O77" s="762"/>
      <c r="P77" s="762"/>
      <c r="Q77" s="762"/>
      <c r="R77" s="762"/>
      <c r="S77" s="762"/>
      <c r="T77" s="760">
        <v>41123.199999999997</v>
      </c>
      <c r="U77" s="763"/>
      <c r="X77" s="85"/>
      <c r="Y77" s="85"/>
    </row>
    <row r="78" spans="1:25" x14ac:dyDescent="0.2">
      <c r="A78" s="24" t="s">
        <v>2196</v>
      </c>
      <c r="B78" s="762"/>
      <c r="C78" s="762"/>
      <c r="D78" s="762"/>
      <c r="E78" s="762"/>
      <c r="F78" s="762"/>
      <c r="G78" s="762"/>
      <c r="H78" s="762"/>
      <c r="I78" s="762"/>
      <c r="J78" s="760">
        <v>76188.92</v>
      </c>
      <c r="K78" s="763"/>
      <c r="L78" s="762"/>
      <c r="M78" s="762"/>
      <c r="N78" s="762"/>
      <c r="O78" s="762"/>
      <c r="P78" s="762"/>
      <c r="Q78" s="762"/>
      <c r="R78" s="762"/>
      <c r="S78" s="762"/>
      <c r="T78" s="760">
        <v>76188.92</v>
      </c>
      <c r="U78" s="763"/>
      <c r="X78" s="85"/>
      <c r="Y78" s="85"/>
    </row>
    <row r="79" spans="1:25" x14ac:dyDescent="0.2">
      <c r="A79" s="24" t="s">
        <v>2200</v>
      </c>
      <c r="B79" s="762"/>
      <c r="C79" s="760">
        <v>41532.240000000005</v>
      </c>
      <c r="D79" s="762"/>
      <c r="E79" s="762"/>
      <c r="F79" s="762"/>
      <c r="G79" s="762"/>
      <c r="H79" s="762"/>
      <c r="I79" s="762"/>
      <c r="J79" s="760"/>
      <c r="K79" s="763"/>
      <c r="L79" s="762"/>
      <c r="M79" s="760">
        <v>41532.240000000005</v>
      </c>
      <c r="N79" s="762"/>
      <c r="O79" s="762"/>
      <c r="P79" s="762"/>
      <c r="Q79" s="762"/>
      <c r="R79" s="762"/>
      <c r="S79" s="762"/>
      <c r="T79" s="760"/>
      <c r="U79" s="763"/>
      <c r="X79" s="85"/>
      <c r="Y79" s="85"/>
    </row>
    <row r="80" spans="1:25" x14ac:dyDescent="0.2">
      <c r="A80" s="24" t="s">
        <v>2201</v>
      </c>
      <c r="B80" s="762"/>
      <c r="C80" s="760">
        <v>31068.239999999998</v>
      </c>
      <c r="D80" s="762"/>
      <c r="E80" s="762"/>
      <c r="F80" s="762"/>
      <c r="G80" s="762"/>
      <c r="H80" s="762"/>
      <c r="I80" s="762"/>
      <c r="J80" s="760"/>
      <c r="K80" s="763"/>
      <c r="L80" s="762"/>
      <c r="M80" s="760">
        <v>31068.239999999998</v>
      </c>
      <c r="N80" s="762"/>
      <c r="O80" s="762"/>
      <c r="P80" s="762"/>
      <c r="Q80" s="762"/>
      <c r="R80" s="762"/>
      <c r="S80" s="762"/>
      <c r="T80" s="760"/>
      <c r="U80" s="763"/>
      <c r="X80" s="85"/>
      <c r="Y80" s="85"/>
    </row>
    <row r="81" spans="1:25" x14ac:dyDescent="0.2">
      <c r="A81" s="24" t="s">
        <v>2202</v>
      </c>
      <c r="B81" s="762"/>
      <c r="C81" s="760">
        <v>25836.239999999998</v>
      </c>
      <c r="D81" s="762"/>
      <c r="E81" s="762"/>
      <c r="F81" s="762"/>
      <c r="G81" s="762"/>
      <c r="H81" s="762"/>
      <c r="I81" s="762"/>
      <c r="J81" s="760"/>
      <c r="K81" s="763"/>
      <c r="L81" s="762"/>
      <c r="M81" s="760">
        <v>25836.239999999998</v>
      </c>
      <c r="N81" s="762"/>
      <c r="O81" s="762"/>
      <c r="P81" s="762"/>
      <c r="Q81" s="762"/>
      <c r="R81" s="762"/>
      <c r="S81" s="762"/>
      <c r="T81" s="760"/>
      <c r="U81" s="763"/>
      <c r="X81" s="85"/>
      <c r="Y81" s="85"/>
    </row>
    <row r="82" spans="1:25" x14ac:dyDescent="0.2">
      <c r="A82" s="24" t="s">
        <v>2203</v>
      </c>
      <c r="B82" s="762"/>
      <c r="C82" s="760">
        <v>21912.239999999998</v>
      </c>
      <c r="D82" s="762"/>
      <c r="E82" s="762"/>
      <c r="F82" s="762"/>
      <c r="G82" s="762"/>
      <c r="H82" s="762"/>
      <c r="I82" s="762"/>
      <c r="J82" s="760"/>
      <c r="K82" s="763"/>
      <c r="L82" s="762"/>
      <c r="M82" s="760">
        <v>21912.239999999998</v>
      </c>
      <c r="N82" s="762"/>
      <c r="O82" s="762"/>
      <c r="P82" s="762"/>
      <c r="Q82" s="762"/>
      <c r="R82" s="762"/>
      <c r="S82" s="762"/>
      <c r="T82" s="760"/>
      <c r="U82" s="763"/>
      <c r="X82" s="85"/>
      <c r="Y82" s="85"/>
    </row>
    <row r="83" spans="1:25" ht="12" x14ac:dyDescent="0.2">
      <c r="A83" s="25" t="s">
        <v>4</v>
      </c>
      <c r="B83" s="765">
        <f t="shared" ref="B83:J83" si="4">SUM(B84:B95)</f>
        <v>52656531.439999998</v>
      </c>
      <c r="C83" s="765">
        <f t="shared" si="4"/>
        <v>646258.91999999993</v>
      </c>
      <c r="D83" s="765">
        <f t="shared" si="4"/>
        <v>0</v>
      </c>
      <c r="E83" s="765">
        <f t="shared" si="4"/>
        <v>0</v>
      </c>
      <c r="F83" s="765">
        <f t="shared" si="4"/>
        <v>0</v>
      </c>
      <c r="G83" s="765">
        <f t="shared" si="4"/>
        <v>0</v>
      </c>
      <c r="H83" s="765">
        <f t="shared" si="4"/>
        <v>0</v>
      </c>
      <c r="I83" s="765">
        <f t="shared" si="4"/>
        <v>0</v>
      </c>
      <c r="J83" s="765">
        <f t="shared" si="4"/>
        <v>0</v>
      </c>
      <c r="K83" s="767">
        <f>SUM(B83:J83)</f>
        <v>53302790.359999999</v>
      </c>
      <c r="L83" s="765">
        <f t="shared" ref="L83:T83" si="5">SUM(L84:L95)</f>
        <v>52656531.439999998</v>
      </c>
      <c r="M83" s="765">
        <f t="shared" si="5"/>
        <v>646258.91999999993</v>
      </c>
      <c r="N83" s="765">
        <f t="shared" si="5"/>
        <v>0</v>
      </c>
      <c r="O83" s="765">
        <f t="shared" si="5"/>
        <v>0</v>
      </c>
      <c r="P83" s="765">
        <f t="shared" si="5"/>
        <v>0</v>
      </c>
      <c r="Q83" s="765">
        <f t="shared" si="5"/>
        <v>0</v>
      </c>
      <c r="R83" s="765">
        <f t="shared" si="5"/>
        <v>0</v>
      </c>
      <c r="S83" s="765">
        <f t="shared" si="5"/>
        <v>0</v>
      </c>
      <c r="T83" s="765">
        <f t="shared" si="5"/>
        <v>0</v>
      </c>
      <c r="U83" s="767">
        <f>SUM(L83:T83)</f>
        <v>53302790.359999999</v>
      </c>
      <c r="V83" s="85"/>
      <c r="W83" s="85"/>
      <c r="X83" s="85"/>
      <c r="Y83" s="85"/>
    </row>
    <row r="84" spans="1:25" x14ac:dyDescent="0.2">
      <c r="A84" s="24" t="s">
        <v>13</v>
      </c>
      <c r="B84" s="760">
        <v>8534886.2800000012</v>
      </c>
      <c r="C84" s="760"/>
      <c r="D84" s="760"/>
      <c r="E84" s="762"/>
      <c r="F84" s="762"/>
      <c r="G84" s="762"/>
      <c r="H84" s="762"/>
      <c r="I84" s="762"/>
      <c r="J84" s="762"/>
      <c r="K84" s="763"/>
      <c r="L84" s="760">
        <v>8534886.2800000012</v>
      </c>
      <c r="M84" s="760"/>
      <c r="N84" s="760"/>
      <c r="O84" s="762"/>
      <c r="P84" s="762"/>
      <c r="Q84" s="762"/>
      <c r="R84" s="762"/>
      <c r="S84" s="762"/>
      <c r="T84" s="762"/>
      <c r="U84" s="763"/>
      <c r="X84" s="85"/>
      <c r="Y84" s="85"/>
    </row>
    <row r="85" spans="1:25" x14ac:dyDescent="0.2">
      <c r="A85" s="24" t="s">
        <v>2117</v>
      </c>
      <c r="B85" s="760">
        <v>9753394.1999999993</v>
      </c>
      <c r="C85" s="760"/>
      <c r="D85" s="760"/>
      <c r="E85" s="762"/>
      <c r="F85" s="762"/>
      <c r="G85" s="762"/>
      <c r="H85" s="762"/>
      <c r="I85" s="762"/>
      <c r="J85" s="762"/>
      <c r="K85" s="763"/>
      <c r="L85" s="760">
        <v>9753394.1999999993</v>
      </c>
      <c r="M85" s="760"/>
      <c r="N85" s="760"/>
      <c r="O85" s="762"/>
      <c r="P85" s="762"/>
      <c r="Q85" s="762"/>
      <c r="R85" s="762"/>
      <c r="S85" s="762"/>
      <c r="T85" s="762"/>
      <c r="U85" s="763"/>
      <c r="X85" s="85"/>
      <c r="Y85" s="85"/>
    </row>
    <row r="86" spans="1:25" x14ac:dyDescent="0.2">
      <c r="A86" s="24" t="s">
        <v>2118</v>
      </c>
      <c r="B86" s="760">
        <v>12487836.879999995</v>
      </c>
      <c r="C86" s="760"/>
      <c r="D86" s="760"/>
      <c r="E86" s="762"/>
      <c r="F86" s="762"/>
      <c r="G86" s="762"/>
      <c r="H86" s="762"/>
      <c r="I86" s="762"/>
      <c r="J86" s="762"/>
      <c r="K86" s="763"/>
      <c r="L86" s="760">
        <v>12487836.879999995</v>
      </c>
      <c r="M86" s="760"/>
      <c r="N86" s="760"/>
      <c r="O86" s="762"/>
      <c r="P86" s="762"/>
      <c r="Q86" s="762"/>
      <c r="R86" s="762"/>
      <c r="S86" s="762"/>
      <c r="T86" s="762"/>
      <c r="U86" s="763"/>
      <c r="X86" s="85"/>
      <c r="Y86" s="85"/>
    </row>
    <row r="87" spans="1:25" x14ac:dyDescent="0.2">
      <c r="A87" s="24" t="s">
        <v>2138</v>
      </c>
      <c r="B87" s="760">
        <v>3195987.4799999995</v>
      </c>
      <c r="C87" s="760"/>
      <c r="D87" s="760"/>
      <c r="E87" s="762"/>
      <c r="F87" s="762"/>
      <c r="G87" s="762"/>
      <c r="H87" s="762"/>
      <c r="I87" s="762"/>
      <c r="J87" s="762"/>
      <c r="K87" s="763"/>
      <c r="L87" s="760">
        <v>3195987.4799999995</v>
      </c>
      <c r="M87" s="760"/>
      <c r="N87" s="760"/>
      <c r="O87" s="762"/>
      <c r="P87" s="762"/>
      <c r="Q87" s="762"/>
      <c r="R87" s="762"/>
      <c r="S87" s="762"/>
      <c r="T87" s="762"/>
      <c r="U87" s="763"/>
      <c r="X87" s="85"/>
      <c r="Y87" s="85"/>
    </row>
    <row r="88" spans="1:25" x14ac:dyDescent="0.2">
      <c r="A88" s="24" t="s">
        <v>14</v>
      </c>
      <c r="B88" s="760">
        <v>3451666.96</v>
      </c>
      <c r="C88" s="760"/>
      <c r="D88" s="760"/>
      <c r="E88" s="762"/>
      <c r="F88" s="762"/>
      <c r="G88" s="762"/>
      <c r="H88" s="762"/>
      <c r="I88" s="762"/>
      <c r="J88" s="762"/>
      <c r="K88" s="763"/>
      <c r="L88" s="760">
        <v>3451666.96</v>
      </c>
      <c r="M88" s="760"/>
      <c r="N88" s="760"/>
      <c r="O88" s="762"/>
      <c r="P88" s="762"/>
      <c r="Q88" s="762"/>
      <c r="R88" s="762"/>
      <c r="S88" s="762"/>
      <c r="T88" s="762"/>
      <c r="U88" s="763"/>
      <c r="X88" s="85"/>
      <c r="Y88" s="85"/>
    </row>
    <row r="89" spans="1:25" x14ac:dyDescent="0.2">
      <c r="A89" s="24" t="s">
        <v>2139</v>
      </c>
      <c r="B89" s="760">
        <v>15232759.640000001</v>
      </c>
      <c r="C89" s="760"/>
      <c r="D89" s="760"/>
      <c r="E89" s="762"/>
      <c r="F89" s="762"/>
      <c r="G89" s="762"/>
      <c r="H89" s="762"/>
      <c r="I89" s="762"/>
      <c r="J89" s="762"/>
      <c r="K89" s="763"/>
      <c r="L89" s="760">
        <v>15232759.640000001</v>
      </c>
      <c r="M89" s="760"/>
      <c r="N89" s="760"/>
      <c r="O89" s="762"/>
      <c r="P89" s="762"/>
      <c r="Q89" s="762"/>
      <c r="R89" s="762"/>
      <c r="S89" s="762"/>
      <c r="T89" s="762"/>
      <c r="U89" s="763"/>
      <c r="X89" s="85"/>
      <c r="Y89" s="85"/>
    </row>
    <row r="90" spans="1:25" x14ac:dyDescent="0.2">
      <c r="A90" s="24" t="s">
        <v>2204</v>
      </c>
      <c r="B90" s="760"/>
      <c r="C90" s="760">
        <v>23547.239999999998</v>
      </c>
      <c r="D90" s="762"/>
      <c r="E90" s="762"/>
      <c r="F90" s="762"/>
      <c r="G90" s="762"/>
      <c r="H90" s="762"/>
      <c r="I90" s="762"/>
      <c r="J90" s="762"/>
      <c r="K90" s="763"/>
      <c r="L90" s="760"/>
      <c r="M90" s="760">
        <v>23547.239999999998</v>
      </c>
      <c r="N90" s="762"/>
      <c r="O90" s="762"/>
      <c r="P90" s="762"/>
      <c r="Q90" s="762"/>
      <c r="R90" s="762"/>
      <c r="S90" s="762"/>
      <c r="T90" s="762"/>
      <c r="U90" s="763"/>
      <c r="X90" s="85"/>
      <c r="Y90" s="85"/>
    </row>
    <row r="91" spans="1:25" x14ac:dyDescent="0.2">
      <c r="A91" s="24" t="s">
        <v>2205</v>
      </c>
      <c r="B91" s="760"/>
      <c r="C91" s="760">
        <v>23220.239999999998</v>
      </c>
      <c r="D91" s="762"/>
      <c r="E91" s="762"/>
      <c r="F91" s="762"/>
      <c r="G91" s="762"/>
      <c r="H91" s="762"/>
      <c r="I91" s="762"/>
      <c r="J91" s="762"/>
      <c r="K91" s="763"/>
      <c r="L91" s="760"/>
      <c r="M91" s="760">
        <v>23220.239999999998</v>
      </c>
      <c r="N91" s="762"/>
      <c r="O91" s="762"/>
      <c r="P91" s="762"/>
      <c r="Q91" s="762"/>
      <c r="R91" s="762"/>
      <c r="S91" s="762"/>
      <c r="T91" s="762"/>
      <c r="U91" s="763"/>
      <c r="X91" s="85"/>
      <c r="Y91" s="85"/>
    </row>
    <row r="92" spans="1:25" x14ac:dyDescent="0.2">
      <c r="A92" s="24" t="s">
        <v>2206</v>
      </c>
      <c r="B92" s="760"/>
      <c r="C92" s="760">
        <v>45132.479999999996</v>
      </c>
      <c r="D92" s="762"/>
      <c r="E92" s="762"/>
      <c r="F92" s="762"/>
      <c r="G92" s="762"/>
      <c r="H92" s="762"/>
      <c r="I92" s="762"/>
      <c r="J92" s="762"/>
      <c r="K92" s="763"/>
      <c r="L92" s="760"/>
      <c r="M92" s="760">
        <v>45132.479999999996</v>
      </c>
      <c r="N92" s="762"/>
      <c r="O92" s="762"/>
      <c r="P92" s="762"/>
      <c r="Q92" s="762"/>
      <c r="R92" s="762"/>
      <c r="S92" s="762"/>
      <c r="T92" s="762"/>
      <c r="U92" s="763"/>
      <c r="X92" s="85"/>
      <c r="Y92" s="85"/>
    </row>
    <row r="93" spans="1:25" x14ac:dyDescent="0.2">
      <c r="A93" s="24" t="s">
        <v>2207</v>
      </c>
      <c r="B93" s="760"/>
      <c r="C93" s="760">
        <v>350272.08</v>
      </c>
      <c r="D93" s="762"/>
      <c r="E93" s="762"/>
      <c r="F93" s="762"/>
      <c r="G93" s="762"/>
      <c r="H93" s="762"/>
      <c r="I93" s="762"/>
      <c r="J93" s="762"/>
      <c r="K93" s="763"/>
      <c r="L93" s="760"/>
      <c r="M93" s="760">
        <v>350272.08</v>
      </c>
      <c r="N93" s="762"/>
      <c r="O93" s="762"/>
      <c r="P93" s="762"/>
      <c r="Q93" s="762"/>
      <c r="R93" s="762"/>
      <c r="S93" s="762"/>
      <c r="T93" s="762"/>
      <c r="U93" s="763"/>
      <c r="X93" s="85"/>
      <c r="Y93" s="85"/>
    </row>
    <row r="94" spans="1:25" x14ac:dyDescent="0.2">
      <c r="A94" s="24" t="s">
        <v>2208</v>
      </c>
      <c r="B94" s="760"/>
      <c r="C94" s="760">
        <v>143905.91999999998</v>
      </c>
      <c r="D94" s="762"/>
      <c r="E94" s="762"/>
      <c r="F94" s="762"/>
      <c r="G94" s="762"/>
      <c r="H94" s="762"/>
      <c r="I94" s="762"/>
      <c r="J94" s="762"/>
      <c r="K94" s="763"/>
      <c r="L94" s="760"/>
      <c r="M94" s="760">
        <v>143905.91999999998</v>
      </c>
      <c r="N94" s="762"/>
      <c r="O94" s="762"/>
      <c r="P94" s="762"/>
      <c r="Q94" s="762"/>
      <c r="R94" s="762"/>
      <c r="S94" s="762"/>
      <c r="T94" s="762"/>
      <c r="U94" s="763"/>
      <c r="X94" s="85"/>
      <c r="Y94" s="85"/>
    </row>
    <row r="95" spans="1:25" x14ac:dyDescent="0.2">
      <c r="A95" s="24" t="s">
        <v>2209</v>
      </c>
      <c r="B95" s="760"/>
      <c r="C95" s="760">
        <v>60180.959999999992</v>
      </c>
      <c r="D95" s="762"/>
      <c r="E95" s="762"/>
      <c r="F95" s="762"/>
      <c r="G95" s="762"/>
      <c r="H95" s="762"/>
      <c r="I95" s="762"/>
      <c r="J95" s="762"/>
      <c r="K95" s="763"/>
      <c r="L95" s="760"/>
      <c r="M95" s="760">
        <v>60180.959999999992</v>
      </c>
      <c r="N95" s="762"/>
      <c r="O95" s="762"/>
      <c r="P95" s="762"/>
      <c r="Q95" s="762"/>
      <c r="R95" s="762"/>
      <c r="S95" s="762"/>
      <c r="T95" s="762"/>
      <c r="U95" s="763"/>
      <c r="X95" s="85"/>
      <c r="Y95" s="85"/>
    </row>
    <row r="96" spans="1:25" ht="12" x14ac:dyDescent="0.2">
      <c r="A96" s="25" t="s">
        <v>5</v>
      </c>
      <c r="B96" s="765">
        <f>SUM(B97:B108)</f>
        <v>20521496.080000002</v>
      </c>
      <c r="C96" s="765">
        <f t="shared" ref="C96:K96" si="6">SUM(C97:C108)</f>
        <v>245619.11999999997</v>
      </c>
      <c r="D96" s="765">
        <f t="shared" si="6"/>
        <v>0</v>
      </c>
      <c r="E96" s="765">
        <f t="shared" si="6"/>
        <v>0</v>
      </c>
      <c r="F96" s="765">
        <f t="shared" si="6"/>
        <v>0</v>
      </c>
      <c r="G96" s="765">
        <f t="shared" si="6"/>
        <v>0</v>
      </c>
      <c r="H96" s="765">
        <f t="shared" si="6"/>
        <v>0</v>
      </c>
      <c r="I96" s="765">
        <f t="shared" si="6"/>
        <v>0</v>
      </c>
      <c r="J96" s="765">
        <f t="shared" si="6"/>
        <v>9060535.1999999993</v>
      </c>
      <c r="K96" s="767">
        <f t="shared" si="6"/>
        <v>0</v>
      </c>
      <c r="L96" s="765">
        <f>SUM(L97:L108)</f>
        <v>20521496.080000002</v>
      </c>
      <c r="M96" s="765">
        <f t="shared" ref="M96" si="7">SUM(M97:M108)</f>
        <v>245619.11999999997</v>
      </c>
      <c r="N96" s="765">
        <f t="shared" ref="N96" si="8">SUM(N97:N108)</f>
        <v>0</v>
      </c>
      <c r="O96" s="765">
        <f t="shared" ref="O96" si="9">SUM(O97:O108)</f>
        <v>0</v>
      </c>
      <c r="P96" s="765">
        <f t="shared" ref="P96" si="10">SUM(P97:P108)</f>
        <v>0</v>
      </c>
      <c r="Q96" s="765">
        <f t="shared" ref="Q96" si="11">SUM(Q97:Q108)</f>
        <v>0</v>
      </c>
      <c r="R96" s="765">
        <f t="shared" ref="R96" si="12">SUM(R97:R108)</f>
        <v>0</v>
      </c>
      <c r="S96" s="765">
        <f t="shared" ref="S96" si="13">SUM(S97:S108)</f>
        <v>0</v>
      </c>
      <c r="T96" s="765">
        <f t="shared" ref="T96" si="14">SUM(T97:T108)</f>
        <v>9060535.1999999993</v>
      </c>
      <c r="U96" s="767">
        <f t="shared" ref="U96" si="15">SUM(U97:U108)</f>
        <v>0</v>
      </c>
      <c r="V96" s="85"/>
      <c r="W96" s="85"/>
      <c r="X96" s="85"/>
      <c r="Y96" s="85"/>
    </row>
    <row r="97" spans="1:25" x14ac:dyDescent="0.2">
      <c r="A97" s="24" t="s">
        <v>15</v>
      </c>
      <c r="B97" s="760">
        <v>1743232.6</v>
      </c>
      <c r="C97" s="760"/>
      <c r="D97" s="760"/>
      <c r="E97" s="762"/>
      <c r="F97" s="762"/>
      <c r="G97" s="762"/>
      <c r="H97" s="762"/>
      <c r="I97" s="762"/>
      <c r="J97" s="762"/>
      <c r="K97" s="763"/>
      <c r="L97" s="760">
        <v>1743232.6</v>
      </c>
      <c r="M97" s="760"/>
      <c r="N97" s="760"/>
      <c r="O97" s="762"/>
      <c r="P97" s="762"/>
      <c r="Q97" s="762"/>
      <c r="R97" s="762"/>
      <c r="S97" s="762"/>
      <c r="T97" s="762"/>
      <c r="U97" s="763"/>
      <c r="X97" s="85"/>
      <c r="Y97" s="85"/>
    </row>
    <row r="98" spans="1:25" x14ac:dyDescent="0.2">
      <c r="A98" s="24" t="s">
        <v>2140</v>
      </c>
      <c r="B98" s="760">
        <v>2606550.6800000002</v>
      </c>
      <c r="C98" s="760"/>
      <c r="D98" s="760"/>
      <c r="E98" s="762"/>
      <c r="F98" s="762"/>
      <c r="G98" s="762"/>
      <c r="H98" s="762"/>
      <c r="I98" s="762"/>
      <c r="J98" s="762"/>
      <c r="K98" s="763"/>
      <c r="L98" s="760">
        <v>2606550.6800000002</v>
      </c>
      <c r="M98" s="760"/>
      <c r="N98" s="760"/>
      <c r="O98" s="762"/>
      <c r="P98" s="762"/>
      <c r="Q98" s="762"/>
      <c r="R98" s="762"/>
      <c r="S98" s="762"/>
      <c r="T98" s="762"/>
      <c r="U98" s="763"/>
      <c r="X98" s="85"/>
      <c r="Y98" s="85"/>
    </row>
    <row r="99" spans="1:25" x14ac:dyDescent="0.2">
      <c r="A99" s="24" t="s">
        <v>2141</v>
      </c>
      <c r="B99" s="760">
        <v>2282245.2800000003</v>
      </c>
      <c r="C99" s="760"/>
      <c r="D99" s="760"/>
      <c r="E99" s="762"/>
      <c r="F99" s="762"/>
      <c r="G99" s="762"/>
      <c r="H99" s="762"/>
      <c r="I99" s="762"/>
      <c r="J99" s="762"/>
      <c r="K99" s="763"/>
      <c r="L99" s="760">
        <v>2282245.2800000003</v>
      </c>
      <c r="M99" s="760"/>
      <c r="N99" s="760"/>
      <c r="O99" s="762"/>
      <c r="P99" s="762"/>
      <c r="Q99" s="762"/>
      <c r="R99" s="762"/>
      <c r="S99" s="762"/>
      <c r="T99" s="762"/>
      <c r="U99" s="763"/>
      <c r="X99" s="85"/>
      <c r="Y99" s="85"/>
    </row>
    <row r="100" spans="1:25" x14ac:dyDescent="0.2">
      <c r="A100" s="24" t="s">
        <v>2142</v>
      </c>
      <c r="B100" s="760">
        <v>1655635.3599999999</v>
      </c>
      <c r="C100" s="760"/>
      <c r="D100" s="760"/>
      <c r="E100" s="762"/>
      <c r="F100" s="762"/>
      <c r="G100" s="762"/>
      <c r="H100" s="762"/>
      <c r="I100" s="762"/>
      <c r="J100" s="762"/>
      <c r="K100" s="763"/>
      <c r="L100" s="760">
        <v>1655635.3599999999</v>
      </c>
      <c r="M100" s="760"/>
      <c r="N100" s="760"/>
      <c r="O100" s="762"/>
      <c r="P100" s="762"/>
      <c r="Q100" s="762"/>
      <c r="R100" s="762"/>
      <c r="S100" s="762"/>
      <c r="T100" s="762"/>
      <c r="U100" s="763"/>
      <c r="X100" s="85"/>
      <c r="Y100" s="85"/>
    </row>
    <row r="101" spans="1:25" x14ac:dyDescent="0.2">
      <c r="A101" s="24" t="s">
        <v>16</v>
      </c>
      <c r="B101" s="760">
        <v>10396667.040000001</v>
      </c>
      <c r="C101" s="760"/>
      <c r="D101" s="760"/>
      <c r="E101" s="762"/>
      <c r="F101" s="762"/>
      <c r="G101" s="762"/>
      <c r="H101" s="762"/>
      <c r="I101" s="762"/>
      <c r="J101" s="762"/>
      <c r="K101" s="763"/>
      <c r="L101" s="760">
        <v>10396667.040000001</v>
      </c>
      <c r="M101" s="760"/>
      <c r="N101" s="760"/>
      <c r="O101" s="762"/>
      <c r="P101" s="762"/>
      <c r="Q101" s="762"/>
      <c r="R101" s="762"/>
      <c r="S101" s="762"/>
      <c r="T101" s="762"/>
      <c r="U101" s="763"/>
      <c r="X101" s="85"/>
      <c r="Y101" s="85"/>
    </row>
    <row r="102" spans="1:25" x14ac:dyDescent="0.2">
      <c r="A102" s="24" t="s">
        <v>2143</v>
      </c>
      <c r="B102" s="760">
        <v>1837165.1199999999</v>
      </c>
      <c r="C102" s="760"/>
      <c r="D102" s="760"/>
      <c r="E102" s="762"/>
      <c r="F102" s="762"/>
      <c r="G102" s="762"/>
      <c r="H102" s="762"/>
      <c r="I102" s="762"/>
      <c r="J102" s="762"/>
      <c r="K102" s="763"/>
      <c r="L102" s="760">
        <v>1837165.1199999999</v>
      </c>
      <c r="M102" s="760"/>
      <c r="N102" s="760"/>
      <c r="O102" s="762"/>
      <c r="P102" s="762"/>
      <c r="Q102" s="762"/>
      <c r="R102" s="762"/>
      <c r="S102" s="762"/>
      <c r="T102" s="762"/>
      <c r="U102" s="763"/>
      <c r="X102" s="85"/>
      <c r="Y102" s="85"/>
    </row>
    <row r="103" spans="1:25" x14ac:dyDescent="0.2">
      <c r="A103" s="24" t="s">
        <v>2165</v>
      </c>
      <c r="B103" s="760"/>
      <c r="C103" s="762"/>
      <c r="D103" s="762"/>
      <c r="E103" s="762"/>
      <c r="F103" s="762"/>
      <c r="G103" s="762"/>
      <c r="H103" s="762"/>
      <c r="I103" s="762"/>
      <c r="J103" s="760">
        <v>9060535.1999999993</v>
      </c>
      <c r="K103" s="763"/>
      <c r="L103" s="760"/>
      <c r="M103" s="762"/>
      <c r="N103" s="762"/>
      <c r="O103" s="762"/>
      <c r="P103" s="762"/>
      <c r="Q103" s="762"/>
      <c r="R103" s="762"/>
      <c r="S103" s="762"/>
      <c r="T103" s="760">
        <v>9060535.1999999993</v>
      </c>
      <c r="U103" s="763"/>
      <c r="X103" s="85"/>
      <c r="Y103" s="85"/>
    </row>
    <row r="104" spans="1:25" x14ac:dyDescent="0.2">
      <c r="A104" s="24" t="s">
        <v>2210</v>
      </c>
      <c r="B104" s="760"/>
      <c r="C104" s="760">
        <v>47094.479999999996</v>
      </c>
      <c r="D104" s="762"/>
      <c r="E104" s="762"/>
      <c r="F104" s="762"/>
      <c r="G104" s="762"/>
      <c r="H104" s="762"/>
      <c r="I104" s="762"/>
      <c r="J104" s="762"/>
      <c r="K104" s="763"/>
      <c r="L104" s="760"/>
      <c r="M104" s="760">
        <v>47094.479999999996</v>
      </c>
      <c r="N104" s="762"/>
      <c r="O104" s="762"/>
      <c r="P104" s="762"/>
      <c r="Q104" s="762"/>
      <c r="R104" s="762"/>
      <c r="S104" s="762"/>
      <c r="T104" s="762"/>
      <c r="U104" s="763"/>
      <c r="X104" s="85"/>
      <c r="Y104" s="85"/>
    </row>
    <row r="105" spans="1:25" x14ac:dyDescent="0.2">
      <c r="A105" s="24" t="s">
        <v>2211</v>
      </c>
      <c r="B105" s="760"/>
      <c r="C105" s="760">
        <v>123625.43999999999</v>
      </c>
      <c r="D105" s="762"/>
      <c r="E105" s="762"/>
      <c r="F105" s="762"/>
      <c r="G105" s="762"/>
      <c r="H105" s="762"/>
      <c r="I105" s="762"/>
      <c r="J105" s="762"/>
      <c r="K105" s="763"/>
      <c r="L105" s="760"/>
      <c r="M105" s="760">
        <v>123625.43999999999</v>
      </c>
      <c r="N105" s="762"/>
      <c r="O105" s="762"/>
      <c r="P105" s="762"/>
      <c r="Q105" s="762"/>
      <c r="R105" s="762"/>
      <c r="S105" s="762"/>
      <c r="T105" s="762"/>
      <c r="U105" s="763"/>
      <c r="X105" s="85"/>
      <c r="Y105" s="85"/>
    </row>
    <row r="106" spans="1:25" x14ac:dyDescent="0.2">
      <c r="A106" s="24" t="s">
        <v>2212</v>
      </c>
      <c r="B106" s="760"/>
      <c r="C106" s="760">
        <v>61488.959999999992</v>
      </c>
      <c r="D106" s="762"/>
      <c r="E106" s="762"/>
      <c r="F106" s="762"/>
      <c r="G106" s="762"/>
      <c r="H106" s="762"/>
      <c r="I106" s="762"/>
      <c r="J106" s="762"/>
      <c r="K106" s="763"/>
      <c r="L106" s="760"/>
      <c r="M106" s="760">
        <v>61488.959999999992</v>
      </c>
      <c r="N106" s="762"/>
      <c r="O106" s="762"/>
      <c r="P106" s="762"/>
      <c r="Q106" s="762"/>
      <c r="R106" s="762"/>
      <c r="S106" s="762"/>
      <c r="T106" s="762"/>
      <c r="U106" s="763"/>
      <c r="X106" s="85"/>
      <c r="Y106" s="85"/>
    </row>
    <row r="107" spans="1:25" x14ac:dyDescent="0.2">
      <c r="A107" s="24" t="s">
        <v>2213</v>
      </c>
      <c r="B107" s="760"/>
      <c r="C107" s="760">
        <v>13410.239999999998</v>
      </c>
      <c r="D107" s="762"/>
      <c r="E107" s="762"/>
      <c r="F107" s="762"/>
      <c r="G107" s="762"/>
      <c r="H107" s="762"/>
      <c r="I107" s="762"/>
      <c r="J107" s="762"/>
      <c r="K107" s="763"/>
      <c r="L107" s="760"/>
      <c r="M107" s="760">
        <v>13410.239999999998</v>
      </c>
      <c r="N107" s="762"/>
      <c r="O107" s="762"/>
      <c r="P107" s="762"/>
      <c r="Q107" s="762"/>
      <c r="R107" s="762"/>
      <c r="S107" s="762"/>
      <c r="T107" s="762"/>
      <c r="U107" s="763"/>
      <c r="X107" s="85"/>
      <c r="Y107" s="85"/>
    </row>
    <row r="108" spans="1:25" ht="13.5" thickBot="1" x14ac:dyDescent="0.25">
      <c r="A108" s="24"/>
      <c r="B108" s="760"/>
      <c r="C108" s="762"/>
      <c r="D108" s="762"/>
      <c r="E108" s="762"/>
      <c r="F108" s="762"/>
      <c r="G108" s="762"/>
      <c r="H108" s="762"/>
      <c r="I108" s="762"/>
      <c r="J108" s="762"/>
      <c r="K108" s="763"/>
      <c r="L108" s="760"/>
      <c r="M108" s="762"/>
      <c r="N108" s="762"/>
      <c r="O108" s="762"/>
      <c r="P108" s="762"/>
      <c r="Q108" s="762"/>
      <c r="R108" s="762"/>
      <c r="S108" s="762"/>
      <c r="T108" s="762"/>
      <c r="U108" s="763"/>
      <c r="X108" s="85"/>
      <c r="Y108" s="85"/>
    </row>
    <row r="109" spans="1:25" thickBot="1" x14ac:dyDescent="0.25">
      <c r="A109" s="27" t="s">
        <v>21</v>
      </c>
      <c r="B109" s="768">
        <f t="shared" ref="B109:U109" si="16">+B96+B83+B19+B7</f>
        <v>88845061.319999993</v>
      </c>
      <c r="C109" s="768">
        <f t="shared" si="16"/>
        <v>1458941.4</v>
      </c>
      <c r="D109" s="768">
        <f t="shared" si="16"/>
        <v>0</v>
      </c>
      <c r="E109" s="768">
        <f t="shared" si="16"/>
        <v>0</v>
      </c>
      <c r="F109" s="768">
        <f t="shared" si="16"/>
        <v>0</v>
      </c>
      <c r="G109" s="768">
        <f t="shared" si="16"/>
        <v>0</v>
      </c>
      <c r="H109" s="768">
        <f t="shared" si="16"/>
        <v>0</v>
      </c>
      <c r="I109" s="768">
        <f t="shared" si="16"/>
        <v>0</v>
      </c>
      <c r="J109" s="768">
        <f t="shared" si="16"/>
        <v>353235117.19999999</v>
      </c>
      <c r="K109" s="768">
        <f t="shared" si="16"/>
        <v>413711469.51999998</v>
      </c>
      <c r="L109" s="768">
        <f t="shared" si="16"/>
        <v>88845061.319999993</v>
      </c>
      <c r="M109" s="768">
        <f t="shared" si="16"/>
        <v>1458941.4</v>
      </c>
      <c r="N109" s="768">
        <f t="shared" si="16"/>
        <v>0</v>
      </c>
      <c r="O109" s="768">
        <f t="shared" si="16"/>
        <v>0</v>
      </c>
      <c r="P109" s="768">
        <f t="shared" si="16"/>
        <v>0</v>
      </c>
      <c r="Q109" s="768">
        <f t="shared" si="16"/>
        <v>0</v>
      </c>
      <c r="R109" s="768">
        <f t="shared" si="16"/>
        <v>0</v>
      </c>
      <c r="S109" s="768">
        <f t="shared" si="16"/>
        <v>0</v>
      </c>
      <c r="T109" s="768">
        <f t="shared" si="16"/>
        <v>353235117.19999999</v>
      </c>
      <c r="U109" s="768">
        <f t="shared" si="16"/>
        <v>413711469.51999998</v>
      </c>
      <c r="V109" s="85"/>
      <c r="W109" s="85"/>
      <c r="X109" s="85"/>
      <c r="Y109" s="85"/>
    </row>
    <row r="110" spans="1:25" x14ac:dyDescent="0.2">
      <c r="A110" s="1" t="s">
        <v>301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5"/>
      <c r="P110" s="73"/>
      <c r="Q110"/>
      <c r="R110"/>
      <c r="S110" s="85"/>
      <c r="T110" s="85"/>
      <c r="U110" s="85"/>
      <c r="V110" s="85"/>
      <c r="W110" s="85"/>
      <c r="X110" s="85"/>
      <c r="Y110" s="85"/>
    </row>
    <row r="111" spans="1:25" x14ac:dyDescent="0.2">
      <c r="A111" s="20" t="s">
        <v>295</v>
      </c>
      <c r="O111" s="85"/>
      <c r="P111" s="73"/>
      <c r="Q111"/>
      <c r="R111"/>
      <c r="S111"/>
      <c r="T111"/>
      <c r="U111" s="85"/>
      <c r="V111" s="85"/>
      <c r="W111" s="85"/>
      <c r="X111" s="85"/>
      <c r="Y111" s="85"/>
    </row>
    <row r="112" spans="1:25" x14ac:dyDescent="0.2">
      <c r="A112" s="20" t="s">
        <v>299</v>
      </c>
      <c r="O112" s="85"/>
      <c r="P112" s="73"/>
      <c r="Q112"/>
      <c r="R112"/>
      <c r="S112"/>
      <c r="T112"/>
      <c r="U112" s="85"/>
      <c r="V112" s="85"/>
      <c r="W112" s="85"/>
      <c r="X112" s="85"/>
      <c r="Y112" s="85"/>
    </row>
    <row r="113" spans="1:1" x14ac:dyDescent="0.2">
      <c r="A113" s="20" t="s">
        <v>305</v>
      </c>
    </row>
  </sheetData>
  <mergeCells count="2">
    <mergeCell ref="B4:K4"/>
    <mergeCell ref="L4:U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2">
    <tabColor rgb="FFFF0000"/>
    <pageSetUpPr fitToPage="1"/>
  </sheetPr>
  <dimension ref="A1:V26"/>
  <sheetViews>
    <sheetView zoomScaleNormal="100" zoomScaleSheetLayoutView="100" zoomScalePageLayoutView="90" workbookViewId="0">
      <selection activeCell="A2" sqref="A2"/>
    </sheetView>
  </sheetViews>
  <sheetFormatPr baseColWidth="10" defaultColWidth="11.42578125" defaultRowHeight="12" x14ac:dyDescent="0.2"/>
  <cols>
    <col min="1" max="1" width="62" style="3" customWidth="1"/>
    <col min="2" max="9" width="14.7109375" style="3" customWidth="1"/>
    <col min="10" max="16384" width="11.42578125" style="3"/>
  </cols>
  <sheetData>
    <row r="1" spans="1:22" s="88" customFormat="1" ht="15.75" x14ac:dyDescent="0.25">
      <c r="A1" s="11" t="s">
        <v>2215</v>
      </c>
      <c r="B1" s="92"/>
      <c r="C1" s="91"/>
      <c r="D1" s="91"/>
      <c r="E1" s="91"/>
      <c r="F1" s="91"/>
      <c r="H1" s="89"/>
      <c r="I1" s="89"/>
    </row>
    <row r="2" spans="1:22" s="90" customFormat="1" ht="15.75" x14ac:dyDescent="0.2">
      <c r="A2" s="445" t="s">
        <v>537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s="64" customFormat="1" ht="12.75" thickBot="1" x14ac:dyDescent="0.25">
      <c r="A3" s="7"/>
      <c r="B3" s="9"/>
      <c r="E3" s="9"/>
    </row>
    <row r="4" spans="1:22" ht="12.75" thickBot="1" x14ac:dyDescent="0.25">
      <c r="A4" s="130" t="s">
        <v>8</v>
      </c>
      <c r="B4" s="829" t="s">
        <v>346</v>
      </c>
      <c r="C4" s="829"/>
      <c r="D4" s="830" t="s">
        <v>413</v>
      </c>
      <c r="E4" s="832"/>
      <c r="F4" s="830" t="s">
        <v>414</v>
      </c>
      <c r="G4" s="831"/>
      <c r="H4" s="830" t="s">
        <v>345</v>
      </c>
      <c r="I4" s="831"/>
    </row>
    <row r="5" spans="1:22" s="57" customFormat="1" ht="24" customHeight="1" x14ac:dyDescent="0.2">
      <c r="A5" s="131" t="s">
        <v>7</v>
      </c>
      <c r="B5" s="132" t="s">
        <v>140</v>
      </c>
      <c r="C5" s="133" t="s">
        <v>23</v>
      </c>
      <c r="D5" s="131" t="s">
        <v>140</v>
      </c>
      <c r="E5" s="134" t="s">
        <v>23</v>
      </c>
      <c r="F5" s="131" t="s">
        <v>140</v>
      </c>
      <c r="G5" s="134" t="s">
        <v>23</v>
      </c>
      <c r="H5" s="131" t="s">
        <v>140</v>
      </c>
      <c r="I5" s="134" t="s">
        <v>23</v>
      </c>
    </row>
    <row r="6" spans="1:22" x14ac:dyDescent="0.2">
      <c r="A6" s="74" t="s">
        <v>137</v>
      </c>
      <c r="B6" s="55"/>
      <c r="C6" s="52"/>
      <c r="D6" s="46"/>
      <c r="E6" s="745"/>
      <c r="F6" s="46"/>
      <c r="G6" s="47"/>
      <c r="H6" s="46"/>
      <c r="I6" s="47"/>
    </row>
    <row r="7" spans="1:22" ht="12.75" x14ac:dyDescent="0.2">
      <c r="A7" s="74" t="s">
        <v>164</v>
      </c>
      <c r="B7" s="747">
        <v>177748</v>
      </c>
      <c r="C7" s="745">
        <f>39681852+243789794+86871088</f>
        <v>370342734</v>
      </c>
      <c r="D7" s="746">
        <v>17748</v>
      </c>
      <c r="E7" s="745">
        <f>40714258+282160733+99855852</f>
        <v>422730843</v>
      </c>
      <c r="F7" s="746">
        <v>17748</v>
      </c>
      <c r="G7" s="328">
        <v>470232068</v>
      </c>
      <c r="H7" s="46">
        <v>0</v>
      </c>
      <c r="I7" s="745">
        <f>+E7-G7</f>
        <v>-47501225</v>
      </c>
    </row>
    <row r="8" spans="1:22" x14ac:dyDescent="0.2">
      <c r="A8" s="74" t="s">
        <v>162</v>
      </c>
      <c r="B8" s="55"/>
      <c r="C8" s="52"/>
      <c r="D8" s="46"/>
      <c r="E8" s="745"/>
      <c r="F8" s="46"/>
      <c r="G8" s="47"/>
      <c r="H8" s="46"/>
      <c r="I8" s="47"/>
    </row>
    <row r="9" spans="1:22" s="65" customFormat="1" x14ac:dyDescent="0.2">
      <c r="A9" s="35" t="s">
        <v>171</v>
      </c>
      <c r="B9" s="55"/>
      <c r="C9" s="52"/>
      <c r="D9" s="46"/>
      <c r="E9" s="745"/>
      <c r="F9" s="46"/>
      <c r="G9" s="47"/>
      <c r="H9" s="46"/>
      <c r="I9" s="47"/>
    </row>
    <row r="10" spans="1:22" s="65" customFormat="1" ht="12.75" x14ac:dyDescent="0.2">
      <c r="A10" s="74" t="s">
        <v>165</v>
      </c>
      <c r="B10" s="747">
        <v>10</v>
      </c>
      <c r="C10" s="745">
        <v>463320</v>
      </c>
      <c r="D10" s="746">
        <v>10</v>
      </c>
      <c r="E10" s="745">
        <v>514800</v>
      </c>
      <c r="F10" s="746">
        <v>10</v>
      </c>
      <c r="G10" s="328">
        <v>514800</v>
      </c>
      <c r="H10" s="46">
        <v>0</v>
      </c>
      <c r="I10" s="745">
        <f>+E10-G10</f>
        <v>0</v>
      </c>
    </row>
    <row r="11" spans="1:22" s="65" customFormat="1" x14ac:dyDescent="0.2">
      <c r="A11" s="35" t="s">
        <v>163</v>
      </c>
      <c r="B11" s="55"/>
      <c r="C11" s="52"/>
      <c r="D11" s="46"/>
      <c r="E11" s="745"/>
      <c r="F11" s="46"/>
      <c r="G11" s="47"/>
      <c r="H11" s="46"/>
      <c r="I11" s="47"/>
    </row>
    <row r="12" spans="1:22" s="65" customFormat="1" ht="12.75" x14ac:dyDescent="0.2">
      <c r="A12" s="74" t="s">
        <v>170</v>
      </c>
      <c r="B12" s="55"/>
      <c r="C12" s="52"/>
      <c r="D12" s="46"/>
      <c r="E12" s="745"/>
      <c r="F12" s="46"/>
      <c r="G12" s="328"/>
      <c r="H12" s="46"/>
      <c r="I12" s="47"/>
    </row>
    <row r="13" spans="1:22" s="65" customFormat="1" ht="12.75" x14ac:dyDescent="0.2">
      <c r="A13" s="74" t="s">
        <v>25</v>
      </c>
      <c r="B13" s="55"/>
      <c r="C13" s="745">
        <v>23130925</v>
      </c>
      <c r="D13" s="46"/>
      <c r="E13" s="745">
        <v>20923645</v>
      </c>
      <c r="F13" s="46"/>
      <c r="G13" s="328">
        <v>17159266</v>
      </c>
      <c r="H13" s="46"/>
      <c r="I13" s="745">
        <f>+E13-G13</f>
        <v>3764379</v>
      </c>
    </row>
    <row r="14" spans="1:22" s="65" customFormat="1" x14ac:dyDescent="0.2">
      <c r="A14" s="74" t="s">
        <v>167</v>
      </c>
      <c r="B14" s="55"/>
      <c r="C14" s="52"/>
      <c r="D14" s="46"/>
      <c r="E14" s="745"/>
      <c r="F14" s="46"/>
      <c r="G14" s="47"/>
      <c r="H14" s="46"/>
      <c r="I14" s="47"/>
    </row>
    <row r="15" spans="1:22" s="65" customFormat="1" ht="12.75" x14ac:dyDescent="0.2">
      <c r="A15" s="74" t="s">
        <v>24</v>
      </c>
      <c r="B15" s="55"/>
      <c r="C15" s="745">
        <v>23083876</v>
      </c>
      <c r="D15" s="46"/>
      <c r="E15" s="745">
        <v>24950899</v>
      </c>
      <c r="F15" s="46"/>
      <c r="G15" s="328">
        <v>28384248</v>
      </c>
      <c r="H15" s="46"/>
      <c r="I15" s="745">
        <f>+E15-G15</f>
        <v>-3433349</v>
      </c>
    </row>
    <row r="16" spans="1:22" s="65" customFormat="1" x14ac:dyDescent="0.2">
      <c r="A16" s="74" t="s">
        <v>168</v>
      </c>
      <c r="B16" s="55"/>
      <c r="C16" s="52"/>
      <c r="D16" s="46"/>
      <c r="E16" s="745"/>
      <c r="F16" s="46"/>
      <c r="G16" s="47"/>
      <c r="H16" s="46"/>
      <c r="I16" s="47"/>
    </row>
    <row r="17" spans="1:9" s="65" customFormat="1" ht="12.75" x14ac:dyDescent="0.2">
      <c r="A17" s="74" t="s">
        <v>166</v>
      </c>
      <c r="B17" s="55"/>
      <c r="C17" s="745">
        <v>1450517</v>
      </c>
      <c r="D17" s="46"/>
      <c r="E17" s="745">
        <v>1433575</v>
      </c>
      <c r="F17" s="46"/>
      <c r="G17" s="328">
        <v>1443382</v>
      </c>
      <c r="H17" s="46"/>
      <c r="I17" s="745">
        <f>+E17-G17</f>
        <v>-9807</v>
      </c>
    </row>
    <row r="18" spans="1:9" s="65" customFormat="1" x14ac:dyDescent="0.2">
      <c r="A18" s="74" t="s">
        <v>169</v>
      </c>
      <c r="B18" s="55"/>
      <c r="C18" s="52"/>
      <c r="D18" s="46"/>
      <c r="E18" s="745"/>
      <c r="F18" s="46"/>
      <c r="G18" s="47"/>
      <c r="H18" s="46"/>
      <c r="I18" s="47"/>
    </row>
    <row r="19" spans="1:9" s="65" customFormat="1" x14ac:dyDescent="0.2">
      <c r="A19" s="74" t="s">
        <v>26</v>
      </c>
      <c r="B19" s="55"/>
      <c r="C19" s="52"/>
      <c r="D19" s="46"/>
      <c r="E19" s="745"/>
      <c r="F19" s="46"/>
      <c r="G19" s="47"/>
      <c r="H19" s="46"/>
      <c r="I19" s="47"/>
    </row>
    <row r="20" spans="1:9" s="65" customFormat="1" x14ac:dyDescent="0.2">
      <c r="A20" s="74" t="s">
        <v>161</v>
      </c>
      <c r="B20" s="55"/>
      <c r="C20" s="52"/>
      <c r="D20" s="46"/>
      <c r="E20" s="745"/>
      <c r="F20" s="46"/>
      <c r="G20" s="47"/>
      <c r="H20" s="46"/>
      <c r="I20" s="47"/>
    </row>
    <row r="21" spans="1:9" ht="12.75" thickBot="1" x14ac:dyDescent="0.25">
      <c r="A21" s="74" t="s">
        <v>43</v>
      </c>
      <c r="B21" s="55"/>
      <c r="C21" s="52"/>
      <c r="D21" s="46"/>
      <c r="E21" s="745"/>
      <c r="F21" s="46"/>
      <c r="G21" s="47"/>
      <c r="H21" s="46"/>
      <c r="I21" s="47"/>
    </row>
    <row r="22" spans="1:9" ht="12.75" thickBot="1" x14ac:dyDescent="0.25">
      <c r="A22" s="27" t="s">
        <v>42</v>
      </c>
      <c r="B22" s="29"/>
      <c r="C22" s="743">
        <f>SUM(C6:C21)</f>
        <v>418471372</v>
      </c>
      <c r="D22" s="28">
        <f>SUM(D6:D21)</f>
        <v>17758</v>
      </c>
      <c r="E22" s="743">
        <f>SUM(E6:E21)</f>
        <v>470553762</v>
      </c>
      <c r="F22" s="28"/>
      <c r="G22" s="743">
        <f>SUM(G6:G21)</f>
        <v>517733764</v>
      </c>
      <c r="H22" s="28"/>
      <c r="I22" s="30"/>
    </row>
    <row r="23" spans="1:9" x14ac:dyDescent="0.2">
      <c r="A23" s="1" t="s">
        <v>347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1" t="s">
        <v>84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1"/>
      <c r="B25" s="2"/>
      <c r="C25" s="2"/>
      <c r="D25" s="2"/>
      <c r="E25" s="2"/>
      <c r="F25" s="2"/>
      <c r="G25" s="2"/>
      <c r="H25" s="2"/>
      <c r="I25" s="2"/>
    </row>
    <row r="26" spans="1:9" x14ac:dyDescent="0.2">
      <c r="C26" s="748"/>
    </row>
  </sheetData>
  <sortState xmlns:xlrd2="http://schemas.microsoft.com/office/spreadsheetml/2017/richdata2" ref="A9:A24">
    <sortCondition ref="A9:A24"/>
  </sortState>
  <mergeCells count="4">
    <mergeCell ref="B4:C4"/>
    <mergeCell ref="F4:G4"/>
    <mergeCell ref="H4:I4"/>
    <mergeCell ref="D4:E4"/>
  </mergeCells>
  <phoneticPr fontId="0" type="noConversion"/>
  <printOptions horizontalCentered="1"/>
  <pageMargins left="0.25" right="0.25" top="0.75" bottom="0.75" header="0.3" footer="0.3"/>
  <pageSetup paperSize="9" scale="81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CCD13-C017-4E9F-9B7A-E5437D257B8D}">
  <sheetPr>
    <tabColor rgb="FFFF0000"/>
  </sheetPr>
  <dimension ref="A1:AI215"/>
  <sheetViews>
    <sheetView zoomScaleNormal="100" zoomScaleSheetLayoutView="80" zoomScalePageLayoutView="85" workbookViewId="0">
      <pane ySplit="6" topLeftCell="A7" activePane="bottomLeft" state="frozen"/>
      <selection pane="bottomLeft"/>
    </sheetView>
  </sheetViews>
  <sheetFormatPr baseColWidth="10" defaultColWidth="11.42578125" defaultRowHeight="11.25" x14ac:dyDescent="0.2"/>
  <cols>
    <col min="1" max="1" width="22.85546875" style="689" customWidth="1"/>
    <col min="2" max="2" width="5.5703125" style="689" customWidth="1"/>
    <col min="3" max="3" width="8.7109375" style="689" bestFit="1" customWidth="1"/>
    <col min="4" max="4" width="7.85546875" style="689" bestFit="1" customWidth="1"/>
    <col min="5" max="5" width="4" style="689" hidden="1" customWidth="1"/>
    <col min="6" max="6" width="5.140625" style="689" hidden="1" customWidth="1"/>
    <col min="7" max="9" width="4" style="689" hidden="1" customWidth="1"/>
    <col min="10" max="10" width="7.85546875" style="689" hidden="1" customWidth="1"/>
    <col min="11" max="11" width="8.7109375" style="689" bestFit="1" customWidth="1"/>
    <col min="12" max="12" width="7.85546875" style="689" bestFit="1" customWidth="1"/>
    <col min="13" max="13" width="6.42578125" style="689" customWidth="1"/>
    <col min="14" max="14" width="8.7109375" style="689" bestFit="1" customWidth="1"/>
    <col min="15" max="15" width="10" style="689" bestFit="1" customWidth="1"/>
    <col min="16" max="16" width="11.7109375" style="689" bestFit="1" customWidth="1"/>
    <col min="17" max="17" width="5.28515625" style="689" bestFit="1" customWidth="1"/>
    <col min="18" max="18" width="8.7109375" style="689" customWidth="1"/>
    <col min="19" max="19" width="7.85546875" style="689" bestFit="1" customWidth="1"/>
    <col min="20" max="20" width="5.28515625" style="689" hidden="1" customWidth="1"/>
    <col min="21" max="21" width="5.5703125" style="689" hidden="1" customWidth="1"/>
    <col min="22" max="24" width="4" style="689" hidden="1" customWidth="1"/>
    <col min="25" max="25" width="8.42578125" style="689" hidden="1" customWidth="1"/>
    <col min="26" max="26" width="8.7109375" style="689" bestFit="1" customWidth="1"/>
    <col min="27" max="27" width="7.85546875" style="689" bestFit="1" customWidth="1"/>
    <col min="28" max="28" width="5.140625" style="689" bestFit="1" customWidth="1"/>
    <col min="29" max="29" width="8.7109375" style="689" bestFit="1" customWidth="1"/>
    <col min="30" max="30" width="10" style="689" bestFit="1" customWidth="1"/>
    <col min="31" max="31" width="11.7109375" style="689" bestFit="1" customWidth="1"/>
    <col min="32" max="32" width="5.140625" style="689" bestFit="1" customWidth="1"/>
    <col min="33" max="34" width="3" style="689" bestFit="1" customWidth="1"/>
    <col min="35" max="35" width="5.140625" style="689" bestFit="1" customWidth="1"/>
    <col min="36" max="16384" width="11.42578125" style="689"/>
  </cols>
  <sheetData>
    <row r="1" spans="1:35" s="687" customFormat="1" x14ac:dyDescent="0.2">
      <c r="A1" s="686" t="s">
        <v>431</v>
      </c>
    </row>
    <row r="2" spans="1:35" s="687" customFormat="1" x14ac:dyDescent="0.2">
      <c r="A2" s="234" t="s">
        <v>537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  <c r="Y2" s="688"/>
      <c r="Z2" s="688"/>
      <c r="AA2" s="688"/>
      <c r="AB2" s="688"/>
      <c r="AC2" s="688"/>
      <c r="AD2" s="688"/>
    </row>
    <row r="3" spans="1:35" s="686" customFormat="1" ht="12" thickBot="1" x14ac:dyDescent="0.25">
      <c r="A3" s="686" t="s">
        <v>2106</v>
      </c>
    </row>
    <row r="4" spans="1:35" ht="30.75" customHeight="1" thickBot="1" x14ac:dyDescent="0.25">
      <c r="A4" s="833" t="s">
        <v>47</v>
      </c>
      <c r="B4" s="836" t="s">
        <v>348</v>
      </c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7" t="s">
        <v>432</v>
      </c>
      <c r="R4" s="836"/>
      <c r="S4" s="836"/>
      <c r="T4" s="836"/>
      <c r="U4" s="836"/>
      <c r="V4" s="836"/>
      <c r="W4" s="836"/>
      <c r="X4" s="836"/>
      <c r="Y4" s="836"/>
      <c r="Z4" s="836"/>
      <c r="AA4" s="836"/>
      <c r="AB4" s="836"/>
      <c r="AC4" s="836"/>
      <c r="AD4" s="836"/>
      <c r="AE4" s="838"/>
      <c r="AF4" s="839" t="s">
        <v>434</v>
      </c>
      <c r="AG4" s="840"/>
      <c r="AH4" s="839" t="s">
        <v>433</v>
      </c>
      <c r="AI4" s="840"/>
    </row>
    <row r="5" spans="1:35" ht="172.5" customHeight="1" x14ac:dyDescent="0.2">
      <c r="A5" s="834"/>
      <c r="B5" s="690" t="s">
        <v>9</v>
      </c>
      <c r="C5" s="691" t="s">
        <v>141</v>
      </c>
      <c r="D5" s="692" t="s">
        <v>270</v>
      </c>
      <c r="E5" s="692" t="s">
        <v>143</v>
      </c>
      <c r="F5" s="692" t="s">
        <v>173</v>
      </c>
      <c r="G5" s="692" t="s">
        <v>174</v>
      </c>
      <c r="H5" s="692" t="s">
        <v>175</v>
      </c>
      <c r="I5" s="692" t="s">
        <v>176</v>
      </c>
      <c r="J5" s="692" t="s">
        <v>144</v>
      </c>
      <c r="K5" s="692" t="s">
        <v>145</v>
      </c>
      <c r="L5" s="692" t="s">
        <v>146</v>
      </c>
      <c r="M5" s="692" t="s">
        <v>172</v>
      </c>
      <c r="N5" s="693" t="s">
        <v>113</v>
      </c>
      <c r="O5" s="694" t="s">
        <v>149</v>
      </c>
      <c r="P5" s="695" t="s">
        <v>148</v>
      </c>
      <c r="Q5" s="690" t="s">
        <v>9</v>
      </c>
      <c r="R5" s="691" t="s">
        <v>141</v>
      </c>
      <c r="S5" s="692" t="s">
        <v>142</v>
      </c>
      <c r="T5" s="692" t="s">
        <v>143</v>
      </c>
      <c r="U5" s="692" t="s">
        <v>173</v>
      </c>
      <c r="V5" s="692" t="s">
        <v>174</v>
      </c>
      <c r="W5" s="692" t="s">
        <v>175</v>
      </c>
      <c r="X5" s="692" t="s">
        <v>176</v>
      </c>
      <c r="Y5" s="692" t="s">
        <v>144</v>
      </c>
      <c r="Z5" s="692" t="s">
        <v>145</v>
      </c>
      <c r="AA5" s="692" t="s">
        <v>146</v>
      </c>
      <c r="AB5" s="692" t="s">
        <v>172</v>
      </c>
      <c r="AC5" s="693" t="s">
        <v>113</v>
      </c>
      <c r="AD5" s="694" t="s">
        <v>149</v>
      </c>
      <c r="AE5" s="695" t="s">
        <v>349</v>
      </c>
      <c r="AF5" s="696" t="s">
        <v>153</v>
      </c>
      <c r="AG5" s="696" t="s">
        <v>152</v>
      </c>
      <c r="AH5" s="696" t="s">
        <v>9</v>
      </c>
      <c r="AI5" s="695" t="s">
        <v>350</v>
      </c>
    </row>
    <row r="6" spans="1:35" ht="15.75" customHeight="1" thickBot="1" x14ac:dyDescent="0.25">
      <c r="A6" s="835"/>
      <c r="B6" s="697" t="s">
        <v>48</v>
      </c>
      <c r="C6" s="698" t="s">
        <v>49</v>
      </c>
      <c r="D6" s="699" t="s">
        <v>50</v>
      </c>
      <c r="E6" s="699" t="s">
        <v>51</v>
      </c>
      <c r="F6" s="700" t="s">
        <v>52</v>
      </c>
      <c r="G6" s="700" t="s">
        <v>53</v>
      </c>
      <c r="H6" s="700" t="s">
        <v>71</v>
      </c>
      <c r="I6" s="700" t="s">
        <v>112</v>
      </c>
      <c r="J6" s="700" t="s">
        <v>147</v>
      </c>
      <c r="K6" s="700" t="s">
        <v>151</v>
      </c>
      <c r="L6" s="700" t="s">
        <v>181</v>
      </c>
      <c r="M6" s="700" t="s">
        <v>182</v>
      </c>
      <c r="N6" s="701" t="s">
        <v>184</v>
      </c>
      <c r="O6" s="702" t="s">
        <v>185</v>
      </c>
      <c r="P6" s="703" t="s">
        <v>186</v>
      </c>
      <c r="Q6" s="697" t="s">
        <v>48</v>
      </c>
      <c r="R6" s="698" t="s">
        <v>49</v>
      </c>
      <c r="S6" s="699" t="s">
        <v>50</v>
      </c>
      <c r="T6" s="699" t="s">
        <v>51</v>
      </c>
      <c r="U6" s="700" t="s">
        <v>52</v>
      </c>
      <c r="V6" s="700" t="s">
        <v>53</v>
      </c>
      <c r="W6" s="700" t="s">
        <v>71</v>
      </c>
      <c r="X6" s="700" t="s">
        <v>112</v>
      </c>
      <c r="Y6" s="700" t="s">
        <v>147</v>
      </c>
      <c r="Z6" s="700" t="s">
        <v>151</v>
      </c>
      <c r="AA6" s="700" t="s">
        <v>181</v>
      </c>
      <c r="AB6" s="700" t="s">
        <v>182</v>
      </c>
      <c r="AC6" s="701" t="s">
        <v>184</v>
      </c>
      <c r="AD6" s="702" t="s">
        <v>185</v>
      </c>
      <c r="AE6" s="703" t="s">
        <v>186</v>
      </c>
      <c r="AF6" s="704"/>
      <c r="AG6" s="697"/>
      <c r="AH6" s="704"/>
      <c r="AI6" s="697"/>
    </row>
    <row r="7" spans="1:35" x14ac:dyDescent="0.2">
      <c r="A7" s="705"/>
      <c r="B7" s="31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O7" s="707"/>
      <c r="P7" s="708"/>
      <c r="Q7" s="315"/>
      <c r="R7" s="706"/>
      <c r="S7" s="706"/>
      <c r="T7" s="706"/>
      <c r="U7" s="706"/>
      <c r="V7" s="706"/>
      <c r="W7" s="706"/>
      <c r="X7" s="706"/>
      <c r="Y7" s="706"/>
      <c r="Z7" s="706"/>
      <c r="AA7" s="706"/>
      <c r="AB7" s="706"/>
      <c r="AD7" s="707"/>
      <c r="AE7" s="708"/>
      <c r="AF7" s="708"/>
      <c r="AG7" s="315"/>
      <c r="AH7" s="708"/>
      <c r="AI7" s="315"/>
    </row>
    <row r="8" spans="1:35" x14ac:dyDescent="0.2">
      <c r="A8" s="709" t="s">
        <v>54</v>
      </c>
      <c r="B8" s="31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O8" s="707"/>
      <c r="P8" s="708"/>
      <c r="Q8" s="315"/>
      <c r="R8" s="706"/>
      <c r="S8" s="706"/>
      <c r="T8" s="706"/>
      <c r="U8" s="706"/>
      <c r="V8" s="706"/>
      <c r="W8" s="706"/>
      <c r="X8" s="706"/>
      <c r="Y8" s="706"/>
      <c r="Z8" s="706"/>
      <c r="AA8" s="706"/>
      <c r="AB8" s="706"/>
      <c r="AD8" s="707"/>
      <c r="AE8" s="708"/>
      <c r="AF8" s="708"/>
      <c r="AG8" s="315"/>
      <c r="AH8" s="708"/>
      <c r="AI8" s="315"/>
    </row>
    <row r="9" spans="1:35" x14ac:dyDescent="0.2">
      <c r="A9" s="709" t="s">
        <v>1856</v>
      </c>
      <c r="B9" s="315"/>
      <c r="C9" s="706"/>
      <c r="D9" s="706"/>
      <c r="E9" s="706"/>
      <c r="F9" s="706"/>
      <c r="G9" s="706"/>
      <c r="H9" s="706"/>
      <c r="I9" s="706"/>
      <c r="J9" s="706"/>
      <c r="K9" s="706"/>
      <c r="L9" s="706"/>
      <c r="M9" s="706"/>
      <c r="O9" s="707"/>
      <c r="P9" s="708"/>
      <c r="Q9" s="708"/>
      <c r="R9" s="706"/>
      <c r="S9" s="706"/>
      <c r="T9" s="706"/>
      <c r="U9" s="706"/>
      <c r="V9" s="706"/>
      <c r="W9" s="706"/>
      <c r="X9" s="706"/>
      <c r="Y9" s="706"/>
      <c r="Z9" s="706"/>
      <c r="AA9" s="706"/>
      <c r="AB9" s="706"/>
      <c r="AD9" s="707"/>
      <c r="AE9" s="708"/>
      <c r="AF9" s="708"/>
      <c r="AG9" s="315"/>
      <c r="AH9" s="708"/>
      <c r="AI9" s="315"/>
    </row>
    <row r="10" spans="1:35" x14ac:dyDescent="0.2">
      <c r="A10" s="315" t="s">
        <v>1879</v>
      </c>
      <c r="B10" s="315">
        <v>1</v>
      </c>
      <c r="C10" s="710">
        <v>918.98</v>
      </c>
      <c r="D10" s="710">
        <v>0</v>
      </c>
      <c r="E10" s="710"/>
      <c r="F10" s="710"/>
      <c r="G10" s="710"/>
      <c r="H10" s="710"/>
      <c r="I10" s="710"/>
      <c r="J10" s="710"/>
      <c r="K10" s="711">
        <f>SUM(C10:J10)</f>
        <v>918.98</v>
      </c>
      <c r="L10" s="710">
        <v>1000</v>
      </c>
      <c r="M10" s="710"/>
      <c r="N10" s="712">
        <f>SUM(L10:M10)</f>
        <v>1000</v>
      </c>
      <c r="O10" s="710">
        <f>+K10*12+L10</f>
        <v>12027.76</v>
      </c>
      <c r="P10" s="713">
        <f>+O10*B10</f>
        <v>12027.76</v>
      </c>
      <c r="Q10" s="315">
        <v>1</v>
      </c>
      <c r="R10" s="710">
        <v>918.98</v>
      </c>
      <c r="S10" s="710">
        <v>0</v>
      </c>
      <c r="T10" s="710"/>
      <c r="U10" s="710"/>
      <c r="V10" s="710"/>
      <c r="W10" s="710"/>
      <c r="X10" s="710"/>
      <c r="Y10" s="710"/>
      <c r="Z10" s="711">
        <f>SUM(R10:Y10)</f>
        <v>918.98</v>
      </c>
      <c r="AA10" s="710">
        <v>1000</v>
      </c>
      <c r="AB10" s="710"/>
      <c r="AC10" s="712">
        <f>SUM(AA10:AB10)</f>
        <v>1000</v>
      </c>
      <c r="AD10" s="710">
        <f>+Z10*12+AA10</f>
        <v>12027.76</v>
      </c>
      <c r="AE10" s="713">
        <f>+AD10*Q10</f>
        <v>12027.76</v>
      </c>
      <c r="AF10" s="713"/>
      <c r="AG10" s="714"/>
      <c r="AH10" s="315"/>
      <c r="AI10" s="714"/>
    </row>
    <row r="11" spans="1:35" x14ac:dyDescent="0.2">
      <c r="A11" s="315" t="s">
        <v>1880</v>
      </c>
      <c r="B11" s="315">
        <v>3</v>
      </c>
      <c r="C11" s="710">
        <v>1152.24</v>
      </c>
      <c r="D11" s="710">
        <v>3129.5</v>
      </c>
      <c r="E11" s="710"/>
      <c r="F11" s="710"/>
      <c r="G11" s="710"/>
      <c r="H11" s="710"/>
      <c r="I11" s="710"/>
      <c r="J11" s="710"/>
      <c r="K11" s="711">
        <f>SUM(C11:J11)</f>
        <v>4281.74</v>
      </c>
      <c r="L11" s="710">
        <v>1000</v>
      </c>
      <c r="M11" s="710"/>
      <c r="N11" s="712">
        <f t="shared" ref="N11:N16" si="0">SUM(L11:M11)</f>
        <v>1000</v>
      </c>
      <c r="O11" s="710">
        <f>+K11*12+L11</f>
        <v>52380.88</v>
      </c>
      <c r="P11" s="713">
        <f t="shared" ref="P11:P39" si="1">+O11*B11</f>
        <v>157142.63999999998</v>
      </c>
      <c r="Q11" s="315">
        <v>3</v>
      </c>
      <c r="R11" s="710">
        <v>1152.24</v>
      </c>
      <c r="S11" s="710">
        <v>3129.5</v>
      </c>
      <c r="T11" s="710"/>
      <c r="U11" s="710"/>
      <c r="V11" s="710"/>
      <c r="W11" s="710"/>
      <c r="X11" s="710"/>
      <c r="Y11" s="710"/>
      <c r="Z11" s="711">
        <f>SUM(R11:Y11)</f>
        <v>4281.74</v>
      </c>
      <c r="AA11" s="710">
        <v>1000</v>
      </c>
      <c r="AB11" s="710"/>
      <c r="AC11" s="712">
        <f t="shared" ref="AC11:AC16" si="2">SUM(AA11:AB11)</f>
        <v>1000</v>
      </c>
      <c r="AD11" s="710">
        <f>+Z11*12+AA11</f>
        <v>52380.88</v>
      </c>
      <c r="AE11" s="713">
        <f t="shared" ref="AE11:AE16" si="3">+AD11*Q11</f>
        <v>157142.63999999998</v>
      </c>
      <c r="AF11" s="713"/>
      <c r="AG11" s="714"/>
      <c r="AH11" s="315"/>
      <c r="AI11" s="714"/>
    </row>
    <row r="12" spans="1:35" x14ac:dyDescent="0.2">
      <c r="A12" s="315" t="s">
        <v>1881</v>
      </c>
      <c r="B12" s="315">
        <v>28</v>
      </c>
      <c r="C12" s="710">
        <v>1056.4599999999998</v>
      </c>
      <c r="D12" s="710">
        <v>3659.5939285714289</v>
      </c>
      <c r="E12" s="710"/>
      <c r="F12" s="710"/>
      <c r="G12" s="710"/>
      <c r="H12" s="710"/>
      <c r="I12" s="710"/>
      <c r="J12" s="710"/>
      <c r="K12" s="711">
        <f t="shared" ref="K12:K16" si="4">SUM(C12:J12)</f>
        <v>4716.0539285714285</v>
      </c>
      <c r="L12" s="710">
        <v>1000</v>
      </c>
      <c r="M12" s="710"/>
      <c r="N12" s="712">
        <f t="shared" si="0"/>
        <v>1000</v>
      </c>
      <c r="O12" s="710">
        <f t="shared" ref="O12:O16" si="5">+K12*12+L12</f>
        <v>57592.647142857139</v>
      </c>
      <c r="P12" s="713">
        <f t="shared" si="1"/>
        <v>1612594.1199999999</v>
      </c>
      <c r="Q12" s="315">
        <v>28</v>
      </c>
      <c r="R12" s="710">
        <v>1056.4599999999998</v>
      </c>
      <c r="S12" s="710">
        <v>3659.5939285714289</v>
      </c>
      <c r="T12" s="710"/>
      <c r="U12" s="710"/>
      <c r="V12" s="710"/>
      <c r="W12" s="710"/>
      <c r="X12" s="710"/>
      <c r="Y12" s="710"/>
      <c r="Z12" s="711">
        <f t="shared" ref="Z12:Z16" si="6">SUM(R12:Y12)</f>
        <v>4716.0539285714285</v>
      </c>
      <c r="AA12" s="710">
        <v>1000</v>
      </c>
      <c r="AB12" s="710"/>
      <c r="AC12" s="712">
        <f t="shared" si="2"/>
        <v>1000</v>
      </c>
      <c r="AD12" s="710">
        <f t="shared" ref="AD12:AD16" si="7">+Z12*12+AA12</f>
        <v>57592.647142857139</v>
      </c>
      <c r="AE12" s="713">
        <f t="shared" si="3"/>
        <v>1612594.1199999999</v>
      </c>
      <c r="AF12" s="713"/>
      <c r="AG12" s="714"/>
      <c r="AH12" s="315"/>
      <c r="AI12" s="714"/>
    </row>
    <row r="13" spans="1:35" x14ac:dyDescent="0.2">
      <c r="A13" s="315" t="s">
        <v>1882</v>
      </c>
      <c r="B13" s="315">
        <v>52</v>
      </c>
      <c r="C13" s="710">
        <v>1167.3511538461539</v>
      </c>
      <c r="D13" s="710">
        <v>2738.0384615384614</v>
      </c>
      <c r="E13" s="710"/>
      <c r="F13" s="710"/>
      <c r="G13" s="710"/>
      <c r="H13" s="710"/>
      <c r="I13" s="710"/>
      <c r="J13" s="710"/>
      <c r="K13" s="711">
        <f t="shared" si="4"/>
        <v>3905.3896153846154</v>
      </c>
      <c r="L13" s="710">
        <v>1000</v>
      </c>
      <c r="M13" s="710"/>
      <c r="N13" s="712">
        <f t="shared" si="0"/>
        <v>1000</v>
      </c>
      <c r="O13" s="710">
        <f t="shared" si="5"/>
        <v>47864.675384615388</v>
      </c>
      <c r="P13" s="713">
        <f t="shared" si="1"/>
        <v>2488963.12</v>
      </c>
      <c r="Q13" s="315">
        <v>52</v>
      </c>
      <c r="R13" s="710">
        <v>1167.3511538461539</v>
      </c>
      <c r="S13" s="710">
        <v>2738.0384615384614</v>
      </c>
      <c r="T13" s="710"/>
      <c r="U13" s="710"/>
      <c r="V13" s="710"/>
      <c r="W13" s="710"/>
      <c r="X13" s="710"/>
      <c r="Y13" s="710"/>
      <c r="Z13" s="711">
        <f t="shared" si="6"/>
        <v>3905.3896153846154</v>
      </c>
      <c r="AA13" s="710">
        <v>1000</v>
      </c>
      <c r="AB13" s="710"/>
      <c r="AC13" s="712">
        <f t="shared" si="2"/>
        <v>1000</v>
      </c>
      <c r="AD13" s="710">
        <f t="shared" si="7"/>
        <v>47864.675384615388</v>
      </c>
      <c r="AE13" s="713">
        <f t="shared" si="3"/>
        <v>2488963.12</v>
      </c>
      <c r="AF13" s="713"/>
      <c r="AG13" s="714"/>
      <c r="AH13" s="315"/>
      <c r="AI13" s="714"/>
    </row>
    <row r="14" spans="1:35" x14ac:dyDescent="0.2">
      <c r="A14" s="315" t="s">
        <v>1883</v>
      </c>
      <c r="B14" s="315">
        <v>88</v>
      </c>
      <c r="C14" s="710">
        <v>987.49954545454557</v>
      </c>
      <c r="D14" s="710">
        <v>2755.7507954545454</v>
      </c>
      <c r="E14" s="710"/>
      <c r="F14" s="710"/>
      <c r="G14" s="710"/>
      <c r="H14" s="710"/>
      <c r="I14" s="710"/>
      <c r="J14" s="710"/>
      <c r="K14" s="711">
        <f t="shared" si="4"/>
        <v>3743.2503409090909</v>
      </c>
      <c r="L14" s="710">
        <v>1000</v>
      </c>
      <c r="M14" s="710"/>
      <c r="N14" s="712">
        <f t="shared" si="0"/>
        <v>1000</v>
      </c>
      <c r="O14" s="710">
        <f t="shared" si="5"/>
        <v>45919.004090909089</v>
      </c>
      <c r="P14" s="713">
        <f t="shared" si="1"/>
        <v>4040872.36</v>
      </c>
      <c r="Q14" s="315">
        <v>88</v>
      </c>
      <c r="R14" s="710">
        <v>987.49954545454557</v>
      </c>
      <c r="S14" s="710">
        <v>2755.7507954545454</v>
      </c>
      <c r="T14" s="710"/>
      <c r="U14" s="710"/>
      <c r="V14" s="710"/>
      <c r="W14" s="710"/>
      <c r="X14" s="710"/>
      <c r="Y14" s="710"/>
      <c r="Z14" s="711">
        <f t="shared" si="6"/>
        <v>3743.2503409090909</v>
      </c>
      <c r="AA14" s="710">
        <v>1000</v>
      </c>
      <c r="AB14" s="710"/>
      <c r="AC14" s="712">
        <f t="shared" si="2"/>
        <v>1000</v>
      </c>
      <c r="AD14" s="710">
        <f t="shared" si="7"/>
        <v>45919.004090909089</v>
      </c>
      <c r="AE14" s="713">
        <f t="shared" si="3"/>
        <v>4040872.36</v>
      </c>
      <c r="AF14" s="713"/>
      <c r="AG14" s="714"/>
      <c r="AH14" s="315"/>
      <c r="AI14" s="714"/>
    </row>
    <row r="15" spans="1:35" x14ac:dyDescent="0.2">
      <c r="A15" s="315" t="s">
        <v>1884</v>
      </c>
      <c r="B15" s="315">
        <v>20</v>
      </c>
      <c r="C15" s="710">
        <v>1045.9255000000001</v>
      </c>
      <c r="D15" s="710">
        <v>1785.877</v>
      </c>
      <c r="E15" s="710"/>
      <c r="F15" s="710"/>
      <c r="G15" s="710"/>
      <c r="H15" s="710"/>
      <c r="I15" s="710"/>
      <c r="J15" s="710"/>
      <c r="K15" s="711">
        <f t="shared" si="4"/>
        <v>2831.8024999999998</v>
      </c>
      <c r="L15" s="710">
        <v>1000</v>
      </c>
      <c r="M15" s="710"/>
      <c r="N15" s="712">
        <f t="shared" si="0"/>
        <v>1000</v>
      </c>
      <c r="O15" s="710">
        <f t="shared" si="5"/>
        <v>34981.629999999997</v>
      </c>
      <c r="P15" s="713">
        <f t="shared" si="1"/>
        <v>699632.6</v>
      </c>
      <c r="Q15" s="315">
        <v>20</v>
      </c>
      <c r="R15" s="710">
        <v>1045.9255000000001</v>
      </c>
      <c r="S15" s="710">
        <v>1785.877</v>
      </c>
      <c r="T15" s="710"/>
      <c r="U15" s="710"/>
      <c r="V15" s="710"/>
      <c r="W15" s="710"/>
      <c r="X15" s="710"/>
      <c r="Y15" s="710"/>
      <c r="Z15" s="711">
        <f t="shared" si="6"/>
        <v>2831.8024999999998</v>
      </c>
      <c r="AA15" s="710">
        <v>1000</v>
      </c>
      <c r="AB15" s="710"/>
      <c r="AC15" s="712">
        <f t="shared" si="2"/>
        <v>1000</v>
      </c>
      <c r="AD15" s="710">
        <f t="shared" si="7"/>
        <v>34981.629999999997</v>
      </c>
      <c r="AE15" s="713">
        <f t="shared" si="3"/>
        <v>699632.6</v>
      </c>
      <c r="AF15" s="713"/>
      <c r="AG15" s="714"/>
      <c r="AH15" s="315"/>
      <c r="AI15" s="714"/>
    </row>
    <row r="16" spans="1:35" x14ac:dyDescent="0.2">
      <c r="A16" s="315" t="s">
        <v>1885</v>
      </c>
      <c r="B16" s="315">
        <v>3</v>
      </c>
      <c r="C16" s="710">
        <v>1141.03</v>
      </c>
      <c r="D16" s="710">
        <v>1473.3333333333333</v>
      </c>
      <c r="E16" s="710"/>
      <c r="F16" s="710"/>
      <c r="G16" s="710"/>
      <c r="H16" s="710"/>
      <c r="I16" s="710"/>
      <c r="J16" s="710"/>
      <c r="K16" s="711">
        <f t="shared" si="4"/>
        <v>2614.3633333333332</v>
      </c>
      <c r="L16" s="710">
        <v>1000</v>
      </c>
      <c r="M16" s="710"/>
      <c r="N16" s="712">
        <f t="shared" si="0"/>
        <v>1000</v>
      </c>
      <c r="O16" s="710">
        <f t="shared" si="5"/>
        <v>32372.36</v>
      </c>
      <c r="P16" s="713">
        <f t="shared" si="1"/>
        <v>97117.08</v>
      </c>
      <c r="Q16" s="315">
        <v>3</v>
      </c>
      <c r="R16" s="710">
        <v>1141.03</v>
      </c>
      <c r="S16" s="710">
        <v>1473.3333333333333</v>
      </c>
      <c r="T16" s="710"/>
      <c r="U16" s="710"/>
      <c r="V16" s="710"/>
      <c r="W16" s="710"/>
      <c r="X16" s="710"/>
      <c r="Y16" s="710"/>
      <c r="Z16" s="711">
        <f t="shared" si="6"/>
        <v>2614.3633333333332</v>
      </c>
      <c r="AA16" s="710">
        <v>1000</v>
      </c>
      <c r="AB16" s="710"/>
      <c r="AC16" s="712">
        <f t="shared" si="2"/>
        <v>1000</v>
      </c>
      <c r="AD16" s="710">
        <f t="shared" si="7"/>
        <v>32372.36</v>
      </c>
      <c r="AE16" s="713">
        <f t="shared" si="3"/>
        <v>97117.08</v>
      </c>
      <c r="AF16" s="713"/>
      <c r="AG16" s="714"/>
      <c r="AH16" s="315"/>
      <c r="AI16" s="714"/>
    </row>
    <row r="17" spans="1:35" x14ac:dyDescent="0.2">
      <c r="A17" s="709" t="s">
        <v>1886</v>
      </c>
      <c r="B17" s="709">
        <f>SUM(B10:B16)</f>
        <v>195</v>
      </c>
      <c r="C17" s="711">
        <f>SUM(C10:C16)</f>
        <v>7469.4861993006998</v>
      </c>
      <c r="D17" s="711">
        <f>SUM(D10:D16)</f>
        <v>15542.093518897769</v>
      </c>
      <c r="E17" s="711"/>
      <c r="F17" s="711"/>
      <c r="G17" s="710"/>
      <c r="H17" s="710"/>
      <c r="I17" s="711"/>
      <c r="J17" s="711"/>
      <c r="K17" s="711">
        <f>SUM(K10:K16)</f>
        <v>23011.579718198467</v>
      </c>
      <c r="L17" s="711">
        <f>SUM(L10:L16)</f>
        <v>7000</v>
      </c>
      <c r="M17" s="711"/>
      <c r="N17" s="712">
        <f t="shared" ref="N17:S17" si="8">SUM(N10:N16)</f>
        <v>7000</v>
      </c>
      <c r="O17" s="711">
        <f t="shared" si="8"/>
        <v>283138.95661838161</v>
      </c>
      <c r="P17" s="715">
        <f t="shared" si="8"/>
        <v>9108349.6799999997</v>
      </c>
      <c r="Q17" s="709">
        <f t="shared" si="8"/>
        <v>195</v>
      </c>
      <c r="R17" s="711">
        <f t="shared" si="8"/>
        <v>7469.4861993006998</v>
      </c>
      <c r="S17" s="711">
        <f t="shared" si="8"/>
        <v>15542.093518897769</v>
      </c>
      <c r="T17" s="711"/>
      <c r="U17" s="711"/>
      <c r="V17" s="710"/>
      <c r="W17" s="710"/>
      <c r="X17" s="711"/>
      <c r="Y17" s="711"/>
      <c r="Z17" s="711">
        <f>SUM(Z10:Z16)</f>
        <v>23011.579718198467</v>
      </c>
      <c r="AA17" s="711">
        <f>SUM(AA10:AA16)</f>
        <v>7000</v>
      </c>
      <c r="AB17" s="711"/>
      <c r="AC17" s="712">
        <f>SUM(AC10:AC16)</f>
        <v>7000</v>
      </c>
      <c r="AD17" s="711">
        <f>SUM(AD10:AD16)</f>
        <v>283138.95661838161</v>
      </c>
      <c r="AE17" s="715">
        <f>SUM(AE10:AE16)</f>
        <v>9108349.6799999997</v>
      </c>
      <c r="AF17" s="713"/>
      <c r="AG17" s="714"/>
      <c r="AH17" s="709"/>
      <c r="AI17" s="714"/>
    </row>
    <row r="18" spans="1:35" x14ac:dyDescent="0.2">
      <c r="A18" s="709" t="s">
        <v>1854</v>
      </c>
      <c r="B18" s="315"/>
      <c r="C18" s="710"/>
      <c r="D18" s="710"/>
      <c r="E18" s="710"/>
      <c r="F18" s="710"/>
      <c r="G18" s="710"/>
      <c r="H18" s="710"/>
      <c r="I18" s="710"/>
      <c r="J18" s="710"/>
      <c r="K18" s="710"/>
      <c r="L18" s="710"/>
      <c r="M18" s="710"/>
      <c r="N18" s="716"/>
      <c r="O18" s="710"/>
      <c r="P18" s="713">
        <f t="shared" si="1"/>
        <v>0</v>
      </c>
      <c r="Q18" s="315"/>
      <c r="R18" s="710"/>
      <c r="S18" s="710"/>
      <c r="T18" s="710"/>
      <c r="U18" s="710"/>
      <c r="V18" s="710"/>
      <c r="W18" s="710"/>
      <c r="X18" s="710"/>
      <c r="Y18" s="710"/>
      <c r="Z18" s="710"/>
      <c r="AA18" s="710"/>
      <c r="AB18" s="710"/>
      <c r="AC18" s="716"/>
      <c r="AD18" s="710"/>
      <c r="AE18" s="713">
        <f t="shared" ref="AE18:AE24" si="9">+AD18*Q18</f>
        <v>0</v>
      </c>
      <c r="AF18" s="713"/>
      <c r="AG18" s="714"/>
      <c r="AH18" s="315"/>
      <c r="AI18" s="714"/>
    </row>
    <row r="19" spans="1:35" x14ac:dyDescent="0.2">
      <c r="A19" s="315" t="s">
        <v>1887</v>
      </c>
      <c r="B19" s="315">
        <v>49</v>
      </c>
      <c r="C19" s="710">
        <v>865.3640816326531</v>
      </c>
      <c r="D19" s="710">
        <v>1666.0808163265308</v>
      </c>
      <c r="E19" s="710"/>
      <c r="F19" s="710"/>
      <c r="G19" s="710"/>
      <c r="H19" s="710"/>
      <c r="I19" s="710"/>
      <c r="J19" s="710"/>
      <c r="K19" s="711">
        <f t="shared" ref="K19:K25" si="10">SUM(C19:J19)</f>
        <v>2531.4448979591839</v>
      </c>
      <c r="L19" s="710">
        <v>1000</v>
      </c>
      <c r="M19" s="710"/>
      <c r="N19" s="712">
        <f>SUM(L19:M19)</f>
        <v>1000</v>
      </c>
      <c r="O19" s="710">
        <f>+K19*12+L19</f>
        <v>31377.338775510209</v>
      </c>
      <c r="P19" s="713">
        <f t="shared" si="1"/>
        <v>1537489.6000000003</v>
      </c>
      <c r="Q19" s="315">
        <v>49</v>
      </c>
      <c r="R19" s="710">
        <v>865.3640816326531</v>
      </c>
      <c r="S19" s="710">
        <v>1666.0808163265308</v>
      </c>
      <c r="T19" s="710"/>
      <c r="U19" s="710"/>
      <c r="V19" s="710"/>
      <c r="W19" s="710"/>
      <c r="X19" s="710"/>
      <c r="Y19" s="710"/>
      <c r="Z19" s="711">
        <f t="shared" ref="Z19:Z25" si="11">SUM(R19:Y19)</f>
        <v>2531.4448979591839</v>
      </c>
      <c r="AA19" s="710">
        <v>1000</v>
      </c>
      <c r="AB19" s="710"/>
      <c r="AC19" s="712">
        <f>SUM(AA19:AB19)</f>
        <v>1000</v>
      </c>
      <c r="AD19" s="710">
        <f>+Z19*12+AA19</f>
        <v>31377.338775510209</v>
      </c>
      <c r="AE19" s="713">
        <f t="shared" si="9"/>
        <v>1537489.6000000003</v>
      </c>
      <c r="AF19" s="713"/>
      <c r="AG19" s="714"/>
      <c r="AH19" s="315"/>
      <c r="AI19" s="714"/>
    </row>
    <row r="20" spans="1:35" x14ac:dyDescent="0.2">
      <c r="A20" s="315" t="s">
        <v>1888</v>
      </c>
      <c r="B20" s="315">
        <v>61</v>
      </c>
      <c r="C20" s="710">
        <v>762.78491803278689</v>
      </c>
      <c r="D20" s="710">
        <v>1766.5698360655738</v>
      </c>
      <c r="E20" s="710"/>
      <c r="F20" s="710"/>
      <c r="G20" s="710"/>
      <c r="H20" s="710"/>
      <c r="I20" s="710"/>
      <c r="J20" s="710"/>
      <c r="K20" s="711">
        <f t="shared" si="10"/>
        <v>2529.3547540983609</v>
      </c>
      <c r="L20" s="710">
        <v>1000</v>
      </c>
      <c r="M20" s="710"/>
      <c r="N20" s="712">
        <f t="shared" ref="N20:N24" si="12">SUM(L20:M20)</f>
        <v>1000</v>
      </c>
      <c r="O20" s="710">
        <f t="shared" ref="O20:O24" si="13">+K20*12+L20</f>
        <v>31352.257049180331</v>
      </c>
      <c r="P20" s="713">
        <f t="shared" si="1"/>
        <v>1912487.6800000002</v>
      </c>
      <c r="Q20" s="315">
        <v>61</v>
      </c>
      <c r="R20" s="710">
        <v>762.78491803278689</v>
      </c>
      <c r="S20" s="710">
        <v>1766.5698360655738</v>
      </c>
      <c r="T20" s="710"/>
      <c r="U20" s="710"/>
      <c r="V20" s="710"/>
      <c r="W20" s="710"/>
      <c r="X20" s="710"/>
      <c r="Y20" s="710"/>
      <c r="Z20" s="711">
        <f t="shared" si="11"/>
        <v>2529.3547540983609</v>
      </c>
      <c r="AA20" s="710">
        <v>1000</v>
      </c>
      <c r="AB20" s="710"/>
      <c r="AC20" s="712">
        <f t="shared" ref="AC20:AC24" si="14">SUM(AA20:AB20)</f>
        <v>1000</v>
      </c>
      <c r="AD20" s="710">
        <f t="shared" ref="AD20:AD24" si="15">+Z20*12+AA20</f>
        <v>31352.257049180331</v>
      </c>
      <c r="AE20" s="713">
        <f t="shared" si="9"/>
        <v>1912487.6800000002</v>
      </c>
      <c r="AF20" s="713"/>
      <c r="AG20" s="714"/>
      <c r="AH20" s="315"/>
      <c r="AI20" s="714"/>
    </row>
    <row r="21" spans="1:35" x14ac:dyDescent="0.2">
      <c r="A21" s="315" t="s">
        <v>1889</v>
      </c>
      <c r="B21" s="315">
        <v>9</v>
      </c>
      <c r="C21" s="710">
        <v>732.47</v>
      </c>
      <c r="D21" s="710">
        <v>1452.8666666666666</v>
      </c>
      <c r="E21" s="710"/>
      <c r="F21" s="710"/>
      <c r="G21" s="710"/>
      <c r="H21" s="710"/>
      <c r="I21" s="710"/>
      <c r="J21" s="710"/>
      <c r="K21" s="711">
        <f t="shared" si="10"/>
        <v>2185.3366666666666</v>
      </c>
      <c r="L21" s="710">
        <v>1000</v>
      </c>
      <c r="M21" s="710"/>
      <c r="N21" s="712">
        <f t="shared" si="12"/>
        <v>1000</v>
      </c>
      <c r="O21" s="710">
        <f t="shared" si="13"/>
        <v>27224.04</v>
      </c>
      <c r="P21" s="713">
        <f t="shared" si="1"/>
        <v>245016.36000000002</v>
      </c>
      <c r="Q21" s="315">
        <v>9</v>
      </c>
      <c r="R21" s="710">
        <v>732.47</v>
      </c>
      <c r="S21" s="710">
        <v>1452.8666666666666</v>
      </c>
      <c r="T21" s="710"/>
      <c r="U21" s="710"/>
      <c r="V21" s="710"/>
      <c r="W21" s="710"/>
      <c r="X21" s="710"/>
      <c r="Y21" s="710"/>
      <c r="Z21" s="711">
        <f t="shared" si="11"/>
        <v>2185.3366666666666</v>
      </c>
      <c r="AA21" s="710">
        <v>1000</v>
      </c>
      <c r="AB21" s="710"/>
      <c r="AC21" s="712">
        <f t="shared" si="14"/>
        <v>1000</v>
      </c>
      <c r="AD21" s="710">
        <f t="shared" si="15"/>
        <v>27224.04</v>
      </c>
      <c r="AE21" s="713">
        <f t="shared" si="9"/>
        <v>245016.36000000002</v>
      </c>
      <c r="AF21" s="713"/>
      <c r="AG21" s="714"/>
      <c r="AH21" s="315"/>
      <c r="AI21" s="714"/>
    </row>
    <row r="22" spans="1:35" x14ac:dyDescent="0.2">
      <c r="A22" s="315" t="s">
        <v>1890</v>
      </c>
      <c r="B22" s="315">
        <v>30</v>
      </c>
      <c r="C22" s="710">
        <v>1006.7453333333334</v>
      </c>
      <c r="D22" s="710">
        <v>1128</v>
      </c>
      <c r="E22" s="710"/>
      <c r="F22" s="710"/>
      <c r="G22" s="710"/>
      <c r="H22" s="710"/>
      <c r="I22" s="710"/>
      <c r="J22" s="710"/>
      <c r="K22" s="711">
        <f t="shared" si="10"/>
        <v>2134.7453333333333</v>
      </c>
      <c r="L22" s="710">
        <v>1000</v>
      </c>
      <c r="M22" s="710"/>
      <c r="N22" s="712">
        <f t="shared" si="12"/>
        <v>1000</v>
      </c>
      <c r="O22" s="710">
        <f t="shared" si="13"/>
        <v>26616.944</v>
      </c>
      <c r="P22" s="713">
        <f t="shared" si="1"/>
        <v>798508.32</v>
      </c>
      <c r="Q22" s="315">
        <v>30</v>
      </c>
      <c r="R22" s="710">
        <v>1006.7453333333334</v>
      </c>
      <c r="S22" s="710">
        <v>1128</v>
      </c>
      <c r="T22" s="710"/>
      <c r="U22" s="710"/>
      <c r="V22" s="710"/>
      <c r="W22" s="710"/>
      <c r="X22" s="710"/>
      <c r="Y22" s="710"/>
      <c r="Z22" s="711">
        <f t="shared" si="11"/>
        <v>2134.7453333333333</v>
      </c>
      <c r="AA22" s="710">
        <v>1000</v>
      </c>
      <c r="AB22" s="710"/>
      <c r="AC22" s="712">
        <f t="shared" si="14"/>
        <v>1000</v>
      </c>
      <c r="AD22" s="710">
        <f t="shared" si="15"/>
        <v>26616.944</v>
      </c>
      <c r="AE22" s="713">
        <f t="shared" si="9"/>
        <v>798508.32</v>
      </c>
      <c r="AF22" s="713"/>
      <c r="AG22" s="714"/>
      <c r="AH22" s="315"/>
      <c r="AI22" s="714"/>
    </row>
    <row r="23" spans="1:35" x14ac:dyDescent="0.2">
      <c r="A23" s="315" t="s">
        <v>1891</v>
      </c>
      <c r="B23" s="315">
        <v>59</v>
      </c>
      <c r="C23" s="710">
        <v>1005.675593220339</v>
      </c>
      <c r="D23" s="710">
        <v>1125.1118644067797</v>
      </c>
      <c r="E23" s="710"/>
      <c r="F23" s="710"/>
      <c r="G23" s="710"/>
      <c r="H23" s="710"/>
      <c r="I23" s="710"/>
      <c r="J23" s="710"/>
      <c r="K23" s="711">
        <f t="shared" si="10"/>
        <v>2130.7874576271188</v>
      </c>
      <c r="L23" s="710">
        <v>1000</v>
      </c>
      <c r="M23" s="710"/>
      <c r="N23" s="712">
        <f t="shared" si="12"/>
        <v>1000</v>
      </c>
      <c r="O23" s="710">
        <f t="shared" si="13"/>
        <v>26569.449491525425</v>
      </c>
      <c r="P23" s="713">
        <f t="shared" si="1"/>
        <v>1567597.52</v>
      </c>
      <c r="Q23" s="315">
        <v>59</v>
      </c>
      <c r="R23" s="710">
        <v>1005.675593220339</v>
      </c>
      <c r="S23" s="710">
        <v>1125.1118644067797</v>
      </c>
      <c r="T23" s="710"/>
      <c r="U23" s="710"/>
      <c r="V23" s="710"/>
      <c r="W23" s="710"/>
      <c r="X23" s="710"/>
      <c r="Y23" s="710"/>
      <c r="Z23" s="711">
        <f t="shared" si="11"/>
        <v>2130.7874576271188</v>
      </c>
      <c r="AA23" s="710">
        <v>1000</v>
      </c>
      <c r="AB23" s="710"/>
      <c r="AC23" s="712">
        <f t="shared" si="14"/>
        <v>1000</v>
      </c>
      <c r="AD23" s="710">
        <f t="shared" si="15"/>
        <v>26569.449491525425</v>
      </c>
      <c r="AE23" s="713">
        <f t="shared" si="9"/>
        <v>1567597.52</v>
      </c>
      <c r="AF23" s="713"/>
      <c r="AG23" s="714"/>
      <c r="AH23" s="315"/>
      <c r="AI23" s="714"/>
    </row>
    <row r="24" spans="1:35" x14ac:dyDescent="0.2">
      <c r="A24" s="315" t="s">
        <v>1892</v>
      </c>
      <c r="B24" s="315">
        <v>1</v>
      </c>
      <c r="C24" s="710">
        <v>991.16</v>
      </c>
      <c r="D24" s="710">
        <v>1110</v>
      </c>
      <c r="E24" s="710"/>
      <c r="F24" s="710"/>
      <c r="G24" s="710"/>
      <c r="H24" s="710"/>
      <c r="I24" s="710"/>
      <c r="J24" s="710"/>
      <c r="K24" s="711">
        <f t="shared" si="10"/>
        <v>2101.16</v>
      </c>
      <c r="L24" s="710">
        <v>1000</v>
      </c>
      <c r="M24" s="710"/>
      <c r="N24" s="712">
        <f t="shared" si="12"/>
        <v>1000</v>
      </c>
      <c r="O24" s="710">
        <f t="shared" si="13"/>
        <v>26213.919999999998</v>
      </c>
      <c r="P24" s="713">
        <f t="shared" si="1"/>
        <v>26213.919999999998</v>
      </c>
      <c r="Q24" s="315">
        <v>1</v>
      </c>
      <c r="R24" s="710">
        <v>991.16</v>
      </c>
      <c r="S24" s="710">
        <v>1110</v>
      </c>
      <c r="T24" s="710"/>
      <c r="U24" s="710"/>
      <c r="V24" s="710"/>
      <c r="W24" s="710"/>
      <c r="X24" s="710"/>
      <c r="Y24" s="710"/>
      <c r="Z24" s="711">
        <f t="shared" si="11"/>
        <v>2101.16</v>
      </c>
      <c r="AA24" s="710">
        <v>1000</v>
      </c>
      <c r="AB24" s="710"/>
      <c r="AC24" s="712">
        <f t="shared" si="14"/>
        <v>1000</v>
      </c>
      <c r="AD24" s="710">
        <f t="shared" si="15"/>
        <v>26213.919999999998</v>
      </c>
      <c r="AE24" s="713">
        <f t="shared" si="9"/>
        <v>26213.919999999998</v>
      </c>
      <c r="AF24" s="713"/>
      <c r="AG24" s="714"/>
      <c r="AH24" s="315"/>
      <c r="AI24" s="714"/>
    </row>
    <row r="25" spans="1:35" x14ac:dyDescent="0.2">
      <c r="A25" s="709" t="s">
        <v>1893</v>
      </c>
      <c r="B25" s="709">
        <f>SUM(B19:B24)</f>
        <v>209</v>
      </c>
      <c r="C25" s="711">
        <f>SUM(C19:C24)</f>
        <v>5364.1999262191121</v>
      </c>
      <c r="D25" s="711">
        <f>SUM(D19:D24)</f>
        <v>8248.6291834655513</v>
      </c>
      <c r="E25" s="711"/>
      <c r="F25" s="711"/>
      <c r="G25" s="711"/>
      <c r="H25" s="710"/>
      <c r="I25" s="710"/>
      <c r="J25" s="710"/>
      <c r="K25" s="711">
        <f t="shared" si="10"/>
        <v>13612.829109684662</v>
      </c>
      <c r="L25" s="711">
        <f>SUM(L19:L24)</f>
        <v>6000</v>
      </c>
      <c r="M25" s="711"/>
      <c r="N25" s="712">
        <f t="shared" ref="N25:S25" si="16">SUM(N19:N24)</f>
        <v>6000</v>
      </c>
      <c r="O25" s="711">
        <f t="shared" si="16"/>
        <v>169353.94931621599</v>
      </c>
      <c r="P25" s="715">
        <f t="shared" si="16"/>
        <v>6087313.4000000004</v>
      </c>
      <c r="Q25" s="709">
        <f t="shared" si="16"/>
        <v>209</v>
      </c>
      <c r="R25" s="711">
        <f t="shared" si="16"/>
        <v>5364.1999262191121</v>
      </c>
      <c r="S25" s="711">
        <f t="shared" si="16"/>
        <v>8248.6291834655513</v>
      </c>
      <c r="T25" s="711"/>
      <c r="U25" s="711"/>
      <c r="V25" s="711"/>
      <c r="W25" s="710"/>
      <c r="X25" s="710"/>
      <c r="Y25" s="710"/>
      <c r="Z25" s="711">
        <f t="shared" si="11"/>
        <v>13612.829109684662</v>
      </c>
      <c r="AA25" s="711">
        <f>SUM(AA19:AA24)</f>
        <v>6000</v>
      </c>
      <c r="AB25" s="711"/>
      <c r="AC25" s="712">
        <f>SUM(AC19:AC24)</f>
        <v>6000</v>
      </c>
      <c r="AD25" s="711">
        <f>SUM(AD19:AD24)</f>
        <v>169353.94931621599</v>
      </c>
      <c r="AE25" s="715">
        <f>SUM(AE19:AE24)</f>
        <v>6087313.4000000004</v>
      </c>
      <c r="AF25" s="713"/>
      <c r="AG25" s="714"/>
      <c r="AH25" s="709"/>
      <c r="AI25" s="714"/>
    </row>
    <row r="26" spans="1:35" x14ac:dyDescent="0.2">
      <c r="A26" s="709" t="s">
        <v>1855</v>
      </c>
      <c r="B26" s="315"/>
      <c r="C26" s="710"/>
      <c r="D26" s="710"/>
      <c r="E26" s="710"/>
      <c r="F26" s="710"/>
      <c r="G26" s="710"/>
      <c r="H26" s="710"/>
      <c r="I26" s="710"/>
      <c r="J26" s="710"/>
      <c r="K26" s="710"/>
      <c r="L26" s="710"/>
      <c r="M26" s="710"/>
      <c r="N26" s="716"/>
      <c r="O26" s="710"/>
      <c r="P26" s="713">
        <f t="shared" si="1"/>
        <v>0</v>
      </c>
      <c r="Q26" s="315"/>
      <c r="R26" s="710"/>
      <c r="S26" s="710"/>
      <c r="T26" s="710"/>
      <c r="U26" s="710"/>
      <c r="V26" s="710"/>
      <c r="W26" s="710"/>
      <c r="X26" s="710"/>
      <c r="Y26" s="710"/>
      <c r="Z26" s="710"/>
      <c r="AA26" s="710"/>
      <c r="AB26" s="710"/>
      <c r="AC26" s="716"/>
      <c r="AD26" s="710"/>
      <c r="AE26" s="713">
        <f t="shared" ref="AE26:AE32" si="17">+AD26*Q26</f>
        <v>0</v>
      </c>
      <c r="AF26" s="713"/>
      <c r="AG26" s="714"/>
      <c r="AH26" s="315"/>
      <c r="AI26" s="714"/>
    </row>
    <row r="27" spans="1:35" x14ac:dyDescent="0.2">
      <c r="A27" s="315" t="s">
        <v>1894</v>
      </c>
      <c r="B27" s="315">
        <v>234</v>
      </c>
      <c r="C27" s="710">
        <v>756.6910683760683</v>
      </c>
      <c r="D27" s="710">
        <v>1337.1501282051281</v>
      </c>
      <c r="E27" s="710"/>
      <c r="F27" s="710"/>
      <c r="G27" s="710"/>
      <c r="H27" s="710"/>
      <c r="I27" s="710"/>
      <c r="J27" s="710"/>
      <c r="K27" s="711">
        <f t="shared" ref="K27:K32" si="18">SUM(C27:J27)</f>
        <v>2093.8411965811965</v>
      </c>
      <c r="L27" s="710">
        <v>1000</v>
      </c>
      <c r="M27" s="710"/>
      <c r="N27" s="712">
        <f>SUM(L27:M27)</f>
        <v>1000</v>
      </c>
      <c r="O27" s="710">
        <f>+K27*12+L27</f>
        <v>26126.094358974358</v>
      </c>
      <c r="P27" s="713">
        <f t="shared" si="1"/>
        <v>6113506.0800000001</v>
      </c>
      <c r="Q27" s="315">
        <v>234</v>
      </c>
      <c r="R27" s="710">
        <v>756.6910683760683</v>
      </c>
      <c r="S27" s="710">
        <v>1337.1501282051281</v>
      </c>
      <c r="T27" s="710"/>
      <c r="U27" s="710"/>
      <c r="V27" s="710"/>
      <c r="W27" s="710"/>
      <c r="X27" s="710"/>
      <c r="Y27" s="710"/>
      <c r="Z27" s="711">
        <f t="shared" ref="Z27:Z32" si="19">SUM(R27:Y27)</f>
        <v>2093.8411965811965</v>
      </c>
      <c r="AA27" s="710">
        <v>1000</v>
      </c>
      <c r="AB27" s="710"/>
      <c r="AC27" s="712">
        <f>SUM(AA27:AB27)</f>
        <v>1000</v>
      </c>
      <c r="AD27" s="710">
        <f>+Z27*12+AA27</f>
        <v>26126.094358974358</v>
      </c>
      <c r="AE27" s="713">
        <f t="shared" si="17"/>
        <v>6113506.0800000001</v>
      </c>
      <c r="AF27" s="713"/>
      <c r="AG27" s="714"/>
      <c r="AH27" s="315"/>
      <c r="AI27" s="714"/>
    </row>
    <row r="28" spans="1:35" x14ac:dyDescent="0.2">
      <c r="A28" s="315" t="s">
        <v>1895</v>
      </c>
      <c r="B28" s="315">
        <v>101</v>
      </c>
      <c r="C28" s="710">
        <v>786.72811881188113</v>
      </c>
      <c r="D28" s="710">
        <v>1235.3725742574259</v>
      </c>
      <c r="E28" s="710"/>
      <c r="F28" s="710"/>
      <c r="G28" s="710"/>
      <c r="H28" s="710"/>
      <c r="I28" s="710"/>
      <c r="J28" s="710"/>
      <c r="K28" s="711">
        <f t="shared" si="18"/>
        <v>2022.100693069307</v>
      </c>
      <c r="L28" s="710">
        <v>1000</v>
      </c>
      <c r="M28" s="710"/>
      <c r="N28" s="712">
        <f t="shared" ref="N28:N32" si="20">SUM(L28:M28)</f>
        <v>1000</v>
      </c>
      <c r="O28" s="710">
        <f t="shared" ref="O28:O32" si="21">+K28*12+L28</f>
        <v>25265.208316831682</v>
      </c>
      <c r="P28" s="713">
        <f t="shared" si="1"/>
        <v>2551786.04</v>
      </c>
      <c r="Q28" s="315">
        <v>101</v>
      </c>
      <c r="R28" s="710">
        <v>786.72811881188113</v>
      </c>
      <c r="S28" s="710">
        <v>1235.3725742574259</v>
      </c>
      <c r="T28" s="710"/>
      <c r="U28" s="710"/>
      <c r="V28" s="710"/>
      <c r="W28" s="710"/>
      <c r="X28" s="710"/>
      <c r="Y28" s="710"/>
      <c r="Z28" s="711">
        <f t="shared" si="19"/>
        <v>2022.100693069307</v>
      </c>
      <c r="AA28" s="710">
        <v>1000</v>
      </c>
      <c r="AB28" s="710"/>
      <c r="AC28" s="712">
        <f t="shared" ref="AC28:AC32" si="22">SUM(AA28:AB28)</f>
        <v>1000</v>
      </c>
      <c r="AD28" s="710">
        <f t="shared" ref="AD28:AD32" si="23">+Z28*12+AA28</f>
        <v>25265.208316831682</v>
      </c>
      <c r="AE28" s="713">
        <f t="shared" si="17"/>
        <v>2551786.04</v>
      </c>
      <c r="AF28" s="713"/>
      <c r="AG28" s="714"/>
      <c r="AH28" s="315"/>
      <c r="AI28" s="714"/>
    </row>
    <row r="29" spans="1:35" x14ac:dyDescent="0.2">
      <c r="A29" s="315" t="s">
        <v>1896</v>
      </c>
      <c r="B29" s="315">
        <v>84</v>
      </c>
      <c r="C29" s="710">
        <v>903.69250000000011</v>
      </c>
      <c r="D29" s="710">
        <v>1132.7204761904763</v>
      </c>
      <c r="E29" s="710"/>
      <c r="F29" s="710"/>
      <c r="G29" s="710"/>
      <c r="H29" s="710"/>
      <c r="I29" s="710"/>
      <c r="J29" s="710"/>
      <c r="K29" s="711">
        <f t="shared" si="18"/>
        <v>2036.4129761904765</v>
      </c>
      <c r="L29" s="710">
        <v>1000</v>
      </c>
      <c r="M29" s="710"/>
      <c r="N29" s="712">
        <f t="shared" si="20"/>
        <v>1000</v>
      </c>
      <c r="O29" s="710">
        <f t="shared" si="21"/>
        <v>25436.955714285716</v>
      </c>
      <c r="P29" s="713">
        <f t="shared" si="1"/>
        <v>2136704.2800000003</v>
      </c>
      <c r="Q29" s="315">
        <v>84</v>
      </c>
      <c r="R29" s="710">
        <v>903.69250000000011</v>
      </c>
      <c r="S29" s="710">
        <v>1132.7204761904763</v>
      </c>
      <c r="T29" s="710"/>
      <c r="U29" s="710"/>
      <c r="V29" s="710"/>
      <c r="W29" s="710"/>
      <c r="X29" s="710"/>
      <c r="Y29" s="710"/>
      <c r="Z29" s="711">
        <f t="shared" si="19"/>
        <v>2036.4129761904765</v>
      </c>
      <c r="AA29" s="710">
        <v>1000</v>
      </c>
      <c r="AB29" s="710"/>
      <c r="AC29" s="712">
        <f t="shared" si="22"/>
        <v>1000</v>
      </c>
      <c r="AD29" s="710">
        <f t="shared" si="23"/>
        <v>25436.955714285716</v>
      </c>
      <c r="AE29" s="713">
        <f t="shared" si="17"/>
        <v>2136704.2800000003</v>
      </c>
      <c r="AF29" s="713"/>
      <c r="AG29" s="714"/>
      <c r="AH29" s="315"/>
      <c r="AI29" s="714"/>
    </row>
    <row r="30" spans="1:35" x14ac:dyDescent="0.2">
      <c r="A30" s="315" t="s">
        <v>1897</v>
      </c>
      <c r="B30" s="315">
        <v>64</v>
      </c>
      <c r="C30" s="710">
        <v>938.84265625</v>
      </c>
      <c r="D30" s="710">
        <v>1088</v>
      </c>
      <c r="E30" s="710"/>
      <c r="F30" s="710"/>
      <c r="G30" s="710"/>
      <c r="H30" s="710"/>
      <c r="I30" s="710"/>
      <c r="J30" s="710"/>
      <c r="K30" s="711">
        <f t="shared" si="18"/>
        <v>2026.8426562499999</v>
      </c>
      <c r="L30" s="710">
        <v>1000</v>
      </c>
      <c r="M30" s="710"/>
      <c r="N30" s="712">
        <f t="shared" si="20"/>
        <v>1000</v>
      </c>
      <c r="O30" s="710">
        <f t="shared" si="21"/>
        <v>25322.111874999999</v>
      </c>
      <c r="P30" s="713">
        <f t="shared" si="1"/>
        <v>1620615.16</v>
      </c>
      <c r="Q30" s="315">
        <v>64</v>
      </c>
      <c r="R30" s="710">
        <v>938.84265625</v>
      </c>
      <c r="S30" s="710">
        <v>1088</v>
      </c>
      <c r="T30" s="710"/>
      <c r="U30" s="710"/>
      <c r="V30" s="710"/>
      <c r="W30" s="710"/>
      <c r="X30" s="710"/>
      <c r="Y30" s="710"/>
      <c r="Z30" s="711">
        <f t="shared" si="19"/>
        <v>2026.8426562499999</v>
      </c>
      <c r="AA30" s="710">
        <v>1000</v>
      </c>
      <c r="AB30" s="710"/>
      <c r="AC30" s="712">
        <f t="shared" si="22"/>
        <v>1000</v>
      </c>
      <c r="AD30" s="710">
        <f t="shared" si="23"/>
        <v>25322.111874999999</v>
      </c>
      <c r="AE30" s="713">
        <f t="shared" si="17"/>
        <v>1620615.16</v>
      </c>
      <c r="AF30" s="713"/>
      <c r="AG30" s="714"/>
      <c r="AH30" s="315"/>
      <c r="AI30" s="714"/>
    </row>
    <row r="31" spans="1:35" x14ac:dyDescent="0.2">
      <c r="A31" s="315" t="s">
        <v>1898</v>
      </c>
      <c r="B31" s="315">
        <v>99</v>
      </c>
      <c r="C31" s="710">
        <v>947.43696969696964</v>
      </c>
      <c r="D31" s="710">
        <v>1071.939393939394</v>
      </c>
      <c r="E31" s="710"/>
      <c r="F31" s="710"/>
      <c r="G31" s="710"/>
      <c r="H31" s="710"/>
      <c r="I31" s="710"/>
      <c r="J31" s="710"/>
      <c r="K31" s="711">
        <f t="shared" si="18"/>
        <v>2019.3763636363637</v>
      </c>
      <c r="L31" s="710">
        <v>1000</v>
      </c>
      <c r="M31" s="710"/>
      <c r="N31" s="712">
        <f t="shared" si="20"/>
        <v>1000</v>
      </c>
      <c r="O31" s="710">
        <f t="shared" si="21"/>
        <v>25232.516363636365</v>
      </c>
      <c r="P31" s="713">
        <f t="shared" si="1"/>
        <v>2498019.12</v>
      </c>
      <c r="Q31" s="315">
        <v>99</v>
      </c>
      <c r="R31" s="710">
        <v>947.43696969696964</v>
      </c>
      <c r="S31" s="710">
        <v>1071.939393939394</v>
      </c>
      <c r="T31" s="710"/>
      <c r="U31" s="710"/>
      <c r="V31" s="710"/>
      <c r="W31" s="710"/>
      <c r="X31" s="710"/>
      <c r="Y31" s="710"/>
      <c r="Z31" s="711">
        <f t="shared" si="19"/>
        <v>2019.3763636363637</v>
      </c>
      <c r="AA31" s="710">
        <v>1000</v>
      </c>
      <c r="AB31" s="710"/>
      <c r="AC31" s="712">
        <f t="shared" si="22"/>
        <v>1000</v>
      </c>
      <c r="AD31" s="710">
        <f t="shared" si="23"/>
        <v>25232.516363636365</v>
      </c>
      <c r="AE31" s="713">
        <f t="shared" si="17"/>
        <v>2498019.12</v>
      </c>
      <c r="AF31" s="713"/>
      <c r="AG31" s="714"/>
      <c r="AH31" s="315"/>
      <c r="AI31" s="714"/>
    </row>
    <row r="32" spans="1:35" x14ac:dyDescent="0.2">
      <c r="A32" s="315" t="s">
        <v>1899</v>
      </c>
      <c r="B32" s="315">
        <v>5</v>
      </c>
      <c r="C32" s="710">
        <v>939.72800000000007</v>
      </c>
      <c r="D32" s="710">
        <v>1070</v>
      </c>
      <c r="E32" s="710"/>
      <c r="F32" s="710"/>
      <c r="G32" s="710"/>
      <c r="H32" s="710"/>
      <c r="I32" s="710"/>
      <c r="J32" s="710"/>
      <c r="K32" s="711">
        <f t="shared" si="18"/>
        <v>2009.7280000000001</v>
      </c>
      <c r="L32" s="710">
        <v>1000</v>
      </c>
      <c r="M32" s="710"/>
      <c r="N32" s="712">
        <f t="shared" si="20"/>
        <v>1000</v>
      </c>
      <c r="O32" s="710">
        <f t="shared" si="21"/>
        <v>25116.736000000001</v>
      </c>
      <c r="P32" s="713">
        <f t="shared" si="1"/>
        <v>125583.68000000001</v>
      </c>
      <c r="Q32" s="315">
        <v>5</v>
      </c>
      <c r="R32" s="710">
        <v>939.72800000000007</v>
      </c>
      <c r="S32" s="710">
        <v>1070</v>
      </c>
      <c r="T32" s="710"/>
      <c r="U32" s="710"/>
      <c r="V32" s="710"/>
      <c r="W32" s="710"/>
      <c r="X32" s="710"/>
      <c r="Y32" s="710"/>
      <c r="Z32" s="711">
        <f t="shared" si="19"/>
        <v>2009.7280000000001</v>
      </c>
      <c r="AA32" s="710">
        <v>1000</v>
      </c>
      <c r="AB32" s="710"/>
      <c r="AC32" s="712">
        <f t="shared" si="22"/>
        <v>1000</v>
      </c>
      <c r="AD32" s="710">
        <f t="shared" si="23"/>
        <v>25116.736000000001</v>
      </c>
      <c r="AE32" s="713">
        <f t="shared" si="17"/>
        <v>125583.68000000001</v>
      </c>
      <c r="AF32" s="713"/>
      <c r="AG32" s="714"/>
      <c r="AH32" s="315"/>
      <c r="AI32" s="714"/>
    </row>
    <row r="33" spans="1:35" x14ac:dyDescent="0.2">
      <c r="A33" s="709" t="s">
        <v>1900</v>
      </c>
      <c r="B33" s="709">
        <f>SUM(B27:B32)</f>
        <v>587</v>
      </c>
      <c r="C33" s="711">
        <f>SUM(C27:C32)</f>
        <v>5273.1193131349191</v>
      </c>
      <c r="D33" s="711">
        <f>SUM(D27:D32)</f>
        <v>6935.1825725924245</v>
      </c>
      <c r="E33" s="711"/>
      <c r="F33" s="711"/>
      <c r="G33" s="711"/>
      <c r="H33" s="710"/>
      <c r="I33" s="710"/>
      <c r="J33" s="710"/>
      <c r="K33" s="711">
        <f>SUM(K27:K32)</f>
        <v>12208.301885727342</v>
      </c>
      <c r="L33" s="711">
        <f>SUM(L27:L32)</f>
        <v>6000</v>
      </c>
      <c r="M33" s="711"/>
      <c r="N33" s="712">
        <f t="shared" ref="N33:S33" si="24">SUM(N27:N32)</f>
        <v>6000</v>
      </c>
      <c r="O33" s="711">
        <f t="shared" si="24"/>
        <v>152499.62262872813</v>
      </c>
      <c r="P33" s="715">
        <f t="shared" si="24"/>
        <v>15046214.360000003</v>
      </c>
      <c r="Q33" s="709">
        <f t="shared" si="24"/>
        <v>587</v>
      </c>
      <c r="R33" s="711">
        <f t="shared" si="24"/>
        <v>5273.1193131349191</v>
      </c>
      <c r="S33" s="711">
        <f t="shared" si="24"/>
        <v>6935.1825725924245</v>
      </c>
      <c r="T33" s="711"/>
      <c r="U33" s="711"/>
      <c r="V33" s="711"/>
      <c r="W33" s="710"/>
      <c r="X33" s="710"/>
      <c r="Y33" s="710"/>
      <c r="Z33" s="711">
        <f>SUM(Z27:Z32)</f>
        <v>12208.301885727342</v>
      </c>
      <c r="AA33" s="711">
        <f>SUM(AA27:AA32)</f>
        <v>6000</v>
      </c>
      <c r="AB33" s="711"/>
      <c r="AC33" s="712">
        <f>SUM(AC27:AC32)</f>
        <v>6000</v>
      </c>
      <c r="AD33" s="711">
        <f>SUM(AD27:AD32)</f>
        <v>152499.62262872813</v>
      </c>
      <c r="AE33" s="715">
        <f>SUM(AE27:AE32)</f>
        <v>15046214.360000003</v>
      </c>
      <c r="AF33" s="713"/>
      <c r="AG33" s="714"/>
      <c r="AH33" s="709"/>
      <c r="AI33" s="714"/>
    </row>
    <row r="34" spans="1:35" x14ac:dyDescent="0.2">
      <c r="A34" s="709" t="s">
        <v>1853</v>
      </c>
      <c r="B34" s="315"/>
      <c r="C34" s="710"/>
      <c r="D34" s="710"/>
      <c r="E34" s="710"/>
      <c r="F34" s="710"/>
      <c r="G34" s="710"/>
      <c r="H34" s="710"/>
      <c r="I34" s="710"/>
      <c r="J34" s="710"/>
      <c r="K34" s="710"/>
      <c r="L34" s="710"/>
      <c r="M34" s="710"/>
      <c r="N34" s="716"/>
      <c r="O34" s="710"/>
      <c r="P34" s="713">
        <f t="shared" si="1"/>
        <v>0</v>
      </c>
      <c r="Q34" s="315"/>
      <c r="R34" s="710"/>
      <c r="S34" s="710"/>
      <c r="T34" s="710"/>
      <c r="U34" s="710"/>
      <c r="V34" s="710"/>
      <c r="W34" s="710"/>
      <c r="X34" s="710"/>
      <c r="Y34" s="710"/>
      <c r="Z34" s="710"/>
      <c r="AA34" s="710"/>
      <c r="AB34" s="710"/>
      <c r="AC34" s="716"/>
      <c r="AD34" s="710"/>
      <c r="AE34" s="713">
        <f t="shared" ref="AE34:AE39" si="25">+AD34*Q34</f>
        <v>0</v>
      </c>
      <c r="AF34" s="713"/>
      <c r="AG34" s="714"/>
      <c r="AH34" s="315"/>
      <c r="AI34" s="714"/>
    </row>
    <row r="35" spans="1:35" x14ac:dyDescent="0.2">
      <c r="A35" s="315" t="s">
        <v>1901</v>
      </c>
      <c r="B35" s="315">
        <v>20</v>
      </c>
      <c r="C35" s="710">
        <v>795.13049999999998</v>
      </c>
      <c r="D35" s="710">
        <v>1192.29</v>
      </c>
      <c r="E35" s="710"/>
      <c r="F35" s="710"/>
      <c r="G35" s="710"/>
      <c r="H35" s="710"/>
      <c r="I35" s="710"/>
      <c r="J35" s="710"/>
      <c r="K35" s="711">
        <f t="shared" ref="K35:K39" si="26">SUM(C35:J35)</f>
        <v>1987.4204999999999</v>
      </c>
      <c r="L35" s="710">
        <v>1000</v>
      </c>
      <c r="M35" s="710"/>
      <c r="N35" s="712">
        <f>SUM(L35:M35)</f>
        <v>1000</v>
      </c>
      <c r="O35" s="710">
        <f>+K35*12+L35</f>
        <v>24849.045999999998</v>
      </c>
      <c r="P35" s="713">
        <f t="shared" si="1"/>
        <v>496980.92</v>
      </c>
      <c r="Q35" s="315">
        <v>20</v>
      </c>
      <c r="R35" s="710">
        <v>795.13049999999998</v>
      </c>
      <c r="S35" s="710">
        <v>1192.29</v>
      </c>
      <c r="T35" s="710"/>
      <c r="U35" s="710"/>
      <c r="V35" s="710"/>
      <c r="W35" s="710"/>
      <c r="X35" s="710"/>
      <c r="Y35" s="710"/>
      <c r="Z35" s="711">
        <f t="shared" ref="Z35:Z39" si="27">SUM(R35:Y35)</f>
        <v>1987.4204999999999</v>
      </c>
      <c r="AA35" s="710">
        <v>1000</v>
      </c>
      <c r="AB35" s="710"/>
      <c r="AC35" s="712">
        <f>SUM(AA35:AB35)</f>
        <v>1000</v>
      </c>
      <c r="AD35" s="710">
        <f>+Z35*12+AA35</f>
        <v>24849.045999999998</v>
      </c>
      <c r="AE35" s="713">
        <f t="shared" si="25"/>
        <v>496980.92</v>
      </c>
      <c r="AF35" s="713"/>
      <c r="AG35" s="714"/>
      <c r="AH35" s="315"/>
      <c r="AI35" s="714"/>
    </row>
    <row r="36" spans="1:35" x14ac:dyDescent="0.2">
      <c r="A36" s="315" t="s">
        <v>1902</v>
      </c>
      <c r="B36" s="315">
        <v>40</v>
      </c>
      <c r="C36" s="710">
        <v>917.41849999999999</v>
      </c>
      <c r="D36" s="710">
        <v>1070</v>
      </c>
      <c r="E36" s="710"/>
      <c r="F36" s="710"/>
      <c r="G36" s="710"/>
      <c r="H36" s="710"/>
      <c r="I36" s="710"/>
      <c r="J36" s="710"/>
      <c r="K36" s="711">
        <f t="shared" si="26"/>
        <v>1987.4185</v>
      </c>
      <c r="L36" s="710">
        <v>1000</v>
      </c>
      <c r="M36" s="710"/>
      <c r="N36" s="712">
        <f t="shared" ref="N36:N39" si="28">SUM(L36:M36)</f>
        <v>1000</v>
      </c>
      <c r="O36" s="710">
        <f t="shared" ref="O36:O39" si="29">+K36*12+L36</f>
        <v>24849.022000000001</v>
      </c>
      <c r="P36" s="713">
        <f t="shared" si="1"/>
        <v>993960.88</v>
      </c>
      <c r="Q36" s="315">
        <v>40</v>
      </c>
      <c r="R36" s="710">
        <v>917.41849999999999</v>
      </c>
      <c r="S36" s="710">
        <v>1070</v>
      </c>
      <c r="T36" s="710"/>
      <c r="U36" s="710"/>
      <c r="V36" s="710"/>
      <c r="W36" s="710"/>
      <c r="X36" s="710"/>
      <c r="Y36" s="710"/>
      <c r="Z36" s="711">
        <f t="shared" si="27"/>
        <v>1987.4185</v>
      </c>
      <c r="AA36" s="710">
        <v>1000</v>
      </c>
      <c r="AB36" s="710"/>
      <c r="AC36" s="712">
        <f t="shared" ref="AC36:AC39" si="30">SUM(AA36:AB36)</f>
        <v>1000</v>
      </c>
      <c r="AD36" s="710">
        <f t="shared" ref="AD36:AD39" si="31">+Z36*12+AA36</f>
        <v>24849.022000000001</v>
      </c>
      <c r="AE36" s="713">
        <f t="shared" si="25"/>
        <v>993960.88</v>
      </c>
      <c r="AF36" s="713"/>
      <c r="AG36" s="714"/>
      <c r="AH36" s="315"/>
      <c r="AI36" s="714"/>
    </row>
    <row r="37" spans="1:35" x14ac:dyDescent="0.2">
      <c r="A37" s="315" t="s">
        <v>1903</v>
      </c>
      <c r="B37" s="315">
        <v>18</v>
      </c>
      <c r="C37" s="710">
        <v>906.43</v>
      </c>
      <c r="D37" s="710">
        <v>1091.3333333333333</v>
      </c>
      <c r="E37" s="710"/>
      <c r="F37" s="710"/>
      <c r="G37" s="710"/>
      <c r="H37" s="710"/>
      <c r="I37" s="710"/>
      <c r="J37" s="710"/>
      <c r="K37" s="711">
        <f t="shared" si="26"/>
        <v>1997.7633333333333</v>
      </c>
      <c r="L37" s="710">
        <v>1000</v>
      </c>
      <c r="M37" s="710"/>
      <c r="N37" s="712">
        <f t="shared" si="28"/>
        <v>1000</v>
      </c>
      <c r="O37" s="710">
        <f t="shared" si="29"/>
        <v>24973.16</v>
      </c>
      <c r="P37" s="713">
        <f t="shared" si="1"/>
        <v>449516.88</v>
      </c>
      <c r="Q37" s="315">
        <v>18</v>
      </c>
      <c r="R37" s="710">
        <v>906.43</v>
      </c>
      <c r="S37" s="710">
        <v>1091.3333333333333</v>
      </c>
      <c r="T37" s="710"/>
      <c r="U37" s="710"/>
      <c r="V37" s="710"/>
      <c r="W37" s="710"/>
      <c r="X37" s="710"/>
      <c r="Y37" s="710"/>
      <c r="Z37" s="711">
        <f t="shared" si="27"/>
        <v>1997.7633333333333</v>
      </c>
      <c r="AA37" s="710">
        <v>1000</v>
      </c>
      <c r="AB37" s="710"/>
      <c r="AC37" s="712">
        <f t="shared" si="30"/>
        <v>1000</v>
      </c>
      <c r="AD37" s="710">
        <f t="shared" si="31"/>
        <v>24973.16</v>
      </c>
      <c r="AE37" s="713">
        <f t="shared" si="25"/>
        <v>449516.88</v>
      </c>
      <c r="AF37" s="713"/>
      <c r="AG37" s="714"/>
      <c r="AH37" s="315"/>
      <c r="AI37" s="714"/>
    </row>
    <row r="38" spans="1:35" x14ac:dyDescent="0.2">
      <c r="A38" s="315" t="s">
        <v>1904</v>
      </c>
      <c r="B38" s="315">
        <v>25</v>
      </c>
      <c r="C38" s="710">
        <v>901.91480000000001</v>
      </c>
      <c r="D38" s="710">
        <v>1070</v>
      </c>
      <c r="E38" s="710"/>
      <c r="F38" s="710"/>
      <c r="G38" s="710"/>
      <c r="H38" s="710"/>
      <c r="I38" s="710"/>
      <c r="J38" s="710"/>
      <c r="K38" s="711">
        <f t="shared" si="26"/>
        <v>1971.9148</v>
      </c>
      <c r="L38" s="710">
        <v>1000</v>
      </c>
      <c r="M38" s="710"/>
      <c r="N38" s="712">
        <f t="shared" si="28"/>
        <v>1000</v>
      </c>
      <c r="O38" s="710">
        <f t="shared" si="29"/>
        <v>24662.977599999998</v>
      </c>
      <c r="P38" s="713">
        <f t="shared" si="1"/>
        <v>616574.43999999994</v>
      </c>
      <c r="Q38" s="315">
        <v>25</v>
      </c>
      <c r="R38" s="710">
        <v>901.91480000000001</v>
      </c>
      <c r="S38" s="710">
        <v>1070</v>
      </c>
      <c r="T38" s="710"/>
      <c r="U38" s="710"/>
      <c r="V38" s="710"/>
      <c r="W38" s="710"/>
      <c r="X38" s="710"/>
      <c r="Y38" s="710"/>
      <c r="Z38" s="711">
        <f t="shared" si="27"/>
        <v>1971.9148</v>
      </c>
      <c r="AA38" s="710">
        <v>1000</v>
      </c>
      <c r="AB38" s="710"/>
      <c r="AC38" s="712">
        <f t="shared" si="30"/>
        <v>1000</v>
      </c>
      <c r="AD38" s="710">
        <f t="shared" si="31"/>
        <v>24662.977599999998</v>
      </c>
      <c r="AE38" s="713">
        <f t="shared" si="25"/>
        <v>616574.43999999994</v>
      </c>
      <c r="AF38" s="713"/>
      <c r="AG38" s="714"/>
      <c r="AH38" s="315"/>
      <c r="AI38" s="714"/>
    </row>
    <row r="39" spans="1:35" x14ac:dyDescent="0.2">
      <c r="A39" s="315" t="s">
        <v>1905</v>
      </c>
      <c r="B39" s="315">
        <v>423</v>
      </c>
      <c r="C39" s="710">
        <v>894.86742316784876</v>
      </c>
      <c r="D39" s="710">
        <v>1070</v>
      </c>
      <c r="E39" s="710"/>
      <c r="F39" s="710"/>
      <c r="G39" s="710"/>
      <c r="H39" s="710"/>
      <c r="I39" s="710"/>
      <c r="J39" s="710"/>
      <c r="K39" s="711">
        <f t="shared" si="26"/>
        <v>1964.8674231678488</v>
      </c>
      <c r="L39" s="710">
        <v>1000</v>
      </c>
      <c r="M39" s="710"/>
      <c r="N39" s="712">
        <f t="shared" si="28"/>
        <v>1000</v>
      </c>
      <c r="O39" s="710">
        <f t="shared" si="29"/>
        <v>24578.409078014185</v>
      </c>
      <c r="P39" s="713">
        <f t="shared" si="1"/>
        <v>10396667.040000001</v>
      </c>
      <c r="Q39" s="315">
        <v>423</v>
      </c>
      <c r="R39" s="710">
        <v>894.86742316784876</v>
      </c>
      <c r="S39" s="710">
        <v>1070</v>
      </c>
      <c r="T39" s="710"/>
      <c r="U39" s="710"/>
      <c r="V39" s="710"/>
      <c r="W39" s="710"/>
      <c r="X39" s="710"/>
      <c r="Y39" s="710"/>
      <c r="Z39" s="711">
        <f t="shared" si="27"/>
        <v>1964.8674231678488</v>
      </c>
      <c r="AA39" s="710">
        <v>1000</v>
      </c>
      <c r="AB39" s="710"/>
      <c r="AC39" s="712">
        <f t="shared" si="30"/>
        <v>1000</v>
      </c>
      <c r="AD39" s="710">
        <f t="shared" si="31"/>
        <v>24578.409078014185</v>
      </c>
      <c r="AE39" s="713">
        <f t="shared" si="25"/>
        <v>10396667.040000001</v>
      </c>
      <c r="AF39" s="713"/>
      <c r="AG39" s="714"/>
      <c r="AH39" s="315"/>
      <c r="AI39" s="714"/>
    </row>
    <row r="40" spans="1:35" x14ac:dyDescent="0.2">
      <c r="A40" s="709" t="s">
        <v>1906</v>
      </c>
      <c r="B40" s="709">
        <f>SUM(B35:B39)</f>
        <v>526</v>
      </c>
      <c r="C40" s="711">
        <f>SUM(C35:C39)</f>
        <v>4415.7612231678486</v>
      </c>
      <c r="D40" s="711">
        <f>SUM(D35:D39)</f>
        <v>5493.623333333333</v>
      </c>
      <c r="E40" s="711"/>
      <c r="F40" s="711"/>
      <c r="G40" s="711"/>
      <c r="H40" s="710"/>
      <c r="I40" s="710"/>
      <c r="J40" s="710"/>
      <c r="K40" s="711">
        <f>SUM(K35:K39)</f>
        <v>9909.3845565011816</v>
      </c>
      <c r="L40" s="711">
        <f>SUM(L35:L39)</f>
        <v>5000</v>
      </c>
      <c r="M40" s="711"/>
      <c r="N40" s="712">
        <f t="shared" ref="N40:S40" si="32">SUM(N35:N39)</f>
        <v>5000</v>
      </c>
      <c r="O40" s="711">
        <f t="shared" si="32"/>
        <v>123912.61467801419</v>
      </c>
      <c r="P40" s="715">
        <f t="shared" si="32"/>
        <v>12953700.16</v>
      </c>
      <c r="Q40" s="709">
        <f t="shared" si="32"/>
        <v>526</v>
      </c>
      <c r="R40" s="711">
        <f t="shared" si="32"/>
        <v>4415.7612231678486</v>
      </c>
      <c r="S40" s="711">
        <f t="shared" si="32"/>
        <v>5493.623333333333</v>
      </c>
      <c r="T40" s="711"/>
      <c r="U40" s="711"/>
      <c r="V40" s="711"/>
      <c r="W40" s="710"/>
      <c r="X40" s="710"/>
      <c r="Y40" s="710"/>
      <c r="Z40" s="711">
        <f>SUM(Z35:Z39)</f>
        <v>9909.3845565011816</v>
      </c>
      <c r="AA40" s="711">
        <f>SUM(AA35:AA39)</f>
        <v>5000</v>
      </c>
      <c r="AB40" s="711"/>
      <c r="AC40" s="712">
        <f>SUM(AC35:AC39)</f>
        <v>5000</v>
      </c>
      <c r="AD40" s="711">
        <f>SUM(AD35:AD39)</f>
        <v>123912.61467801419</v>
      </c>
      <c r="AE40" s="715">
        <f>SUM(AE35:AE39)</f>
        <v>12953700.16</v>
      </c>
      <c r="AF40" s="713"/>
      <c r="AG40" s="714"/>
      <c r="AH40" s="709"/>
      <c r="AI40" s="714"/>
    </row>
    <row r="41" spans="1:35" x14ac:dyDescent="0.2">
      <c r="A41" s="717" t="s">
        <v>1907</v>
      </c>
      <c r="B41" s="717">
        <f>+B40+B33+B25+B17</f>
        <v>1517</v>
      </c>
      <c r="C41" s="718">
        <f>+C40+C33+C25+C17</f>
        <v>22522.56666182258</v>
      </c>
      <c r="D41" s="718">
        <f>+D40+D33+D25+D17</f>
        <v>36219.528608289074</v>
      </c>
      <c r="E41" s="718"/>
      <c r="F41" s="718"/>
      <c r="G41" s="719"/>
      <c r="H41" s="719"/>
      <c r="I41" s="719"/>
      <c r="J41" s="719"/>
      <c r="K41" s="718">
        <f>+K40+K33+K25+K17</f>
        <v>58742.095270111648</v>
      </c>
      <c r="L41" s="718">
        <f>+L40+L33+L25+L17</f>
        <v>24000</v>
      </c>
      <c r="M41" s="718"/>
      <c r="N41" s="720">
        <f t="shared" ref="N41:S41" si="33">+N40+N33+N25+N17</f>
        <v>24000</v>
      </c>
      <c r="O41" s="718">
        <f t="shared" si="33"/>
        <v>728905.14324133995</v>
      </c>
      <c r="P41" s="721">
        <f t="shared" si="33"/>
        <v>43195577.600000001</v>
      </c>
      <c r="Q41" s="717">
        <f t="shared" si="33"/>
        <v>1517</v>
      </c>
      <c r="R41" s="718">
        <f t="shared" si="33"/>
        <v>22522.56666182258</v>
      </c>
      <c r="S41" s="718">
        <f t="shared" si="33"/>
        <v>36219.528608289074</v>
      </c>
      <c r="T41" s="718"/>
      <c r="U41" s="718"/>
      <c r="V41" s="719"/>
      <c r="W41" s="719"/>
      <c r="X41" s="719"/>
      <c r="Y41" s="719"/>
      <c r="Z41" s="718">
        <f>+Z40+Z33+Z25+Z17</f>
        <v>58742.095270111648</v>
      </c>
      <c r="AA41" s="718">
        <f>+AA40+AA33+AA25+AA17</f>
        <v>24000</v>
      </c>
      <c r="AB41" s="718"/>
      <c r="AC41" s="720">
        <f>+AC40+AC33+AC25+AC17</f>
        <v>24000</v>
      </c>
      <c r="AD41" s="718">
        <f>+AD40+AD33+AD25+AD17</f>
        <v>728905.14324133995</v>
      </c>
      <c r="AE41" s="721">
        <f>+AE40+AE33+AE25+AE17</f>
        <v>43195577.600000001</v>
      </c>
      <c r="AF41" s="713"/>
      <c r="AG41" s="714"/>
      <c r="AH41" s="722"/>
      <c r="AI41" s="714"/>
    </row>
    <row r="42" spans="1:35" ht="33.75" x14ac:dyDescent="0.2">
      <c r="A42" s="723" t="s">
        <v>55</v>
      </c>
      <c r="B42" s="315"/>
      <c r="C42" s="710"/>
      <c r="D42" s="710"/>
      <c r="E42" s="710"/>
      <c r="F42" s="710"/>
      <c r="G42" s="710"/>
      <c r="H42" s="710"/>
      <c r="I42" s="710"/>
      <c r="J42" s="710"/>
      <c r="K42" s="710"/>
      <c r="L42" s="710"/>
      <c r="M42" s="710"/>
      <c r="N42" s="716"/>
      <c r="O42" s="710"/>
      <c r="P42" s="713"/>
      <c r="Q42" s="315"/>
      <c r="R42" s="710"/>
      <c r="S42" s="710"/>
      <c r="T42" s="710"/>
      <c r="U42" s="710"/>
      <c r="V42" s="710"/>
      <c r="W42" s="710"/>
      <c r="X42" s="710"/>
      <c r="Y42" s="710"/>
      <c r="Z42" s="710"/>
      <c r="AA42" s="710"/>
      <c r="AB42" s="710"/>
      <c r="AC42" s="716"/>
      <c r="AD42" s="710"/>
      <c r="AE42" s="713"/>
      <c r="AF42" s="713"/>
      <c r="AG42" s="714"/>
      <c r="AH42" s="315"/>
      <c r="AI42" s="714"/>
    </row>
    <row r="43" spans="1:35" x14ac:dyDescent="0.2">
      <c r="A43" s="709" t="s">
        <v>1854</v>
      </c>
      <c r="B43" s="315"/>
      <c r="C43" s="710"/>
      <c r="D43" s="710"/>
      <c r="E43" s="710"/>
      <c r="F43" s="710"/>
      <c r="G43" s="710"/>
      <c r="H43" s="710"/>
      <c r="I43" s="710"/>
      <c r="J43" s="710"/>
      <c r="K43" s="710"/>
      <c r="L43" s="710"/>
      <c r="M43" s="710"/>
      <c r="N43" s="716"/>
      <c r="O43" s="710"/>
      <c r="P43" s="713"/>
      <c r="Q43" s="315"/>
      <c r="R43" s="710"/>
      <c r="S43" s="710"/>
      <c r="T43" s="710"/>
      <c r="U43" s="710"/>
      <c r="V43" s="710"/>
      <c r="W43" s="710"/>
      <c r="X43" s="710"/>
      <c r="Y43" s="710"/>
      <c r="Z43" s="710"/>
      <c r="AA43" s="710"/>
      <c r="AB43" s="710"/>
      <c r="AC43" s="716"/>
      <c r="AD43" s="710"/>
      <c r="AE43" s="713"/>
      <c r="AF43" s="713"/>
      <c r="AG43" s="714"/>
      <c r="AH43" s="315"/>
      <c r="AI43" s="714"/>
    </row>
    <row r="44" spans="1:35" x14ac:dyDescent="0.2">
      <c r="A44" s="315" t="s">
        <v>1890</v>
      </c>
      <c r="B44" s="315">
        <v>2</v>
      </c>
      <c r="C44" s="710">
        <v>3090.41</v>
      </c>
      <c r="D44" s="710">
        <v>0</v>
      </c>
      <c r="E44" s="710"/>
      <c r="F44" s="710"/>
      <c r="G44" s="710"/>
      <c r="H44" s="710"/>
      <c r="I44" s="710"/>
      <c r="J44" s="710">
        <v>454.95</v>
      </c>
      <c r="K44" s="711">
        <f>SUM(C44:J44)</f>
        <v>3545.3599999999997</v>
      </c>
      <c r="L44" s="710">
        <v>1000</v>
      </c>
      <c r="M44" s="710"/>
      <c r="N44" s="712">
        <f>SUM(L44:M44)</f>
        <v>1000</v>
      </c>
      <c r="O44" s="710">
        <f>+K44*12+L44</f>
        <v>43544.319999999992</v>
      </c>
      <c r="P44" s="713">
        <f t="shared" ref="P44:P61" si="34">+O44*B44</f>
        <v>87088.639999999985</v>
      </c>
      <c r="Q44" s="315">
        <v>2</v>
      </c>
      <c r="R44" s="710">
        <v>3090.41</v>
      </c>
      <c r="S44" s="710">
        <v>0</v>
      </c>
      <c r="T44" s="710"/>
      <c r="U44" s="710"/>
      <c r="V44" s="710"/>
      <c r="W44" s="710"/>
      <c r="X44" s="710"/>
      <c r="Y44" s="710">
        <v>454.95</v>
      </c>
      <c r="Z44" s="711">
        <f>SUM(R44:Y44)</f>
        <v>3545.3599999999997</v>
      </c>
      <c r="AA44" s="710">
        <v>1000</v>
      </c>
      <c r="AB44" s="710"/>
      <c r="AC44" s="712">
        <f>SUM(AA44:AB44)</f>
        <v>1000</v>
      </c>
      <c r="AD44" s="710">
        <f>+Z44*12+AA44</f>
        <v>43544.319999999992</v>
      </c>
      <c r="AE44" s="713">
        <f t="shared" ref="AE44:AE45" si="35">+AD44*Q44</f>
        <v>87088.639999999985</v>
      </c>
      <c r="AF44" s="713"/>
      <c r="AG44" s="714"/>
      <c r="AH44" s="315"/>
      <c r="AI44" s="714"/>
    </row>
    <row r="45" spans="1:35" x14ac:dyDescent="0.2">
      <c r="A45" s="315" t="s">
        <v>1891</v>
      </c>
      <c r="B45" s="315">
        <v>5</v>
      </c>
      <c r="C45" s="710">
        <v>3163.23</v>
      </c>
      <c r="D45" s="710">
        <v>0</v>
      </c>
      <c r="E45" s="710"/>
      <c r="F45" s="710"/>
      <c r="G45" s="710"/>
      <c r="H45" s="710"/>
      <c r="I45" s="710"/>
      <c r="J45" s="710">
        <v>538.70000000000005</v>
      </c>
      <c r="K45" s="711">
        <f>SUM(C45:J45)</f>
        <v>3701.9300000000003</v>
      </c>
      <c r="L45" s="710">
        <v>1000</v>
      </c>
      <c r="M45" s="710"/>
      <c r="N45" s="712">
        <f t="shared" ref="N45:N46" si="36">SUM(L45:M45)</f>
        <v>1000</v>
      </c>
      <c r="O45" s="710">
        <f t="shared" ref="O45:O46" si="37">+K45*12+L45</f>
        <v>45423.16</v>
      </c>
      <c r="P45" s="713">
        <f t="shared" si="34"/>
        <v>227115.80000000002</v>
      </c>
      <c r="Q45" s="315">
        <v>5</v>
      </c>
      <c r="R45" s="710">
        <v>3163.23</v>
      </c>
      <c r="S45" s="710">
        <v>0</v>
      </c>
      <c r="T45" s="710"/>
      <c r="U45" s="710"/>
      <c r="V45" s="710"/>
      <c r="W45" s="710"/>
      <c r="X45" s="710"/>
      <c r="Y45" s="710">
        <v>538.70000000000005</v>
      </c>
      <c r="Z45" s="711">
        <f>SUM(R45:Y45)</f>
        <v>3701.9300000000003</v>
      </c>
      <c r="AA45" s="710">
        <v>1000</v>
      </c>
      <c r="AB45" s="710"/>
      <c r="AC45" s="712">
        <f t="shared" ref="AC45:AC46" si="38">SUM(AA45:AB45)</f>
        <v>1000</v>
      </c>
      <c r="AD45" s="710">
        <f t="shared" ref="AD45:AD46" si="39">+Z45*12+AA45</f>
        <v>45423.16</v>
      </c>
      <c r="AE45" s="713">
        <f t="shared" si="35"/>
        <v>227115.80000000002</v>
      </c>
      <c r="AF45" s="713"/>
      <c r="AG45" s="714"/>
      <c r="AH45" s="315"/>
      <c r="AI45" s="714"/>
    </row>
    <row r="46" spans="1:35" x14ac:dyDescent="0.2">
      <c r="A46" s="315" t="s">
        <v>1892</v>
      </c>
      <c r="B46" s="315">
        <v>4</v>
      </c>
      <c r="C46" s="710">
        <v>2925.45</v>
      </c>
      <c r="D46" s="710">
        <v>0</v>
      </c>
      <c r="E46" s="710"/>
      <c r="F46" s="710"/>
      <c r="G46" s="710"/>
      <c r="H46" s="710"/>
      <c r="I46" s="710"/>
      <c r="J46" s="710">
        <v>516.09249999999997</v>
      </c>
      <c r="K46" s="711">
        <f>SUM(C46:J46)</f>
        <v>3441.5424999999996</v>
      </c>
      <c r="L46" s="710">
        <v>1000</v>
      </c>
      <c r="M46" s="710"/>
      <c r="N46" s="712">
        <f t="shared" si="36"/>
        <v>1000</v>
      </c>
      <c r="O46" s="710">
        <f t="shared" si="37"/>
        <v>42298.509999999995</v>
      </c>
      <c r="P46" s="713">
        <f>+O46*B46</f>
        <v>169194.03999999998</v>
      </c>
      <c r="Q46" s="315">
        <v>4</v>
      </c>
      <c r="R46" s="710">
        <v>2925.45</v>
      </c>
      <c r="S46" s="710">
        <v>0</v>
      </c>
      <c r="T46" s="710"/>
      <c r="U46" s="710"/>
      <c r="V46" s="710"/>
      <c r="W46" s="710"/>
      <c r="X46" s="710"/>
      <c r="Y46" s="710">
        <v>516.09249999999997</v>
      </c>
      <c r="Z46" s="711">
        <f>SUM(R46:Y46)</f>
        <v>3441.5424999999996</v>
      </c>
      <c r="AA46" s="710">
        <v>1000</v>
      </c>
      <c r="AB46" s="710"/>
      <c r="AC46" s="712">
        <f t="shared" si="38"/>
        <v>1000</v>
      </c>
      <c r="AD46" s="710">
        <f t="shared" si="39"/>
        <v>42298.509999999995</v>
      </c>
      <c r="AE46" s="713">
        <f>+AD46*Q46</f>
        <v>169194.03999999998</v>
      </c>
      <c r="AF46" s="713"/>
      <c r="AG46" s="714"/>
      <c r="AH46" s="315"/>
      <c r="AI46" s="714"/>
    </row>
    <row r="47" spans="1:35" x14ac:dyDescent="0.2">
      <c r="A47" s="709" t="s">
        <v>1908</v>
      </c>
      <c r="B47" s="709">
        <f>SUM(B44:B46)</f>
        <v>11</v>
      </c>
      <c r="C47" s="711">
        <f>SUM(C44:C46)</f>
        <v>9179.09</v>
      </c>
      <c r="D47" s="711">
        <f>SUM(D44:D46)</f>
        <v>0</v>
      </c>
      <c r="E47" s="711"/>
      <c r="F47" s="711"/>
      <c r="G47" s="711"/>
      <c r="H47" s="710"/>
      <c r="I47" s="711"/>
      <c r="J47" s="711">
        <v>1509.7425000000001</v>
      </c>
      <c r="K47" s="711">
        <f>SUM(K44:K46)</f>
        <v>10688.8325</v>
      </c>
      <c r="L47" s="711">
        <v>3000</v>
      </c>
      <c r="M47" s="711"/>
      <c r="N47" s="712">
        <f t="shared" ref="N47:S47" si="40">SUM(N44:N46)</f>
        <v>3000</v>
      </c>
      <c r="O47" s="711">
        <f t="shared" si="40"/>
        <v>131265.99</v>
      </c>
      <c r="P47" s="715">
        <f t="shared" si="40"/>
        <v>483398.48</v>
      </c>
      <c r="Q47" s="709">
        <f t="shared" si="40"/>
        <v>11</v>
      </c>
      <c r="R47" s="711">
        <f t="shared" si="40"/>
        <v>9179.09</v>
      </c>
      <c r="S47" s="711">
        <f t="shared" si="40"/>
        <v>0</v>
      </c>
      <c r="T47" s="711"/>
      <c r="U47" s="711"/>
      <c r="V47" s="711"/>
      <c r="W47" s="710"/>
      <c r="X47" s="711"/>
      <c r="Y47" s="711">
        <v>1509.7425000000001</v>
      </c>
      <c r="Z47" s="711">
        <f>SUM(Z44:Z46)</f>
        <v>10688.8325</v>
      </c>
      <c r="AA47" s="711">
        <v>3000</v>
      </c>
      <c r="AB47" s="711"/>
      <c r="AC47" s="712">
        <f>SUM(AC44:AC46)</f>
        <v>3000</v>
      </c>
      <c r="AD47" s="711">
        <f>SUM(AD44:AD46)</f>
        <v>131265.99</v>
      </c>
      <c r="AE47" s="715">
        <f>SUM(AE44:AE46)</f>
        <v>483398.48</v>
      </c>
      <c r="AF47" s="713"/>
      <c r="AG47" s="714"/>
      <c r="AH47" s="709"/>
      <c r="AI47" s="714"/>
    </row>
    <row r="48" spans="1:35" x14ac:dyDescent="0.2">
      <c r="A48" s="709" t="s">
        <v>1855</v>
      </c>
      <c r="B48" s="315"/>
      <c r="C48" s="710"/>
      <c r="D48" s="710"/>
      <c r="E48" s="710"/>
      <c r="F48" s="710"/>
      <c r="G48" s="710"/>
      <c r="H48" s="710"/>
      <c r="I48" s="710"/>
      <c r="J48" s="710"/>
      <c r="K48" s="710"/>
      <c r="L48" s="710"/>
      <c r="M48" s="710"/>
      <c r="N48" s="716"/>
      <c r="O48" s="710"/>
      <c r="P48" s="713"/>
      <c r="Q48" s="315"/>
      <c r="R48" s="710"/>
      <c r="S48" s="710"/>
      <c r="T48" s="710"/>
      <c r="U48" s="710"/>
      <c r="V48" s="710"/>
      <c r="W48" s="710"/>
      <c r="X48" s="710"/>
      <c r="Y48" s="710"/>
      <c r="Z48" s="710"/>
      <c r="AA48" s="710"/>
      <c r="AB48" s="710"/>
      <c r="AC48" s="716"/>
      <c r="AD48" s="710"/>
      <c r="AE48" s="713"/>
      <c r="AF48" s="713"/>
      <c r="AG48" s="714"/>
      <c r="AH48" s="315"/>
      <c r="AI48" s="714"/>
    </row>
    <row r="49" spans="1:35" x14ac:dyDescent="0.2">
      <c r="A49" s="315" t="s">
        <v>1894</v>
      </c>
      <c r="B49" s="315">
        <v>61</v>
      </c>
      <c r="C49" s="710">
        <v>2850.9308196721313</v>
      </c>
      <c r="D49" s="710">
        <v>0</v>
      </c>
      <c r="E49" s="710"/>
      <c r="F49" s="710"/>
      <c r="G49" s="710"/>
      <c r="H49" s="710"/>
      <c r="I49" s="710"/>
      <c r="J49" s="710">
        <v>373.63229508196719</v>
      </c>
      <c r="K49" s="711">
        <f t="shared" ref="K49:K54" si="41">SUM(C49:J49)</f>
        <v>3224.5631147540985</v>
      </c>
      <c r="L49" s="710">
        <v>1000</v>
      </c>
      <c r="M49" s="710"/>
      <c r="N49" s="712">
        <f t="shared" ref="N49:N54" si="42">SUM(L49:M49)</f>
        <v>1000</v>
      </c>
      <c r="O49" s="710">
        <f t="shared" ref="O49:O54" si="43">+K49*12+L49</f>
        <v>39694.75737704918</v>
      </c>
      <c r="P49" s="713">
        <f t="shared" si="34"/>
        <v>2421380.2000000002</v>
      </c>
      <c r="Q49" s="315">
        <v>61</v>
      </c>
      <c r="R49" s="710">
        <v>2850.9308196721313</v>
      </c>
      <c r="S49" s="710">
        <v>0</v>
      </c>
      <c r="T49" s="710"/>
      <c r="U49" s="710"/>
      <c r="V49" s="710"/>
      <c r="W49" s="710"/>
      <c r="X49" s="710"/>
      <c r="Y49" s="710">
        <v>373.63229508196719</v>
      </c>
      <c r="Z49" s="711">
        <f t="shared" ref="Z49:Z54" si="44">SUM(R49:Y49)</f>
        <v>3224.5631147540985</v>
      </c>
      <c r="AA49" s="710">
        <v>1000</v>
      </c>
      <c r="AB49" s="710"/>
      <c r="AC49" s="712">
        <f t="shared" ref="AC49:AC54" si="45">SUM(AA49:AB49)</f>
        <v>1000</v>
      </c>
      <c r="AD49" s="710">
        <f t="shared" ref="AD49:AD54" si="46">+Z49*12+AA49</f>
        <v>39694.75737704918</v>
      </c>
      <c r="AE49" s="713">
        <f t="shared" ref="AE49:AE54" si="47">+AD49*Q49</f>
        <v>2421380.2000000002</v>
      </c>
      <c r="AF49" s="713"/>
      <c r="AG49" s="714"/>
      <c r="AH49" s="315"/>
      <c r="AI49" s="714"/>
    </row>
    <row r="50" spans="1:35" x14ac:dyDescent="0.2">
      <c r="A50" s="315" t="s">
        <v>1895</v>
      </c>
      <c r="B50" s="315">
        <v>181</v>
      </c>
      <c r="C50" s="710">
        <v>2873.35044198895</v>
      </c>
      <c r="D50" s="710">
        <v>0</v>
      </c>
      <c r="E50" s="710"/>
      <c r="F50" s="710"/>
      <c r="G50" s="710"/>
      <c r="H50" s="710"/>
      <c r="I50" s="710"/>
      <c r="J50" s="710">
        <v>358.97375690607737</v>
      </c>
      <c r="K50" s="711">
        <f t="shared" si="41"/>
        <v>3232.3241988950276</v>
      </c>
      <c r="L50" s="710">
        <v>1000</v>
      </c>
      <c r="M50" s="710"/>
      <c r="N50" s="712">
        <f t="shared" si="42"/>
        <v>1000</v>
      </c>
      <c r="O50" s="710">
        <f t="shared" si="43"/>
        <v>39787.890386740328</v>
      </c>
      <c r="P50" s="713">
        <f t="shared" si="34"/>
        <v>7201608.1599999992</v>
      </c>
      <c r="Q50" s="315">
        <v>181</v>
      </c>
      <c r="R50" s="710">
        <v>2873.35044198895</v>
      </c>
      <c r="S50" s="710">
        <v>0</v>
      </c>
      <c r="T50" s="710"/>
      <c r="U50" s="710"/>
      <c r="V50" s="710"/>
      <c r="W50" s="710"/>
      <c r="X50" s="710"/>
      <c r="Y50" s="710">
        <v>358.97375690607737</v>
      </c>
      <c r="Z50" s="711">
        <f t="shared" si="44"/>
        <v>3232.3241988950276</v>
      </c>
      <c r="AA50" s="710">
        <v>1000</v>
      </c>
      <c r="AB50" s="710"/>
      <c r="AC50" s="712">
        <f t="shared" si="45"/>
        <v>1000</v>
      </c>
      <c r="AD50" s="710">
        <f t="shared" si="46"/>
        <v>39787.890386740328</v>
      </c>
      <c r="AE50" s="713">
        <f t="shared" si="47"/>
        <v>7201608.1599999992</v>
      </c>
      <c r="AF50" s="713"/>
      <c r="AG50" s="714"/>
      <c r="AH50" s="315"/>
      <c r="AI50" s="714"/>
    </row>
    <row r="51" spans="1:35" x14ac:dyDescent="0.2">
      <c r="A51" s="315" t="s">
        <v>1896</v>
      </c>
      <c r="B51" s="315">
        <v>271</v>
      </c>
      <c r="C51" s="710">
        <v>2753.0419926199256</v>
      </c>
      <c r="D51" s="710">
        <v>0</v>
      </c>
      <c r="E51" s="710"/>
      <c r="F51" s="710"/>
      <c r="G51" s="710"/>
      <c r="H51" s="710"/>
      <c r="I51" s="710"/>
      <c r="J51" s="710">
        <v>346.62977859778596</v>
      </c>
      <c r="K51" s="711">
        <f t="shared" si="41"/>
        <v>3099.6717712177115</v>
      </c>
      <c r="L51" s="710">
        <v>1000</v>
      </c>
      <c r="M51" s="710"/>
      <c r="N51" s="712">
        <f t="shared" si="42"/>
        <v>1000</v>
      </c>
      <c r="O51" s="710">
        <f t="shared" si="43"/>
        <v>38196.061254612534</v>
      </c>
      <c r="P51" s="713">
        <f t="shared" si="34"/>
        <v>10351132.599999996</v>
      </c>
      <c r="Q51" s="315">
        <v>271</v>
      </c>
      <c r="R51" s="710">
        <v>2753.0419926199256</v>
      </c>
      <c r="S51" s="710">
        <v>0</v>
      </c>
      <c r="T51" s="710"/>
      <c r="U51" s="710"/>
      <c r="V51" s="710"/>
      <c r="W51" s="710"/>
      <c r="X51" s="710"/>
      <c r="Y51" s="710">
        <v>346.62977859778596</v>
      </c>
      <c r="Z51" s="711">
        <f t="shared" si="44"/>
        <v>3099.6717712177115</v>
      </c>
      <c r="AA51" s="710">
        <v>1000</v>
      </c>
      <c r="AB51" s="710"/>
      <c r="AC51" s="712">
        <f t="shared" si="45"/>
        <v>1000</v>
      </c>
      <c r="AD51" s="710">
        <f t="shared" si="46"/>
        <v>38196.061254612534</v>
      </c>
      <c r="AE51" s="713">
        <f t="shared" si="47"/>
        <v>10351132.599999996</v>
      </c>
      <c r="AF51" s="713"/>
      <c r="AG51" s="714"/>
      <c r="AH51" s="315"/>
      <c r="AI51" s="714"/>
    </row>
    <row r="52" spans="1:35" x14ac:dyDescent="0.2">
      <c r="A52" s="315" t="s">
        <v>1897</v>
      </c>
      <c r="B52" s="315">
        <v>47</v>
      </c>
      <c r="C52" s="710">
        <v>2371.3199999999997</v>
      </c>
      <c r="D52" s="710">
        <v>0</v>
      </c>
      <c r="E52" s="710"/>
      <c r="F52" s="710"/>
      <c r="G52" s="710"/>
      <c r="H52" s="710"/>
      <c r="I52" s="710"/>
      <c r="J52" s="710">
        <v>338.56</v>
      </c>
      <c r="K52" s="711">
        <f t="shared" si="41"/>
        <v>2709.8799999999997</v>
      </c>
      <c r="L52" s="710">
        <v>1000</v>
      </c>
      <c r="M52" s="710"/>
      <c r="N52" s="712">
        <f t="shared" si="42"/>
        <v>1000</v>
      </c>
      <c r="O52" s="710">
        <f t="shared" si="43"/>
        <v>33518.559999999998</v>
      </c>
      <c r="P52" s="713">
        <f t="shared" si="34"/>
        <v>1575372.3199999998</v>
      </c>
      <c r="Q52" s="315">
        <v>47</v>
      </c>
      <c r="R52" s="710">
        <v>2371.3199999999997</v>
      </c>
      <c r="S52" s="710">
        <v>0</v>
      </c>
      <c r="T52" s="710"/>
      <c r="U52" s="710"/>
      <c r="V52" s="710"/>
      <c r="W52" s="710"/>
      <c r="X52" s="710"/>
      <c r="Y52" s="710">
        <v>338.56</v>
      </c>
      <c r="Z52" s="711">
        <f t="shared" si="44"/>
        <v>2709.8799999999997</v>
      </c>
      <c r="AA52" s="710">
        <v>1000</v>
      </c>
      <c r="AB52" s="710"/>
      <c r="AC52" s="712">
        <f t="shared" si="45"/>
        <v>1000</v>
      </c>
      <c r="AD52" s="710">
        <f t="shared" si="46"/>
        <v>33518.559999999998</v>
      </c>
      <c r="AE52" s="713">
        <f t="shared" si="47"/>
        <v>1575372.3199999998</v>
      </c>
      <c r="AF52" s="713"/>
      <c r="AG52" s="714"/>
      <c r="AH52" s="315"/>
      <c r="AI52" s="714"/>
    </row>
    <row r="53" spans="1:35" x14ac:dyDescent="0.2">
      <c r="A53" s="315" t="s">
        <v>1898</v>
      </c>
      <c r="B53" s="315">
        <v>28</v>
      </c>
      <c r="C53" s="710">
        <v>2357.56</v>
      </c>
      <c r="D53" s="710">
        <v>0</v>
      </c>
      <c r="E53" s="710"/>
      <c r="F53" s="710"/>
      <c r="G53" s="710"/>
      <c r="H53" s="710"/>
      <c r="I53" s="710"/>
      <c r="J53" s="710">
        <v>397.34428571428572</v>
      </c>
      <c r="K53" s="711">
        <f t="shared" si="41"/>
        <v>2754.9042857142858</v>
      </c>
      <c r="L53" s="710">
        <v>1000</v>
      </c>
      <c r="M53" s="710"/>
      <c r="N53" s="712">
        <f t="shared" si="42"/>
        <v>1000</v>
      </c>
      <c r="O53" s="710">
        <f t="shared" si="43"/>
        <v>34058.851428571434</v>
      </c>
      <c r="P53" s="713">
        <f t="shared" si="34"/>
        <v>953647.84000000008</v>
      </c>
      <c r="Q53" s="315">
        <v>28</v>
      </c>
      <c r="R53" s="710">
        <v>2357.56</v>
      </c>
      <c r="S53" s="710">
        <v>0</v>
      </c>
      <c r="T53" s="710"/>
      <c r="U53" s="710"/>
      <c r="V53" s="710"/>
      <c r="W53" s="710"/>
      <c r="X53" s="710"/>
      <c r="Y53" s="710">
        <v>397.34428571428572</v>
      </c>
      <c r="Z53" s="711">
        <f t="shared" si="44"/>
        <v>2754.9042857142858</v>
      </c>
      <c r="AA53" s="710">
        <v>1000</v>
      </c>
      <c r="AB53" s="710"/>
      <c r="AC53" s="712">
        <f t="shared" si="45"/>
        <v>1000</v>
      </c>
      <c r="AD53" s="710">
        <f t="shared" si="46"/>
        <v>34058.851428571434</v>
      </c>
      <c r="AE53" s="713">
        <f t="shared" si="47"/>
        <v>953647.84000000008</v>
      </c>
      <c r="AF53" s="713"/>
      <c r="AG53" s="714"/>
      <c r="AH53" s="315"/>
      <c r="AI53" s="714"/>
    </row>
    <row r="54" spans="1:35" x14ac:dyDescent="0.2">
      <c r="A54" s="315" t="s">
        <v>1899</v>
      </c>
      <c r="B54" s="315">
        <v>387</v>
      </c>
      <c r="C54" s="710">
        <v>2904.6285788113696</v>
      </c>
      <c r="D54" s="710">
        <v>0</v>
      </c>
      <c r="E54" s="710"/>
      <c r="F54" s="710"/>
      <c r="G54" s="710"/>
      <c r="H54" s="710"/>
      <c r="I54" s="710"/>
      <c r="J54" s="710">
        <v>265.09062015503878</v>
      </c>
      <c r="K54" s="711">
        <f t="shared" si="41"/>
        <v>3169.7191989664084</v>
      </c>
      <c r="L54" s="710">
        <v>1000</v>
      </c>
      <c r="M54" s="710"/>
      <c r="N54" s="712">
        <f t="shared" si="42"/>
        <v>1000</v>
      </c>
      <c r="O54" s="710">
        <f t="shared" si="43"/>
        <v>39036.630387596902</v>
      </c>
      <c r="P54" s="713">
        <f t="shared" si="34"/>
        <v>15107175.960000001</v>
      </c>
      <c r="Q54" s="315">
        <v>387</v>
      </c>
      <c r="R54" s="710">
        <v>2904.6285788113696</v>
      </c>
      <c r="S54" s="710">
        <v>0</v>
      </c>
      <c r="T54" s="710"/>
      <c r="U54" s="710"/>
      <c r="V54" s="710"/>
      <c r="W54" s="710"/>
      <c r="X54" s="710"/>
      <c r="Y54" s="710">
        <v>265.09062015503878</v>
      </c>
      <c r="Z54" s="711">
        <f t="shared" si="44"/>
        <v>3169.7191989664084</v>
      </c>
      <c r="AA54" s="710">
        <v>1000</v>
      </c>
      <c r="AB54" s="710"/>
      <c r="AC54" s="712">
        <f t="shared" si="45"/>
        <v>1000</v>
      </c>
      <c r="AD54" s="710">
        <f t="shared" si="46"/>
        <v>39036.630387596902</v>
      </c>
      <c r="AE54" s="713">
        <f t="shared" si="47"/>
        <v>15107175.960000001</v>
      </c>
      <c r="AF54" s="713"/>
      <c r="AG54" s="714"/>
      <c r="AH54" s="315"/>
      <c r="AI54" s="714"/>
    </row>
    <row r="55" spans="1:35" x14ac:dyDescent="0.2">
      <c r="A55" s="709" t="s">
        <v>1900</v>
      </c>
      <c r="B55" s="709">
        <f>SUM(B49:B54)</f>
        <v>975</v>
      </c>
      <c r="C55" s="711">
        <f>SUM(C49:C54)</f>
        <v>16110.831833092376</v>
      </c>
      <c r="D55" s="711">
        <f>SUM(D49:D54)</f>
        <v>0</v>
      </c>
      <c r="E55" s="711"/>
      <c r="F55" s="711"/>
      <c r="G55" s="711"/>
      <c r="H55" s="710"/>
      <c r="I55" s="711"/>
      <c r="J55" s="711">
        <v>2080.2307364551552</v>
      </c>
      <c r="K55" s="711">
        <f>SUM(K49:K54)</f>
        <v>18191.062569547532</v>
      </c>
      <c r="L55" s="711">
        <v>6000</v>
      </c>
      <c r="M55" s="711"/>
      <c r="N55" s="712">
        <f t="shared" ref="N55:P55" si="48">SUM(N49:N54)</f>
        <v>6000</v>
      </c>
      <c r="O55" s="711">
        <f t="shared" si="48"/>
        <v>224292.75083457038</v>
      </c>
      <c r="P55" s="715">
        <f t="shared" si="48"/>
        <v>37610317.079999998</v>
      </c>
      <c r="Q55" s="709">
        <f>SUM(Q49:Q54)</f>
        <v>975</v>
      </c>
      <c r="R55" s="711">
        <f>SUM(R49:R54)</f>
        <v>16110.831833092376</v>
      </c>
      <c r="S55" s="711">
        <f>SUM(S49:S54)</f>
        <v>0</v>
      </c>
      <c r="T55" s="711"/>
      <c r="U55" s="711"/>
      <c r="V55" s="711"/>
      <c r="W55" s="710"/>
      <c r="X55" s="711"/>
      <c r="Y55" s="711">
        <v>2080.2307364551552</v>
      </c>
      <c r="Z55" s="711">
        <f>SUM(Z49:Z54)</f>
        <v>18191.062569547532</v>
      </c>
      <c r="AA55" s="711">
        <v>6000</v>
      </c>
      <c r="AB55" s="711"/>
      <c r="AC55" s="712">
        <f t="shared" ref="AC55:AE55" si="49">SUM(AC49:AC54)</f>
        <v>6000</v>
      </c>
      <c r="AD55" s="711">
        <f t="shared" si="49"/>
        <v>224292.75083457038</v>
      </c>
      <c r="AE55" s="715">
        <f t="shared" si="49"/>
        <v>37610317.079999998</v>
      </c>
      <c r="AF55" s="713"/>
      <c r="AG55" s="714"/>
      <c r="AH55" s="709"/>
      <c r="AI55" s="714"/>
    </row>
    <row r="56" spans="1:35" x14ac:dyDescent="0.2">
      <c r="A56" s="709" t="s">
        <v>1853</v>
      </c>
      <c r="B56" s="315"/>
      <c r="C56" s="710"/>
      <c r="D56" s="710"/>
      <c r="E56" s="710"/>
      <c r="F56" s="710"/>
      <c r="G56" s="710"/>
      <c r="H56" s="710"/>
      <c r="I56" s="710"/>
      <c r="J56" s="710"/>
      <c r="K56" s="710"/>
      <c r="L56" s="710"/>
      <c r="M56" s="710"/>
      <c r="N56" s="716"/>
      <c r="O56" s="710"/>
      <c r="P56" s="713"/>
      <c r="Q56" s="315"/>
      <c r="R56" s="710"/>
      <c r="S56" s="710"/>
      <c r="T56" s="710"/>
      <c r="U56" s="710"/>
      <c r="V56" s="710"/>
      <c r="W56" s="710"/>
      <c r="X56" s="710"/>
      <c r="Y56" s="710"/>
      <c r="Z56" s="710"/>
      <c r="AA56" s="710"/>
      <c r="AB56" s="710"/>
      <c r="AC56" s="716"/>
      <c r="AD56" s="710"/>
      <c r="AE56" s="713"/>
      <c r="AF56" s="713"/>
      <c r="AG56" s="714"/>
      <c r="AH56" s="315"/>
      <c r="AI56" s="714"/>
    </row>
    <row r="57" spans="1:35" x14ac:dyDescent="0.2">
      <c r="A57" s="315" t="s">
        <v>1901</v>
      </c>
      <c r="B57" s="315">
        <v>29</v>
      </c>
      <c r="C57" s="710">
        <v>3073.6024137931036</v>
      </c>
      <c r="D57" s="710">
        <v>0</v>
      </c>
      <c r="E57" s="710"/>
      <c r="F57" s="710"/>
      <c r="G57" s="710"/>
      <c r="H57" s="710"/>
      <c r="I57" s="710"/>
      <c r="J57" s="710">
        <v>424.24724137931037</v>
      </c>
      <c r="K57" s="711">
        <f t="shared" ref="K57:K61" si="50">SUM(C57:J57)</f>
        <v>3497.8496551724138</v>
      </c>
      <c r="L57" s="710">
        <v>1000</v>
      </c>
      <c r="M57" s="710"/>
      <c r="N57" s="712">
        <f t="shared" ref="N57:N61" si="51">SUM(L57:M57)</f>
        <v>1000</v>
      </c>
      <c r="O57" s="710">
        <f>+K57*12+L57</f>
        <v>42974.195862068969</v>
      </c>
      <c r="P57" s="713">
        <f>+O57*B57</f>
        <v>1246251.6800000002</v>
      </c>
      <c r="Q57" s="315">
        <v>29</v>
      </c>
      <c r="R57" s="710">
        <v>3073.6024137931036</v>
      </c>
      <c r="S57" s="710">
        <v>0</v>
      </c>
      <c r="T57" s="710"/>
      <c r="U57" s="710"/>
      <c r="V57" s="710"/>
      <c r="W57" s="710"/>
      <c r="X57" s="710"/>
      <c r="Y57" s="710">
        <v>424.24724137931037</v>
      </c>
      <c r="Z57" s="711">
        <f t="shared" ref="Z57:Z61" si="52">SUM(R57:Y57)</f>
        <v>3497.8496551724138</v>
      </c>
      <c r="AA57" s="710">
        <v>1000</v>
      </c>
      <c r="AB57" s="710"/>
      <c r="AC57" s="712">
        <f t="shared" ref="AC57:AC61" si="53">SUM(AA57:AB57)</f>
        <v>1000</v>
      </c>
      <c r="AD57" s="710">
        <f>+Z57*12+AA57</f>
        <v>42974.195862068969</v>
      </c>
      <c r="AE57" s="713">
        <f>+AD57*Q57</f>
        <v>1246251.6800000002</v>
      </c>
      <c r="AF57" s="713"/>
      <c r="AG57" s="714"/>
      <c r="AH57" s="315"/>
      <c r="AI57" s="714"/>
    </row>
    <row r="58" spans="1:35" x14ac:dyDescent="0.2">
      <c r="A58" s="315" t="s">
        <v>1902</v>
      </c>
      <c r="B58" s="315">
        <v>46</v>
      </c>
      <c r="C58" s="710">
        <v>2476.5</v>
      </c>
      <c r="D58" s="710">
        <v>0</v>
      </c>
      <c r="E58" s="710"/>
      <c r="F58" s="710"/>
      <c r="G58" s="710"/>
      <c r="H58" s="710"/>
      <c r="I58" s="710"/>
      <c r="J58" s="710">
        <v>361.52500000000003</v>
      </c>
      <c r="K58" s="711">
        <f t="shared" si="50"/>
        <v>2838.0250000000001</v>
      </c>
      <c r="L58" s="710">
        <v>1000</v>
      </c>
      <c r="M58" s="710"/>
      <c r="N58" s="712">
        <f t="shared" si="51"/>
        <v>1000</v>
      </c>
      <c r="O58" s="710">
        <f t="shared" ref="O58:O61" si="54">+K58*12+L58</f>
        <v>35056.300000000003</v>
      </c>
      <c r="P58" s="713">
        <f t="shared" si="34"/>
        <v>1612589.8</v>
      </c>
      <c r="Q58" s="315">
        <v>46</v>
      </c>
      <c r="R58" s="710">
        <v>2476.5</v>
      </c>
      <c r="S58" s="710">
        <v>0</v>
      </c>
      <c r="T58" s="710"/>
      <c r="U58" s="710"/>
      <c r="V58" s="710"/>
      <c r="W58" s="710"/>
      <c r="X58" s="710"/>
      <c r="Y58" s="710">
        <v>361.52500000000003</v>
      </c>
      <c r="Z58" s="711">
        <f t="shared" si="52"/>
        <v>2838.0250000000001</v>
      </c>
      <c r="AA58" s="710">
        <v>1000</v>
      </c>
      <c r="AB58" s="710"/>
      <c r="AC58" s="712">
        <f t="shared" si="53"/>
        <v>1000</v>
      </c>
      <c r="AD58" s="710">
        <f t="shared" ref="AD58:AD61" si="55">+Z58*12+AA58</f>
        <v>35056.300000000003</v>
      </c>
      <c r="AE58" s="713">
        <f t="shared" ref="AE58:AE61" si="56">+AD58*Q58</f>
        <v>1612589.8</v>
      </c>
      <c r="AF58" s="713"/>
      <c r="AG58" s="714"/>
      <c r="AH58" s="315"/>
      <c r="AI58" s="714"/>
    </row>
    <row r="59" spans="1:35" x14ac:dyDescent="0.2">
      <c r="A59" s="315" t="s">
        <v>1903</v>
      </c>
      <c r="B59" s="315">
        <v>47</v>
      </c>
      <c r="C59" s="710">
        <v>2784.0161702127662</v>
      </c>
      <c r="D59" s="710">
        <v>0</v>
      </c>
      <c r="E59" s="710"/>
      <c r="F59" s="710"/>
      <c r="G59" s="710"/>
      <c r="H59" s="710"/>
      <c r="I59" s="710"/>
      <c r="J59" s="710">
        <v>382.16893617021276</v>
      </c>
      <c r="K59" s="711">
        <f t="shared" si="50"/>
        <v>3166.185106382979</v>
      </c>
      <c r="L59" s="710">
        <v>1000</v>
      </c>
      <c r="M59" s="710"/>
      <c r="N59" s="712">
        <f t="shared" si="51"/>
        <v>1000</v>
      </c>
      <c r="O59" s="710">
        <f t="shared" si="54"/>
        <v>38994.221276595752</v>
      </c>
      <c r="P59" s="713">
        <f t="shared" si="34"/>
        <v>1832728.4000000004</v>
      </c>
      <c r="Q59" s="315">
        <v>47</v>
      </c>
      <c r="R59" s="710">
        <v>2784.0161702127662</v>
      </c>
      <c r="S59" s="710">
        <v>0</v>
      </c>
      <c r="T59" s="710"/>
      <c r="U59" s="710"/>
      <c r="V59" s="710"/>
      <c r="W59" s="710"/>
      <c r="X59" s="710"/>
      <c r="Y59" s="710">
        <v>382.16893617021276</v>
      </c>
      <c r="Z59" s="711">
        <f t="shared" si="52"/>
        <v>3166.185106382979</v>
      </c>
      <c r="AA59" s="710">
        <v>1000</v>
      </c>
      <c r="AB59" s="710"/>
      <c r="AC59" s="712">
        <f t="shared" si="53"/>
        <v>1000</v>
      </c>
      <c r="AD59" s="710">
        <f t="shared" si="55"/>
        <v>38994.221276595752</v>
      </c>
      <c r="AE59" s="713">
        <f t="shared" si="56"/>
        <v>1832728.4000000004</v>
      </c>
      <c r="AF59" s="713"/>
      <c r="AG59" s="714"/>
      <c r="AH59" s="315"/>
      <c r="AI59" s="714"/>
    </row>
    <row r="60" spans="1:35" x14ac:dyDescent="0.2">
      <c r="A60" s="315" t="s">
        <v>1904</v>
      </c>
      <c r="B60" s="315">
        <v>30</v>
      </c>
      <c r="C60" s="710">
        <v>2405.7833333333333</v>
      </c>
      <c r="D60" s="710">
        <v>0</v>
      </c>
      <c r="E60" s="710"/>
      <c r="F60" s="710"/>
      <c r="G60" s="710"/>
      <c r="H60" s="710"/>
      <c r="I60" s="710"/>
      <c r="J60" s="710">
        <v>397.16366666666664</v>
      </c>
      <c r="K60" s="711">
        <f t="shared" si="50"/>
        <v>2802.9470000000001</v>
      </c>
      <c r="L60" s="710">
        <v>1000</v>
      </c>
      <c r="M60" s="710"/>
      <c r="N60" s="712">
        <f t="shared" si="51"/>
        <v>1000</v>
      </c>
      <c r="O60" s="710">
        <f t="shared" si="54"/>
        <v>34635.364000000001</v>
      </c>
      <c r="P60" s="713">
        <f t="shared" si="34"/>
        <v>1039060.92</v>
      </c>
      <c r="Q60" s="315">
        <v>30</v>
      </c>
      <c r="R60" s="710">
        <v>2405.7833333333333</v>
      </c>
      <c r="S60" s="710">
        <v>0</v>
      </c>
      <c r="T60" s="710"/>
      <c r="U60" s="710"/>
      <c r="V60" s="710"/>
      <c r="W60" s="710"/>
      <c r="X60" s="710"/>
      <c r="Y60" s="710">
        <v>397.16366666666664</v>
      </c>
      <c r="Z60" s="711">
        <f t="shared" si="52"/>
        <v>2802.9470000000001</v>
      </c>
      <c r="AA60" s="710">
        <v>1000</v>
      </c>
      <c r="AB60" s="710"/>
      <c r="AC60" s="712">
        <f t="shared" si="53"/>
        <v>1000</v>
      </c>
      <c r="AD60" s="710">
        <f t="shared" si="55"/>
        <v>34635.364000000001</v>
      </c>
      <c r="AE60" s="713">
        <f t="shared" si="56"/>
        <v>1039060.92</v>
      </c>
      <c r="AF60" s="713"/>
      <c r="AG60" s="714"/>
      <c r="AH60" s="315"/>
      <c r="AI60" s="714"/>
    </row>
    <row r="61" spans="1:35" x14ac:dyDescent="0.2">
      <c r="A61" s="315" t="s">
        <v>1909</v>
      </c>
      <c r="B61" s="315">
        <v>52</v>
      </c>
      <c r="C61" s="710">
        <v>2607.8615384615382</v>
      </c>
      <c r="D61" s="710">
        <v>0</v>
      </c>
      <c r="E61" s="710"/>
      <c r="F61" s="710"/>
      <c r="G61" s="710"/>
      <c r="H61" s="710"/>
      <c r="I61" s="710"/>
      <c r="J61" s="710">
        <v>252.98</v>
      </c>
      <c r="K61" s="711">
        <f t="shared" si="50"/>
        <v>2860.8415384615382</v>
      </c>
      <c r="L61" s="710">
        <v>1000</v>
      </c>
      <c r="M61" s="710"/>
      <c r="N61" s="712">
        <f t="shared" si="51"/>
        <v>1000</v>
      </c>
      <c r="O61" s="710">
        <f t="shared" si="54"/>
        <v>35330.098461538459</v>
      </c>
      <c r="P61" s="713">
        <f t="shared" si="34"/>
        <v>1837165.1199999999</v>
      </c>
      <c r="Q61" s="315">
        <v>52</v>
      </c>
      <c r="R61" s="710">
        <v>2607.8615384615382</v>
      </c>
      <c r="S61" s="710">
        <v>0</v>
      </c>
      <c r="T61" s="710"/>
      <c r="U61" s="710"/>
      <c r="V61" s="710"/>
      <c r="W61" s="710"/>
      <c r="X61" s="710"/>
      <c r="Y61" s="710">
        <v>252.98</v>
      </c>
      <c r="Z61" s="711">
        <f t="shared" si="52"/>
        <v>2860.8415384615382</v>
      </c>
      <c r="AA61" s="710">
        <v>1000</v>
      </c>
      <c r="AB61" s="710"/>
      <c r="AC61" s="712">
        <f t="shared" si="53"/>
        <v>1000</v>
      </c>
      <c r="AD61" s="710">
        <f t="shared" si="55"/>
        <v>35330.098461538459</v>
      </c>
      <c r="AE61" s="713">
        <f t="shared" si="56"/>
        <v>1837165.1199999999</v>
      </c>
      <c r="AF61" s="713"/>
      <c r="AG61" s="714"/>
      <c r="AH61" s="315"/>
      <c r="AI61" s="714"/>
    </row>
    <row r="62" spans="1:35" x14ac:dyDescent="0.2">
      <c r="A62" s="709" t="s">
        <v>1906</v>
      </c>
      <c r="B62" s="709">
        <f>SUM(B57:B61)</f>
        <v>204</v>
      </c>
      <c r="C62" s="711">
        <f>SUM(C57:C61)</f>
        <v>13347.763455800741</v>
      </c>
      <c r="D62" s="711">
        <f>SUM(D57:D61)</f>
        <v>0</v>
      </c>
      <c r="E62" s="711"/>
      <c r="F62" s="711"/>
      <c r="G62" s="711"/>
      <c r="H62" s="710"/>
      <c r="I62" s="711"/>
      <c r="J62" s="711">
        <v>1818.0848442161898</v>
      </c>
      <c r="K62" s="711">
        <f>SUM(K57:K61)</f>
        <v>15165.848300016931</v>
      </c>
      <c r="L62" s="711">
        <f>SUM(L57:L61)</f>
        <v>5000</v>
      </c>
      <c r="M62" s="711"/>
      <c r="N62" s="712">
        <f t="shared" ref="N62:S62" si="57">SUM(N57:N61)</f>
        <v>5000</v>
      </c>
      <c r="O62" s="711">
        <f t="shared" si="57"/>
        <v>186990.17960020321</v>
      </c>
      <c r="P62" s="715">
        <f t="shared" si="57"/>
        <v>7567795.9200000009</v>
      </c>
      <c r="Q62" s="709">
        <f t="shared" si="57"/>
        <v>204</v>
      </c>
      <c r="R62" s="711">
        <f t="shared" si="57"/>
        <v>13347.763455800741</v>
      </c>
      <c r="S62" s="711">
        <f t="shared" si="57"/>
        <v>0</v>
      </c>
      <c r="T62" s="711"/>
      <c r="U62" s="711"/>
      <c r="V62" s="711"/>
      <c r="W62" s="710"/>
      <c r="X62" s="711"/>
      <c r="Y62" s="711">
        <v>1818.0848442161898</v>
      </c>
      <c r="Z62" s="711">
        <f>SUM(Z57:Z61)</f>
        <v>15165.848300016931</v>
      </c>
      <c r="AA62" s="711">
        <f>SUM(AA57:AA61)</f>
        <v>5000</v>
      </c>
      <c r="AB62" s="711"/>
      <c r="AC62" s="712">
        <f>SUM(AC57:AC61)</f>
        <v>5000</v>
      </c>
      <c r="AD62" s="711">
        <f>SUM(AD57:AD61)</f>
        <v>186990.17960020321</v>
      </c>
      <c r="AE62" s="715">
        <f>SUM(AE57:AE61)</f>
        <v>7567795.9200000009</v>
      </c>
      <c r="AF62" s="713"/>
      <c r="AG62" s="714"/>
      <c r="AH62" s="709"/>
      <c r="AI62" s="714"/>
    </row>
    <row r="63" spans="1:35" x14ac:dyDescent="0.2">
      <c r="A63" s="717" t="s">
        <v>1910</v>
      </c>
      <c r="B63" s="717">
        <f>+B62+B55+B47</f>
        <v>1190</v>
      </c>
      <c r="C63" s="718">
        <f>+C62+C55+C47</f>
        <v>38637.685288893117</v>
      </c>
      <c r="D63" s="718">
        <f>+D62+D55+D47</f>
        <v>0</v>
      </c>
      <c r="E63" s="719"/>
      <c r="F63" s="719"/>
      <c r="G63" s="719"/>
      <c r="H63" s="719"/>
      <c r="I63" s="719"/>
      <c r="J63" s="718">
        <v>5408.0580806713451</v>
      </c>
      <c r="K63" s="718">
        <f>+K62+K55+K47</f>
        <v>44045.743369564458</v>
      </c>
      <c r="L63" s="718">
        <v>14000</v>
      </c>
      <c r="M63" s="718"/>
      <c r="N63" s="720">
        <f t="shared" ref="N63:S63" si="58">+N62+N55+N47</f>
        <v>14000</v>
      </c>
      <c r="O63" s="718">
        <f t="shared" si="58"/>
        <v>542548.92043477355</v>
      </c>
      <c r="P63" s="721">
        <f t="shared" si="58"/>
        <v>45661511.479999997</v>
      </c>
      <c r="Q63" s="717">
        <f t="shared" si="58"/>
        <v>1190</v>
      </c>
      <c r="R63" s="718">
        <f t="shared" si="58"/>
        <v>38637.685288893117</v>
      </c>
      <c r="S63" s="718">
        <f t="shared" si="58"/>
        <v>0</v>
      </c>
      <c r="T63" s="719"/>
      <c r="U63" s="719"/>
      <c r="V63" s="719"/>
      <c r="W63" s="719"/>
      <c r="X63" s="719"/>
      <c r="Y63" s="718">
        <v>5408.0580806713451</v>
      </c>
      <c r="Z63" s="718">
        <f>+Z62+Z55+Z47</f>
        <v>44045.743369564458</v>
      </c>
      <c r="AA63" s="718">
        <v>14000</v>
      </c>
      <c r="AB63" s="718"/>
      <c r="AC63" s="720">
        <f>+AC62+AC55+AC47</f>
        <v>14000</v>
      </c>
      <c r="AD63" s="718">
        <f>+AD62+AD55+AD47</f>
        <v>542548.92043477355</v>
      </c>
      <c r="AE63" s="721">
        <f>+AE62+AE55+AE47</f>
        <v>45661511.479999997</v>
      </c>
      <c r="AF63" s="713"/>
      <c r="AG63" s="714"/>
      <c r="AH63" s="717"/>
      <c r="AI63" s="714"/>
    </row>
    <row r="64" spans="1:35" x14ac:dyDescent="0.2">
      <c r="A64" s="315"/>
      <c r="B64" s="315"/>
      <c r="C64" s="710"/>
      <c r="D64" s="710"/>
      <c r="E64" s="710"/>
      <c r="F64" s="710"/>
      <c r="G64" s="710"/>
      <c r="H64" s="710"/>
      <c r="I64" s="710"/>
      <c r="J64" s="710"/>
      <c r="K64" s="710"/>
      <c r="L64" s="710"/>
      <c r="M64" s="710"/>
      <c r="N64" s="716"/>
      <c r="O64" s="710"/>
      <c r="P64" s="713"/>
      <c r="Q64" s="315"/>
      <c r="R64" s="710"/>
      <c r="S64" s="710"/>
      <c r="T64" s="710"/>
      <c r="U64" s="710"/>
      <c r="V64" s="710"/>
      <c r="W64" s="710"/>
      <c r="X64" s="710"/>
      <c r="Y64" s="710"/>
      <c r="Z64" s="710"/>
      <c r="AA64" s="710"/>
      <c r="AB64" s="710"/>
      <c r="AC64" s="716"/>
      <c r="AD64" s="710"/>
      <c r="AE64" s="713"/>
      <c r="AF64" s="713"/>
      <c r="AG64" s="714"/>
      <c r="AH64" s="315"/>
      <c r="AI64" s="714"/>
    </row>
    <row r="65" spans="1:35" x14ac:dyDescent="0.2">
      <c r="A65" s="709" t="s">
        <v>56</v>
      </c>
      <c r="B65" s="315"/>
      <c r="C65" s="710"/>
      <c r="D65" s="710"/>
      <c r="E65" s="710"/>
      <c r="F65" s="710"/>
      <c r="G65" s="710"/>
      <c r="H65" s="710"/>
      <c r="I65" s="710"/>
      <c r="J65" s="710"/>
      <c r="K65" s="710"/>
      <c r="L65" s="710"/>
      <c r="M65" s="710"/>
      <c r="N65" s="716"/>
      <c r="O65" s="710"/>
      <c r="P65" s="713"/>
      <c r="Q65" s="315"/>
      <c r="R65" s="710"/>
      <c r="S65" s="710"/>
      <c r="T65" s="710"/>
      <c r="U65" s="710"/>
      <c r="V65" s="710"/>
      <c r="W65" s="710"/>
      <c r="X65" s="710"/>
      <c r="Y65" s="710"/>
      <c r="Z65" s="710"/>
      <c r="AA65" s="710"/>
      <c r="AB65" s="710"/>
      <c r="AC65" s="716"/>
      <c r="AD65" s="710"/>
      <c r="AE65" s="713"/>
      <c r="AF65" s="713"/>
      <c r="AG65" s="714"/>
      <c r="AH65" s="315"/>
      <c r="AI65" s="714"/>
    </row>
    <row r="66" spans="1:35" x14ac:dyDescent="0.2">
      <c r="A66" s="709" t="s">
        <v>1911</v>
      </c>
      <c r="B66" s="315"/>
      <c r="C66" s="710"/>
      <c r="D66" s="710"/>
      <c r="E66" s="710"/>
      <c r="F66" s="710"/>
      <c r="G66" s="710"/>
      <c r="H66" s="710"/>
      <c r="I66" s="710"/>
      <c r="J66" s="710"/>
      <c r="K66" s="710"/>
      <c r="L66" s="710"/>
      <c r="M66" s="710"/>
      <c r="N66" s="716"/>
      <c r="O66" s="710"/>
      <c r="P66" s="713"/>
      <c r="Q66" s="315"/>
      <c r="R66" s="710"/>
      <c r="S66" s="710"/>
      <c r="T66" s="710"/>
      <c r="U66" s="710"/>
      <c r="V66" s="710"/>
      <c r="W66" s="710"/>
      <c r="X66" s="710"/>
      <c r="Y66" s="710"/>
      <c r="Z66" s="710"/>
      <c r="AA66" s="710"/>
      <c r="AB66" s="710"/>
      <c r="AC66" s="716"/>
      <c r="AD66" s="710"/>
      <c r="AE66" s="713"/>
      <c r="AF66" s="713"/>
      <c r="AG66" s="714"/>
      <c r="AH66" s="315"/>
      <c r="AI66" s="714"/>
    </row>
    <row r="67" spans="1:35" x14ac:dyDescent="0.2">
      <c r="A67" s="315" t="s">
        <v>1912</v>
      </c>
      <c r="B67" s="315">
        <v>16</v>
      </c>
      <c r="C67" s="710">
        <v>7199.8237499999996</v>
      </c>
      <c r="D67" s="710">
        <v>0</v>
      </c>
      <c r="E67" s="710"/>
      <c r="F67" s="710"/>
      <c r="G67" s="710"/>
      <c r="H67" s="710"/>
      <c r="I67" s="710"/>
      <c r="J67" s="710">
        <v>0</v>
      </c>
      <c r="K67" s="711">
        <f>SUM(C67:J67)</f>
        <v>7199.8237499999996</v>
      </c>
      <c r="L67" s="710">
        <v>1000</v>
      </c>
      <c r="M67" s="710"/>
      <c r="N67" s="712">
        <f t="shared" ref="N67:N85" si="59">SUM(L67:M67)</f>
        <v>1000</v>
      </c>
      <c r="O67" s="710">
        <f>+K67*12+L67</f>
        <v>87397.884999999995</v>
      </c>
      <c r="P67" s="713">
        <f>+O67*B67</f>
        <v>1398366.16</v>
      </c>
      <c r="Q67" s="315">
        <v>16</v>
      </c>
      <c r="R67" s="710">
        <v>7199.8237499999996</v>
      </c>
      <c r="S67" s="710">
        <v>0</v>
      </c>
      <c r="T67" s="710"/>
      <c r="U67" s="710"/>
      <c r="V67" s="710"/>
      <c r="W67" s="710"/>
      <c r="X67" s="710"/>
      <c r="Y67" s="710">
        <v>0</v>
      </c>
      <c r="Z67" s="711">
        <f>SUM(R67:Y67)</f>
        <v>7199.8237499999996</v>
      </c>
      <c r="AA67" s="710">
        <v>1000</v>
      </c>
      <c r="AB67" s="710"/>
      <c r="AC67" s="712">
        <f t="shared" ref="AC67:AC85" si="60">SUM(AA67:AB67)</f>
        <v>1000</v>
      </c>
      <c r="AD67" s="710">
        <f>+Z67*12+AA67</f>
        <v>87397.884999999995</v>
      </c>
      <c r="AE67" s="713">
        <f>+AD67*Q67</f>
        <v>1398366.16</v>
      </c>
      <c r="AF67" s="713"/>
      <c r="AG67" s="714"/>
      <c r="AH67" s="315"/>
      <c r="AI67" s="714"/>
    </row>
    <row r="68" spans="1:35" x14ac:dyDescent="0.2">
      <c r="A68" s="315" t="s">
        <v>1913</v>
      </c>
      <c r="B68" s="315">
        <v>91</v>
      </c>
      <c r="C68" s="710">
        <v>5565.9609890109896</v>
      </c>
      <c r="D68" s="710">
        <v>0</v>
      </c>
      <c r="E68" s="710"/>
      <c r="F68" s="710"/>
      <c r="G68" s="710"/>
      <c r="H68" s="710"/>
      <c r="I68" s="710"/>
      <c r="J68" s="710">
        <v>0</v>
      </c>
      <c r="K68" s="711">
        <f t="shared" ref="K68:K85" si="61">SUM(C68:J68)</f>
        <v>5565.9609890109896</v>
      </c>
      <c r="L68" s="710">
        <v>1000</v>
      </c>
      <c r="M68" s="710"/>
      <c r="N68" s="712">
        <f t="shared" si="59"/>
        <v>1000</v>
      </c>
      <c r="O68" s="710">
        <f t="shared" ref="O68:O85" si="62">+K68*12+L68</f>
        <v>67791.531868131875</v>
      </c>
      <c r="P68" s="713">
        <f t="shared" ref="P68:P85" si="63">+O68*B68</f>
        <v>6169029.4000000004</v>
      </c>
      <c r="Q68" s="315">
        <v>91</v>
      </c>
      <c r="R68" s="710">
        <v>5565.9609890109896</v>
      </c>
      <c r="S68" s="710">
        <v>0</v>
      </c>
      <c r="T68" s="710"/>
      <c r="U68" s="710"/>
      <c r="V68" s="710"/>
      <c r="W68" s="710"/>
      <c r="X68" s="710"/>
      <c r="Y68" s="710">
        <v>0</v>
      </c>
      <c r="Z68" s="711">
        <f t="shared" ref="Z68:Z85" si="64">SUM(R68:Y68)</f>
        <v>5565.9609890109896</v>
      </c>
      <c r="AA68" s="710">
        <v>1000</v>
      </c>
      <c r="AB68" s="710"/>
      <c r="AC68" s="712">
        <f t="shared" si="60"/>
        <v>1000</v>
      </c>
      <c r="AD68" s="710">
        <f t="shared" ref="AD68:AD85" si="65">+Z68*12+AA68</f>
        <v>67791.531868131875</v>
      </c>
      <c r="AE68" s="713">
        <f t="shared" ref="AE68:AE85" si="66">+AD68*Q68</f>
        <v>6169029.4000000004</v>
      </c>
      <c r="AF68" s="713"/>
      <c r="AG68" s="714"/>
      <c r="AH68" s="315"/>
      <c r="AI68" s="714"/>
    </row>
    <row r="69" spans="1:35" x14ac:dyDescent="0.2">
      <c r="A69" s="315" t="s">
        <v>1914</v>
      </c>
      <c r="B69" s="315">
        <v>139</v>
      </c>
      <c r="C69" s="710">
        <v>4870.8151798561157</v>
      </c>
      <c r="D69" s="710">
        <v>0</v>
      </c>
      <c r="E69" s="710"/>
      <c r="F69" s="710"/>
      <c r="G69" s="710"/>
      <c r="H69" s="710"/>
      <c r="I69" s="710"/>
      <c r="J69" s="710">
        <v>0</v>
      </c>
      <c r="K69" s="711">
        <f t="shared" si="61"/>
        <v>4870.8151798561157</v>
      </c>
      <c r="L69" s="710">
        <v>1000</v>
      </c>
      <c r="M69" s="710"/>
      <c r="N69" s="712">
        <f t="shared" si="59"/>
        <v>1000</v>
      </c>
      <c r="O69" s="710">
        <f t="shared" si="62"/>
        <v>59449.782158273389</v>
      </c>
      <c r="P69" s="713">
        <f t="shared" si="63"/>
        <v>8263519.7200000007</v>
      </c>
      <c r="Q69" s="315">
        <v>139</v>
      </c>
      <c r="R69" s="710">
        <v>4870.8151798561157</v>
      </c>
      <c r="S69" s="710">
        <v>0</v>
      </c>
      <c r="T69" s="710"/>
      <c r="U69" s="710"/>
      <c r="V69" s="710"/>
      <c r="W69" s="710"/>
      <c r="X69" s="710"/>
      <c r="Y69" s="710">
        <v>0</v>
      </c>
      <c r="Z69" s="711">
        <f t="shared" si="64"/>
        <v>4870.8151798561157</v>
      </c>
      <c r="AA69" s="710">
        <v>1000</v>
      </c>
      <c r="AB69" s="710"/>
      <c r="AC69" s="712">
        <f t="shared" si="60"/>
        <v>1000</v>
      </c>
      <c r="AD69" s="710">
        <f t="shared" si="65"/>
        <v>59449.782158273389</v>
      </c>
      <c r="AE69" s="713">
        <f t="shared" si="66"/>
        <v>8263519.7200000007</v>
      </c>
      <c r="AF69" s="713"/>
      <c r="AG69" s="714"/>
      <c r="AH69" s="315"/>
      <c r="AI69" s="714"/>
    </row>
    <row r="70" spans="1:35" x14ac:dyDescent="0.2">
      <c r="A70" s="315" t="s">
        <v>1915</v>
      </c>
      <c r="B70" s="315">
        <v>298</v>
      </c>
      <c r="C70" s="710">
        <v>4607.5995637583892</v>
      </c>
      <c r="D70" s="710">
        <v>0</v>
      </c>
      <c r="E70" s="710"/>
      <c r="F70" s="710"/>
      <c r="G70" s="710"/>
      <c r="H70" s="710"/>
      <c r="I70" s="710"/>
      <c r="J70" s="710">
        <v>0</v>
      </c>
      <c r="K70" s="711">
        <f t="shared" si="61"/>
        <v>4607.5995637583892</v>
      </c>
      <c r="L70" s="710">
        <v>1000</v>
      </c>
      <c r="M70" s="710"/>
      <c r="N70" s="712">
        <f t="shared" si="59"/>
        <v>1000</v>
      </c>
      <c r="O70" s="710">
        <f t="shared" si="62"/>
        <v>56291.19476510067</v>
      </c>
      <c r="P70" s="713">
        <f t="shared" si="63"/>
        <v>16774776.039999999</v>
      </c>
      <c r="Q70" s="315">
        <v>298</v>
      </c>
      <c r="R70" s="710">
        <v>4607.5995637583892</v>
      </c>
      <c r="S70" s="710">
        <v>0</v>
      </c>
      <c r="T70" s="710"/>
      <c r="U70" s="710"/>
      <c r="V70" s="710"/>
      <c r="W70" s="710"/>
      <c r="X70" s="710"/>
      <c r="Y70" s="710">
        <v>0</v>
      </c>
      <c r="Z70" s="711">
        <f t="shared" si="64"/>
        <v>4607.5995637583892</v>
      </c>
      <c r="AA70" s="710">
        <v>1000</v>
      </c>
      <c r="AB70" s="710"/>
      <c r="AC70" s="712">
        <f t="shared" si="60"/>
        <v>1000</v>
      </c>
      <c r="AD70" s="710">
        <f t="shared" si="65"/>
        <v>56291.19476510067</v>
      </c>
      <c r="AE70" s="713">
        <f t="shared" si="66"/>
        <v>16774776.039999999</v>
      </c>
      <c r="AF70" s="713"/>
      <c r="AG70" s="714"/>
      <c r="AH70" s="315"/>
      <c r="AI70" s="714"/>
    </row>
    <row r="71" spans="1:35" x14ac:dyDescent="0.2">
      <c r="A71" s="315" t="s">
        <v>1916</v>
      </c>
      <c r="B71" s="315">
        <v>130</v>
      </c>
      <c r="C71" s="710">
        <v>4271.5569999999998</v>
      </c>
      <c r="D71" s="710">
        <v>0</v>
      </c>
      <c r="E71" s="710"/>
      <c r="F71" s="710"/>
      <c r="G71" s="710"/>
      <c r="H71" s="710"/>
      <c r="I71" s="710"/>
      <c r="J71" s="710">
        <v>0</v>
      </c>
      <c r="K71" s="711">
        <f t="shared" si="61"/>
        <v>4271.5569999999998</v>
      </c>
      <c r="L71" s="710">
        <v>1000</v>
      </c>
      <c r="M71" s="710"/>
      <c r="N71" s="712">
        <f t="shared" si="59"/>
        <v>1000</v>
      </c>
      <c r="O71" s="710">
        <f t="shared" si="62"/>
        <v>52258.683999999994</v>
      </c>
      <c r="P71" s="713">
        <f t="shared" si="63"/>
        <v>6793628.919999999</v>
      </c>
      <c r="Q71" s="315">
        <v>130</v>
      </c>
      <c r="R71" s="710">
        <v>4271.5569999999998</v>
      </c>
      <c r="S71" s="710">
        <v>0</v>
      </c>
      <c r="T71" s="710"/>
      <c r="U71" s="710"/>
      <c r="V71" s="710"/>
      <c r="W71" s="710"/>
      <c r="X71" s="710"/>
      <c r="Y71" s="710">
        <v>0</v>
      </c>
      <c r="Z71" s="711">
        <f t="shared" si="64"/>
        <v>4271.5569999999998</v>
      </c>
      <c r="AA71" s="710">
        <v>1000</v>
      </c>
      <c r="AB71" s="710"/>
      <c r="AC71" s="712">
        <f t="shared" si="60"/>
        <v>1000</v>
      </c>
      <c r="AD71" s="710">
        <f t="shared" si="65"/>
        <v>52258.683999999994</v>
      </c>
      <c r="AE71" s="713">
        <f t="shared" si="66"/>
        <v>6793628.919999999</v>
      </c>
      <c r="AF71" s="713"/>
      <c r="AG71" s="714"/>
      <c r="AH71" s="315"/>
      <c r="AI71" s="714"/>
    </row>
    <row r="72" spans="1:35" x14ac:dyDescent="0.2">
      <c r="A72" s="315" t="s">
        <v>1917</v>
      </c>
      <c r="B72" s="315">
        <v>176</v>
      </c>
      <c r="C72" s="710">
        <v>3959.6037500000002</v>
      </c>
      <c r="D72" s="710">
        <v>0</v>
      </c>
      <c r="E72" s="710"/>
      <c r="F72" s="710"/>
      <c r="G72" s="710"/>
      <c r="H72" s="710"/>
      <c r="I72" s="710"/>
      <c r="J72" s="710">
        <v>0</v>
      </c>
      <c r="K72" s="711">
        <f t="shared" si="61"/>
        <v>3959.6037500000002</v>
      </c>
      <c r="L72" s="710">
        <v>1000</v>
      </c>
      <c r="M72" s="710"/>
      <c r="N72" s="712">
        <f t="shared" si="59"/>
        <v>1000</v>
      </c>
      <c r="O72" s="710">
        <f t="shared" si="62"/>
        <v>48515.245000000003</v>
      </c>
      <c r="P72" s="713">
        <f t="shared" si="63"/>
        <v>8538683.120000001</v>
      </c>
      <c r="Q72" s="315">
        <v>176</v>
      </c>
      <c r="R72" s="710">
        <v>3959.6037500000002</v>
      </c>
      <c r="S72" s="710">
        <v>0</v>
      </c>
      <c r="T72" s="710"/>
      <c r="U72" s="710"/>
      <c r="V72" s="710"/>
      <c r="W72" s="710"/>
      <c r="X72" s="710"/>
      <c r="Y72" s="710">
        <v>0</v>
      </c>
      <c r="Z72" s="711">
        <f t="shared" si="64"/>
        <v>3959.6037500000002</v>
      </c>
      <c r="AA72" s="710">
        <v>1000</v>
      </c>
      <c r="AB72" s="710"/>
      <c r="AC72" s="712">
        <f t="shared" si="60"/>
        <v>1000</v>
      </c>
      <c r="AD72" s="710">
        <f t="shared" si="65"/>
        <v>48515.245000000003</v>
      </c>
      <c r="AE72" s="713">
        <f t="shared" si="66"/>
        <v>8538683.120000001</v>
      </c>
      <c r="AF72" s="713"/>
      <c r="AG72" s="714"/>
      <c r="AH72" s="315"/>
      <c r="AI72" s="714"/>
    </row>
    <row r="73" spans="1:35" x14ac:dyDescent="0.2">
      <c r="A73" s="315" t="s">
        <v>1918</v>
      </c>
      <c r="B73" s="315">
        <v>1</v>
      </c>
      <c r="C73" s="710">
        <v>4544.6900000000005</v>
      </c>
      <c r="D73" s="710">
        <v>0</v>
      </c>
      <c r="E73" s="710"/>
      <c r="F73" s="710"/>
      <c r="G73" s="710"/>
      <c r="H73" s="710"/>
      <c r="I73" s="710"/>
      <c r="J73" s="710">
        <v>0</v>
      </c>
      <c r="K73" s="711">
        <f t="shared" si="61"/>
        <v>4544.6900000000005</v>
      </c>
      <c r="L73" s="710">
        <v>1000</v>
      </c>
      <c r="M73" s="710"/>
      <c r="N73" s="712">
        <f t="shared" si="59"/>
        <v>1000</v>
      </c>
      <c r="O73" s="710">
        <f t="shared" si="62"/>
        <v>55536.280000000006</v>
      </c>
      <c r="P73" s="713">
        <f t="shared" si="63"/>
        <v>55536.280000000006</v>
      </c>
      <c r="Q73" s="315">
        <v>1</v>
      </c>
      <c r="R73" s="710">
        <v>4544.6900000000005</v>
      </c>
      <c r="S73" s="710">
        <v>0</v>
      </c>
      <c r="T73" s="710"/>
      <c r="U73" s="710"/>
      <c r="V73" s="710"/>
      <c r="W73" s="710"/>
      <c r="X73" s="710"/>
      <c r="Y73" s="710">
        <v>0</v>
      </c>
      <c r="Z73" s="711">
        <f t="shared" si="64"/>
        <v>4544.6900000000005</v>
      </c>
      <c r="AA73" s="710">
        <v>1000</v>
      </c>
      <c r="AB73" s="710"/>
      <c r="AC73" s="712">
        <f t="shared" si="60"/>
        <v>1000</v>
      </c>
      <c r="AD73" s="710">
        <f t="shared" si="65"/>
        <v>55536.280000000006</v>
      </c>
      <c r="AE73" s="713">
        <f t="shared" si="66"/>
        <v>55536.280000000006</v>
      </c>
      <c r="AF73" s="713"/>
      <c r="AG73" s="714"/>
      <c r="AH73" s="315"/>
      <c r="AI73" s="714"/>
    </row>
    <row r="74" spans="1:35" x14ac:dyDescent="0.2">
      <c r="A74" s="315" t="s">
        <v>1919</v>
      </c>
      <c r="B74" s="315">
        <v>2</v>
      </c>
      <c r="C74" s="710">
        <v>3995.45</v>
      </c>
      <c r="D74" s="710">
        <v>0</v>
      </c>
      <c r="E74" s="710"/>
      <c r="F74" s="710"/>
      <c r="G74" s="710"/>
      <c r="H74" s="710"/>
      <c r="I74" s="710"/>
      <c r="J74" s="710">
        <v>0</v>
      </c>
      <c r="K74" s="711">
        <f t="shared" si="61"/>
        <v>3995.45</v>
      </c>
      <c r="L74" s="710">
        <v>1000</v>
      </c>
      <c r="M74" s="710"/>
      <c r="N74" s="712">
        <f t="shared" si="59"/>
        <v>1000</v>
      </c>
      <c r="O74" s="710">
        <f t="shared" si="62"/>
        <v>48945.399999999994</v>
      </c>
      <c r="P74" s="713">
        <f t="shared" si="63"/>
        <v>97890.799999999988</v>
      </c>
      <c r="Q74" s="315">
        <v>2</v>
      </c>
      <c r="R74" s="710">
        <v>3995.45</v>
      </c>
      <c r="S74" s="710">
        <v>0</v>
      </c>
      <c r="T74" s="710"/>
      <c r="U74" s="710"/>
      <c r="V74" s="710"/>
      <c r="W74" s="710"/>
      <c r="X74" s="710"/>
      <c r="Y74" s="710">
        <v>0</v>
      </c>
      <c r="Z74" s="711">
        <f t="shared" si="64"/>
        <v>3995.45</v>
      </c>
      <c r="AA74" s="710">
        <v>1000</v>
      </c>
      <c r="AB74" s="710"/>
      <c r="AC74" s="712">
        <f t="shared" si="60"/>
        <v>1000</v>
      </c>
      <c r="AD74" s="710">
        <f t="shared" si="65"/>
        <v>48945.399999999994</v>
      </c>
      <c r="AE74" s="713">
        <f t="shared" si="66"/>
        <v>97890.799999999988</v>
      </c>
      <c r="AF74" s="713"/>
      <c r="AG74" s="714"/>
      <c r="AH74" s="315"/>
      <c r="AI74" s="714"/>
    </row>
    <row r="75" spans="1:35" x14ac:dyDescent="0.2">
      <c r="A75" s="315" t="s">
        <v>1920</v>
      </c>
      <c r="B75" s="315">
        <v>13</v>
      </c>
      <c r="C75" s="710">
        <v>3383.7423076923078</v>
      </c>
      <c r="D75" s="710">
        <v>0</v>
      </c>
      <c r="E75" s="710"/>
      <c r="F75" s="710"/>
      <c r="G75" s="710"/>
      <c r="H75" s="710"/>
      <c r="I75" s="710"/>
      <c r="J75" s="710">
        <v>0</v>
      </c>
      <c r="K75" s="711">
        <f t="shared" si="61"/>
        <v>3383.7423076923078</v>
      </c>
      <c r="L75" s="710">
        <v>1000</v>
      </c>
      <c r="M75" s="710"/>
      <c r="N75" s="712">
        <f t="shared" si="59"/>
        <v>1000</v>
      </c>
      <c r="O75" s="710">
        <f t="shared" si="62"/>
        <v>41604.907692307694</v>
      </c>
      <c r="P75" s="713">
        <f t="shared" si="63"/>
        <v>540863.80000000005</v>
      </c>
      <c r="Q75" s="315">
        <v>13</v>
      </c>
      <c r="R75" s="710">
        <v>3383.7423076923078</v>
      </c>
      <c r="S75" s="710">
        <v>0</v>
      </c>
      <c r="T75" s="710"/>
      <c r="U75" s="710"/>
      <c r="V75" s="710"/>
      <c r="W75" s="710"/>
      <c r="X75" s="710"/>
      <c r="Y75" s="710">
        <v>0</v>
      </c>
      <c r="Z75" s="711">
        <f t="shared" si="64"/>
        <v>3383.7423076923078</v>
      </c>
      <c r="AA75" s="710">
        <v>1000</v>
      </c>
      <c r="AB75" s="710"/>
      <c r="AC75" s="712">
        <f t="shared" si="60"/>
        <v>1000</v>
      </c>
      <c r="AD75" s="710">
        <f t="shared" si="65"/>
        <v>41604.907692307694</v>
      </c>
      <c r="AE75" s="713">
        <f t="shared" si="66"/>
        <v>540863.80000000005</v>
      </c>
      <c r="AF75" s="713"/>
      <c r="AG75" s="714"/>
      <c r="AH75" s="315"/>
      <c r="AI75" s="714"/>
    </row>
    <row r="76" spans="1:35" x14ac:dyDescent="0.2">
      <c r="A76" s="315" t="s">
        <v>1921</v>
      </c>
      <c r="B76" s="315">
        <v>50</v>
      </c>
      <c r="C76" s="710">
        <v>3163.16</v>
      </c>
      <c r="D76" s="710">
        <v>0</v>
      </c>
      <c r="E76" s="710"/>
      <c r="F76" s="710"/>
      <c r="G76" s="710"/>
      <c r="H76" s="710"/>
      <c r="I76" s="710"/>
      <c r="J76" s="710">
        <v>0</v>
      </c>
      <c r="K76" s="711">
        <f t="shared" si="61"/>
        <v>3163.16</v>
      </c>
      <c r="L76" s="710">
        <v>1000</v>
      </c>
      <c r="M76" s="710"/>
      <c r="N76" s="712">
        <f t="shared" si="59"/>
        <v>1000</v>
      </c>
      <c r="O76" s="710">
        <f t="shared" si="62"/>
        <v>38957.919999999998</v>
      </c>
      <c r="P76" s="713">
        <f t="shared" si="63"/>
        <v>1947896</v>
      </c>
      <c r="Q76" s="315">
        <v>50</v>
      </c>
      <c r="R76" s="710">
        <v>3163.16</v>
      </c>
      <c r="S76" s="710">
        <v>0</v>
      </c>
      <c r="T76" s="710"/>
      <c r="U76" s="710"/>
      <c r="V76" s="710"/>
      <c r="W76" s="710"/>
      <c r="X76" s="710"/>
      <c r="Y76" s="710">
        <v>0</v>
      </c>
      <c r="Z76" s="711">
        <f t="shared" si="64"/>
        <v>3163.16</v>
      </c>
      <c r="AA76" s="710">
        <v>1000</v>
      </c>
      <c r="AB76" s="710"/>
      <c r="AC76" s="712">
        <f t="shared" si="60"/>
        <v>1000</v>
      </c>
      <c r="AD76" s="710">
        <f t="shared" si="65"/>
        <v>38957.919999999998</v>
      </c>
      <c r="AE76" s="713">
        <f t="shared" si="66"/>
        <v>1947896</v>
      </c>
      <c r="AF76" s="713"/>
      <c r="AG76" s="714"/>
      <c r="AH76" s="315"/>
      <c r="AI76" s="714"/>
    </row>
    <row r="77" spans="1:35" x14ac:dyDescent="0.2">
      <c r="A77" s="315" t="s">
        <v>1922</v>
      </c>
      <c r="B77" s="315">
        <v>65</v>
      </c>
      <c r="C77" s="710">
        <v>2884.0446153846151</v>
      </c>
      <c r="D77" s="710">
        <v>0</v>
      </c>
      <c r="E77" s="710"/>
      <c r="F77" s="710"/>
      <c r="G77" s="710"/>
      <c r="H77" s="710"/>
      <c r="I77" s="710"/>
      <c r="J77" s="710">
        <v>0</v>
      </c>
      <c r="K77" s="711">
        <f t="shared" si="61"/>
        <v>2884.0446153846151</v>
      </c>
      <c r="L77" s="710">
        <v>1000</v>
      </c>
      <c r="M77" s="710"/>
      <c r="N77" s="712">
        <f t="shared" si="59"/>
        <v>1000</v>
      </c>
      <c r="O77" s="710">
        <f t="shared" si="62"/>
        <v>35608.535384615381</v>
      </c>
      <c r="P77" s="713">
        <f t="shared" si="63"/>
        <v>2314554.7999999998</v>
      </c>
      <c r="Q77" s="315">
        <v>65</v>
      </c>
      <c r="R77" s="710">
        <v>2884.0446153846151</v>
      </c>
      <c r="S77" s="710">
        <v>0</v>
      </c>
      <c r="T77" s="710"/>
      <c r="U77" s="710"/>
      <c r="V77" s="710"/>
      <c r="W77" s="710"/>
      <c r="X77" s="710"/>
      <c r="Y77" s="710">
        <v>0</v>
      </c>
      <c r="Z77" s="711">
        <f t="shared" si="64"/>
        <v>2884.0446153846151</v>
      </c>
      <c r="AA77" s="710">
        <v>1000</v>
      </c>
      <c r="AB77" s="710"/>
      <c r="AC77" s="712">
        <f t="shared" si="60"/>
        <v>1000</v>
      </c>
      <c r="AD77" s="710">
        <f t="shared" si="65"/>
        <v>35608.535384615381</v>
      </c>
      <c r="AE77" s="713">
        <f t="shared" si="66"/>
        <v>2314554.7999999998</v>
      </c>
      <c r="AF77" s="713"/>
      <c r="AG77" s="714"/>
      <c r="AH77" s="315"/>
      <c r="AI77" s="714"/>
    </row>
    <row r="78" spans="1:35" x14ac:dyDescent="0.2">
      <c r="A78" s="315" t="s">
        <v>1923</v>
      </c>
      <c r="B78" s="315">
        <v>84</v>
      </c>
      <c r="C78" s="710">
        <v>2629.8271428571425</v>
      </c>
      <c r="D78" s="710">
        <v>0</v>
      </c>
      <c r="E78" s="710"/>
      <c r="F78" s="710"/>
      <c r="G78" s="710"/>
      <c r="H78" s="710"/>
      <c r="I78" s="710"/>
      <c r="J78" s="710">
        <v>0</v>
      </c>
      <c r="K78" s="711">
        <f t="shared" si="61"/>
        <v>2629.8271428571425</v>
      </c>
      <c r="L78" s="710">
        <v>1000</v>
      </c>
      <c r="M78" s="710"/>
      <c r="N78" s="712">
        <f t="shared" si="59"/>
        <v>1000</v>
      </c>
      <c r="O78" s="710">
        <f t="shared" si="62"/>
        <v>32557.92571428571</v>
      </c>
      <c r="P78" s="713">
        <f t="shared" si="63"/>
        <v>2734865.76</v>
      </c>
      <c r="Q78" s="315">
        <v>84</v>
      </c>
      <c r="R78" s="710">
        <v>2629.8271428571425</v>
      </c>
      <c r="S78" s="710">
        <v>0</v>
      </c>
      <c r="T78" s="710"/>
      <c r="U78" s="710"/>
      <c r="V78" s="710"/>
      <c r="W78" s="710"/>
      <c r="X78" s="710"/>
      <c r="Y78" s="710">
        <v>0</v>
      </c>
      <c r="Z78" s="711">
        <f t="shared" si="64"/>
        <v>2629.8271428571425</v>
      </c>
      <c r="AA78" s="710">
        <v>1000</v>
      </c>
      <c r="AB78" s="710"/>
      <c r="AC78" s="712">
        <f t="shared" si="60"/>
        <v>1000</v>
      </c>
      <c r="AD78" s="710">
        <f t="shared" si="65"/>
        <v>32557.92571428571</v>
      </c>
      <c r="AE78" s="713">
        <f t="shared" si="66"/>
        <v>2734865.76</v>
      </c>
      <c r="AF78" s="713"/>
      <c r="AG78" s="714"/>
      <c r="AH78" s="315"/>
      <c r="AI78" s="714"/>
    </row>
    <row r="79" spans="1:35" x14ac:dyDescent="0.2">
      <c r="A79" s="315" t="s">
        <v>1924</v>
      </c>
      <c r="B79" s="315">
        <v>8</v>
      </c>
      <c r="C79" s="710">
        <v>4335.6499999999996</v>
      </c>
      <c r="D79" s="710">
        <v>0</v>
      </c>
      <c r="E79" s="710"/>
      <c r="F79" s="710"/>
      <c r="G79" s="710"/>
      <c r="H79" s="710"/>
      <c r="I79" s="710"/>
      <c r="J79" s="710">
        <v>0</v>
      </c>
      <c r="K79" s="711">
        <f t="shared" si="61"/>
        <v>4335.6499999999996</v>
      </c>
      <c r="L79" s="710">
        <v>1000</v>
      </c>
      <c r="M79" s="710"/>
      <c r="N79" s="712">
        <f t="shared" si="59"/>
        <v>1000</v>
      </c>
      <c r="O79" s="710">
        <f t="shared" si="62"/>
        <v>53027.799999999996</v>
      </c>
      <c r="P79" s="713">
        <f t="shared" si="63"/>
        <v>424222.39999999997</v>
      </c>
      <c r="Q79" s="315">
        <v>8</v>
      </c>
      <c r="R79" s="710">
        <v>4335.6499999999996</v>
      </c>
      <c r="S79" s="710">
        <v>0</v>
      </c>
      <c r="T79" s="710"/>
      <c r="U79" s="710"/>
      <c r="V79" s="710"/>
      <c r="W79" s="710"/>
      <c r="X79" s="710"/>
      <c r="Y79" s="710">
        <v>0</v>
      </c>
      <c r="Z79" s="711">
        <f t="shared" si="64"/>
        <v>4335.6499999999996</v>
      </c>
      <c r="AA79" s="710">
        <v>1000</v>
      </c>
      <c r="AB79" s="710"/>
      <c r="AC79" s="712">
        <f t="shared" si="60"/>
        <v>1000</v>
      </c>
      <c r="AD79" s="710">
        <f t="shared" si="65"/>
        <v>53027.799999999996</v>
      </c>
      <c r="AE79" s="713">
        <f t="shared" si="66"/>
        <v>424222.39999999997</v>
      </c>
      <c r="AF79" s="713"/>
      <c r="AG79" s="714"/>
      <c r="AH79" s="315"/>
      <c r="AI79" s="714"/>
    </row>
    <row r="80" spans="1:35" x14ac:dyDescent="0.2">
      <c r="A80" s="315" t="s">
        <v>1925</v>
      </c>
      <c r="B80" s="315">
        <v>57</v>
      </c>
      <c r="C80" s="710">
        <v>3725.6642105263159</v>
      </c>
      <c r="D80" s="710">
        <v>0</v>
      </c>
      <c r="E80" s="710"/>
      <c r="F80" s="710"/>
      <c r="G80" s="710"/>
      <c r="H80" s="710"/>
      <c r="I80" s="710"/>
      <c r="J80" s="710">
        <v>0</v>
      </c>
      <c r="K80" s="711">
        <f t="shared" si="61"/>
        <v>3725.6642105263159</v>
      </c>
      <c r="L80" s="710">
        <v>1000</v>
      </c>
      <c r="M80" s="710"/>
      <c r="N80" s="712">
        <f t="shared" si="59"/>
        <v>1000</v>
      </c>
      <c r="O80" s="710">
        <f t="shared" si="62"/>
        <v>45707.970526315788</v>
      </c>
      <c r="P80" s="713">
        <f t="shared" si="63"/>
        <v>2605354.3199999998</v>
      </c>
      <c r="Q80" s="315">
        <v>57</v>
      </c>
      <c r="R80" s="710">
        <v>3725.6642105263159</v>
      </c>
      <c r="S80" s="710">
        <v>0</v>
      </c>
      <c r="T80" s="710"/>
      <c r="U80" s="710"/>
      <c r="V80" s="710"/>
      <c r="W80" s="710"/>
      <c r="X80" s="710"/>
      <c r="Y80" s="710">
        <v>0</v>
      </c>
      <c r="Z80" s="711">
        <f t="shared" si="64"/>
        <v>3725.6642105263159</v>
      </c>
      <c r="AA80" s="710">
        <v>1000</v>
      </c>
      <c r="AB80" s="710"/>
      <c r="AC80" s="712">
        <f t="shared" si="60"/>
        <v>1000</v>
      </c>
      <c r="AD80" s="710">
        <f t="shared" si="65"/>
        <v>45707.970526315788</v>
      </c>
      <c r="AE80" s="713">
        <f t="shared" si="66"/>
        <v>2605354.3199999998</v>
      </c>
      <c r="AF80" s="713"/>
      <c r="AG80" s="714"/>
      <c r="AH80" s="315"/>
      <c r="AI80" s="714"/>
    </row>
    <row r="81" spans="1:35" x14ac:dyDescent="0.2">
      <c r="A81" s="315" t="s">
        <v>1926</v>
      </c>
      <c r="B81" s="315">
        <v>209</v>
      </c>
      <c r="C81" s="710">
        <v>3245.9273205741629</v>
      </c>
      <c r="D81" s="710">
        <v>0</v>
      </c>
      <c r="E81" s="710"/>
      <c r="F81" s="710"/>
      <c r="G81" s="710"/>
      <c r="H81" s="710"/>
      <c r="I81" s="710"/>
      <c r="J81" s="710">
        <v>0</v>
      </c>
      <c r="K81" s="711">
        <f t="shared" si="61"/>
        <v>3245.9273205741629</v>
      </c>
      <c r="L81" s="710">
        <v>1000</v>
      </c>
      <c r="M81" s="710"/>
      <c r="N81" s="712">
        <f t="shared" si="59"/>
        <v>1000</v>
      </c>
      <c r="O81" s="710">
        <f t="shared" si="62"/>
        <v>39951.127846889955</v>
      </c>
      <c r="P81" s="713">
        <f t="shared" si="63"/>
        <v>8349785.7200000007</v>
      </c>
      <c r="Q81" s="315">
        <v>209</v>
      </c>
      <c r="R81" s="710">
        <v>3245.9273205741629</v>
      </c>
      <c r="S81" s="710">
        <v>0</v>
      </c>
      <c r="T81" s="710"/>
      <c r="U81" s="710"/>
      <c r="V81" s="710"/>
      <c r="W81" s="710"/>
      <c r="X81" s="710"/>
      <c r="Y81" s="710">
        <v>0</v>
      </c>
      <c r="Z81" s="711">
        <f t="shared" si="64"/>
        <v>3245.9273205741629</v>
      </c>
      <c r="AA81" s="710">
        <v>1000</v>
      </c>
      <c r="AB81" s="710"/>
      <c r="AC81" s="712">
        <f t="shared" si="60"/>
        <v>1000</v>
      </c>
      <c r="AD81" s="710">
        <f t="shared" si="65"/>
        <v>39951.127846889955</v>
      </c>
      <c r="AE81" s="713">
        <f t="shared" si="66"/>
        <v>8349785.7200000007</v>
      </c>
      <c r="AF81" s="713"/>
      <c r="AG81" s="714"/>
      <c r="AH81" s="315"/>
      <c r="AI81" s="714"/>
    </row>
    <row r="82" spans="1:35" x14ac:dyDescent="0.2">
      <c r="A82" s="315" t="s">
        <v>1927</v>
      </c>
      <c r="B82" s="315">
        <v>885</v>
      </c>
      <c r="C82" s="710">
        <v>3060.7597627118644</v>
      </c>
      <c r="D82" s="710">
        <v>0</v>
      </c>
      <c r="E82" s="710"/>
      <c r="F82" s="710"/>
      <c r="G82" s="710"/>
      <c r="H82" s="710"/>
      <c r="I82" s="710"/>
      <c r="J82" s="710">
        <v>0</v>
      </c>
      <c r="K82" s="711">
        <f t="shared" si="61"/>
        <v>3060.7597627118644</v>
      </c>
      <c r="L82" s="710">
        <v>1000</v>
      </c>
      <c r="M82" s="710"/>
      <c r="N82" s="712">
        <f t="shared" si="59"/>
        <v>1000</v>
      </c>
      <c r="O82" s="710">
        <f t="shared" si="62"/>
        <v>37729.117152542371</v>
      </c>
      <c r="P82" s="713">
        <f t="shared" si="63"/>
        <v>33390268.68</v>
      </c>
      <c r="Q82" s="315">
        <v>885</v>
      </c>
      <c r="R82" s="710">
        <v>3060.7597627118644</v>
      </c>
      <c r="S82" s="710">
        <v>0</v>
      </c>
      <c r="T82" s="710"/>
      <c r="U82" s="710"/>
      <c r="V82" s="710"/>
      <c r="W82" s="710"/>
      <c r="X82" s="710"/>
      <c r="Y82" s="710">
        <v>0</v>
      </c>
      <c r="Z82" s="711">
        <f t="shared" si="64"/>
        <v>3060.7597627118644</v>
      </c>
      <c r="AA82" s="710">
        <v>1000</v>
      </c>
      <c r="AB82" s="710"/>
      <c r="AC82" s="712">
        <f t="shared" si="60"/>
        <v>1000</v>
      </c>
      <c r="AD82" s="710">
        <f t="shared" si="65"/>
        <v>37729.117152542371</v>
      </c>
      <c r="AE82" s="713">
        <f t="shared" si="66"/>
        <v>33390268.68</v>
      </c>
      <c r="AF82" s="713"/>
      <c r="AG82" s="714"/>
      <c r="AH82" s="315"/>
      <c r="AI82" s="714"/>
    </row>
    <row r="83" spans="1:35" x14ac:dyDescent="0.2">
      <c r="A83" s="315" t="s">
        <v>1928</v>
      </c>
      <c r="B83" s="315">
        <v>1118</v>
      </c>
      <c r="C83" s="710">
        <v>2882.3197942754923</v>
      </c>
      <c r="D83" s="710">
        <v>0</v>
      </c>
      <c r="E83" s="710"/>
      <c r="F83" s="710"/>
      <c r="G83" s="710"/>
      <c r="H83" s="710"/>
      <c r="I83" s="710"/>
      <c r="J83" s="710">
        <v>0</v>
      </c>
      <c r="K83" s="711">
        <f t="shared" si="61"/>
        <v>2882.3197942754923</v>
      </c>
      <c r="L83" s="710">
        <v>1000</v>
      </c>
      <c r="M83" s="710"/>
      <c r="N83" s="712">
        <f t="shared" si="59"/>
        <v>1000</v>
      </c>
      <c r="O83" s="710">
        <f t="shared" si="62"/>
        <v>35587.837531305908</v>
      </c>
      <c r="P83" s="713">
        <f t="shared" si="63"/>
        <v>39787202.360000007</v>
      </c>
      <c r="Q83" s="315">
        <v>1118</v>
      </c>
      <c r="R83" s="710">
        <v>2882.3197942754923</v>
      </c>
      <c r="S83" s="710">
        <v>0</v>
      </c>
      <c r="T83" s="710"/>
      <c r="U83" s="710"/>
      <c r="V83" s="710"/>
      <c r="W83" s="710"/>
      <c r="X83" s="710"/>
      <c r="Y83" s="710">
        <v>0</v>
      </c>
      <c r="Z83" s="711">
        <f t="shared" si="64"/>
        <v>2882.3197942754923</v>
      </c>
      <c r="AA83" s="710">
        <v>1000</v>
      </c>
      <c r="AB83" s="710"/>
      <c r="AC83" s="712">
        <f t="shared" si="60"/>
        <v>1000</v>
      </c>
      <c r="AD83" s="710">
        <f t="shared" si="65"/>
        <v>35587.837531305908</v>
      </c>
      <c r="AE83" s="713">
        <f t="shared" si="66"/>
        <v>39787202.360000007</v>
      </c>
      <c r="AF83" s="713"/>
      <c r="AG83" s="714"/>
      <c r="AH83" s="315"/>
      <c r="AI83" s="714"/>
    </row>
    <row r="84" spans="1:35" x14ac:dyDescent="0.2">
      <c r="A84" s="315" t="s">
        <v>1929</v>
      </c>
      <c r="B84" s="315">
        <v>1890</v>
      </c>
      <c r="C84" s="710">
        <v>2617.8231693121693</v>
      </c>
      <c r="D84" s="710">
        <v>0</v>
      </c>
      <c r="E84" s="710"/>
      <c r="F84" s="710"/>
      <c r="G84" s="710"/>
      <c r="H84" s="710"/>
      <c r="I84" s="710"/>
      <c r="J84" s="710">
        <v>0</v>
      </c>
      <c r="K84" s="711">
        <f t="shared" si="61"/>
        <v>2617.8231693121693</v>
      </c>
      <c r="L84" s="710">
        <v>1000</v>
      </c>
      <c r="M84" s="710"/>
      <c r="N84" s="712">
        <f t="shared" si="59"/>
        <v>1000</v>
      </c>
      <c r="O84" s="710">
        <f t="shared" si="62"/>
        <v>32413.878031746033</v>
      </c>
      <c r="P84" s="713">
        <f t="shared" si="63"/>
        <v>61262229.480000004</v>
      </c>
      <c r="Q84" s="315">
        <v>1890</v>
      </c>
      <c r="R84" s="710">
        <v>2617.8231693121693</v>
      </c>
      <c r="S84" s="710">
        <v>0</v>
      </c>
      <c r="T84" s="710"/>
      <c r="U84" s="710"/>
      <c r="V84" s="710"/>
      <c r="W84" s="710"/>
      <c r="X84" s="710"/>
      <c r="Y84" s="710">
        <v>0</v>
      </c>
      <c r="Z84" s="711">
        <f t="shared" si="64"/>
        <v>2617.8231693121693</v>
      </c>
      <c r="AA84" s="710">
        <v>1000</v>
      </c>
      <c r="AB84" s="710"/>
      <c r="AC84" s="712">
        <f t="shared" si="60"/>
        <v>1000</v>
      </c>
      <c r="AD84" s="710">
        <f t="shared" si="65"/>
        <v>32413.878031746033</v>
      </c>
      <c r="AE84" s="713">
        <f t="shared" si="66"/>
        <v>61262229.480000004</v>
      </c>
      <c r="AF84" s="713"/>
      <c r="AG84" s="714"/>
      <c r="AH84" s="315"/>
      <c r="AI84" s="714"/>
    </row>
    <row r="85" spans="1:35" x14ac:dyDescent="0.2">
      <c r="A85" s="315" t="s">
        <v>1930</v>
      </c>
      <c r="B85" s="315">
        <v>1</v>
      </c>
      <c r="C85" s="710">
        <v>7667.8</v>
      </c>
      <c r="D85" s="710">
        <v>0</v>
      </c>
      <c r="E85" s="710"/>
      <c r="F85" s="710"/>
      <c r="G85" s="710"/>
      <c r="H85" s="710"/>
      <c r="I85" s="710"/>
      <c r="J85" s="710">
        <v>0</v>
      </c>
      <c r="K85" s="711">
        <f t="shared" si="61"/>
        <v>7667.8</v>
      </c>
      <c r="L85" s="710">
        <v>1000</v>
      </c>
      <c r="M85" s="710"/>
      <c r="N85" s="712">
        <f t="shared" si="59"/>
        <v>1000</v>
      </c>
      <c r="O85" s="710">
        <f t="shared" si="62"/>
        <v>93013.6</v>
      </c>
      <c r="P85" s="713">
        <f t="shared" si="63"/>
        <v>93013.6</v>
      </c>
      <c r="Q85" s="315">
        <v>1</v>
      </c>
      <c r="R85" s="710">
        <v>7667.8</v>
      </c>
      <c r="S85" s="710">
        <v>0</v>
      </c>
      <c r="T85" s="710"/>
      <c r="U85" s="710"/>
      <c r="V85" s="710"/>
      <c r="W85" s="710"/>
      <c r="X85" s="710"/>
      <c r="Y85" s="710">
        <v>0</v>
      </c>
      <c r="Z85" s="711">
        <f t="shared" si="64"/>
        <v>7667.8</v>
      </c>
      <c r="AA85" s="710">
        <v>1000</v>
      </c>
      <c r="AB85" s="710"/>
      <c r="AC85" s="712">
        <f t="shared" si="60"/>
        <v>1000</v>
      </c>
      <c r="AD85" s="710">
        <f t="shared" si="65"/>
        <v>93013.6</v>
      </c>
      <c r="AE85" s="713">
        <f t="shared" si="66"/>
        <v>93013.6</v>
      </c>
      <c r="AF85" s="713"/>
      <c r="AG85" s="714"/>
      <c r="AH85" s="315"/>
      <c r="AI85" s="714"/>
    </row>
    <row r="86" spans="1:35" x14ac:dyDescent="0.2">
      <c r="A86" s="709" t="s">
        <v>1931</v>
      </c>
      <c r="B86" s="709">
        <f>SUM(B67:B85)</f>
        <v>5233</v>
      </c>
      <c r="C86" s="711">
        <f>SUM(C67:C85)</f>
        <v>78612.218555959582</v>
      </c>
      <c r="D86" s="711">
        <f>SUM(D67:D85)</f>
        <v>0</v>
      </c>
      <c r="E86" s="711"/>
      <c r="F86" s="711"/>
      <c r="G86" s="711"/>
      <c r="H86" s="710"/>
      <c r="I86" s="710"/>
      <c r="J86" s="711">
        <f>SUM(J67:J85)</f>
        <v>0</v>
      </c>
      <c r="K86" s="711">
        <f>SUM(K67:K85)</f>
        <v>78612.218555959582</v>
      </c>
      <c r="L86" s="711">
        <v>19000</v>
      </c>
      <c r="M86" s="711"/>
      <c r="N86" s="712">
        <f t="shared" ref="N86:P86" si="67">SUM(N67:N85)</f>
        <v>19000</v>
      </c>
      <c r="O86" s="711">
        <f t="shared" si="67"/>
        <v>962346.62267151487</v>
      </c>
      <c r="P86" s="715">
        <f t="shared" si="67"/>
        <v>201541687.35999998</v>
      </c>
      <c r="Q86" s="709">
        <f>SUM(Q67:Q85)</f>
        <v>5233</v>
      </c>
      <c r="R86" s="711">
        <f>SUM(R67:R85)</f>
        <v>78612.218555959582</v>
      </c>
      <c r="S86" s="711">
        <f>SUM(S67:S85)</f>
        <v>0</v>
      </c>
      <c r="T86" s="711"/>
      <c r="U86" s="711"/>
      <c r="V86" s="711"/>
      <c r="W86" s="710"/>
      <c r="X86" s="710"/>
      <c r="Y86" s="711">
        <f>SUM(Y67:Y85)</f>
        <v>0</v>
      </c>
      <c r="Z86" s="711">
        <f>SUM(Z67:Z85)</f>
        <v>78612.218555959582</v>
      </c>
      <c r="AA86" s="711">
        <v>19000</v>
      </c>
      <c r="AB86" s="711"/>
      <c r="AC86" s="712">
        <f t="shared" ref="AC86:AE86" si="68">SUM(AC67:AC85)</f>
        <v>19000</v>
      </c>
      <c r="AD86" s="711">
        <f t="shared" si="68"/>
        <v>962346.62267151487</v>
      </c>
      <c r="AE86" s="715">
        <f t="shared" si="68"/>
        <v>201541687.35999998</v>
      </c>
      <c r="AF86" s="713"/>
      <c r="AG86" s="714"/>
      <c r="AH86" s="709"/>
      <c r="AI86" s="714"/>
    </row>
    <row r="87" spans="1:35" x14ac:dyDescent="0.2">
      <c r="A87" s="709" t="s">
        <v>1932</v>
      </c>
      <c r="B87" s="315"/>
      <c r="C87" s="710"/>
      <c r="D87" s="710"/>
      <c r="E87" s="710"/>
      <c r="F87" s="710"/>
      <c r="G87" s="710"/>
      <c r="H87" s="710"/>
      <c r="I87" s="710"/>
      <c r="J87" s="710"/>
      <c r="K87" s="710"/>
      <c r="L87" s="710"/>
      <c r="M87" s="710"/>
      <c r="N87" s="716"/>
      <c r="O87" s="710"/>
      <c r="P87" s="713"/>
      <c r="Q87" s="315"/>
      <c r="R87" s="710"/>
      <c r="S87" s="710"/>
      <c r="T87" s="710"/>
      <c r="U87" s="710"/>
      <c r="V87" s="710"/>
      <c r="W87" s="710"/>
      <c r="X87" s="710"/>
      <c r="Y87" s="710"/>
      <c r="Z87" s="710"/>
      <c r="AA87" s="710"/>
      <c r="AB87" s="710"/>
      <c r="AC87" s="716"/>
      <c r="AD87" s="710"/>
      <c r="AE87" s="713"/>
      <c r="AF87" s="713"/>
      <c r="AG87" s="714"/>
      <c r="AH87" s="315"/>
      <c r="AI87" s="714"/>
    </row>
    <row r="88" spans="1:35" x14ac:dyDescent="0.2">
      <c r="A88" s="315" t="s">
        <v>1933</v>
      </c>
      <c r="B88" s="315">
        <v>25</v>
      </c>
      <c r="C88" s="710">
        <v>3286.21</v>
      </c>
      <c r="D88" s="710">
        <v>0</v>
      </c>
      <c r="E88" s="710"/>
      <c r="F88" s="710"/>
      <c r="G88" s="710"/>
      <c r="H88" s="710"/>
      <c r="I88" s="710"/>
      <c r="J88" s="710">
        <v>0</v>
      </c>
      <c r="K88" s="711">
        <f t="shared" ref="K88:K89" si="69">SUM(C88:J88)</f>
        <v>3286.21</v>
      </c>
      <c r="L88" s="710">
        <v>600</v>
      </c>
      <c r="M88" s="710"/>
      <c r="N88" s="712">
        <f t="shared" ref="N88" si="70">SUM(L88:M88)</f>
        <v>600</v>
      </c>
      <c r="O88" s="710">
        <f t="shared" ref="O88:O89" si="71">+K88*12+L88</f>
        <v>40034.520000000004</v>
      </c>
      <c r="P88" s="713">
        <f t="shared" ref="P88:P97" si="72">+O88*B88</f>
        <v>1000863.0000000001</v>
      </c>
      <c r="Q88" s="315">
        <v>25</v>
      </c>
      <c r="R88" s="710">
        <v>3286.21</v>
      </c>
      <c r="S88" s="710">
        <v>0</v>
      </c>
      <c r="T88" s="710"/>
      <c r="U88" s="710"/>
      <c r="V88" s="710"/>
      <c r="W88" s="710"/>
      <c r="X88" s="710"/>
      <c r="Y88" s="710">
        <v>0</v>
      </c>
      <c r="Z88" s="711">
        <f t="shared" ref="Z88:Z89" si="73">SUM(R88:Y88)</f>
        <v>3286.21</v>
      </c>
      <c r="AA88" s="710">
        <v>600</v>
      </c>
      <c r="AB88" s="710"/>
      <c r="AC88" s="712">
        <f t="shared" ref="AC88" si="74">SUM(AA88:AB88)</f>
        <v>600</v>
      </c>
      <c r="AD88" s="710">
        <f t="shared" ref="AD88:AD89" si="75">+Z88*12+AA88</f>
        <v>40034.520000000004</v>
      </c>
      <c r="AE88" s="713">
        <f t="shared" ref="AE88" si="76">+AD88*Q88</f>
        <v>1000863.0000000001</v>
      </c>
      <c r="AF88" s="713"/>
      <c r="AG88" s="714"/>
      <c r="AH88" s="315"/>
      <c r="AI88" s="714"/>
    </row>
    <row r="89" spans="1:35" x14ac:dyDescent="0.2">
      <c r="A89" s="315" t="s">
        <v>1934</v>
      </c>
      <c r="B89" s="315">
        <v>1883</v>
      </c>
      <c r="C89" s="710">
        <v>2737.7667445565589</v>
      </c>
      <c r="D89" s="710">
        <v>0</v>
      </c>
      <c r="E89" s="710"/>
      <c r="F89" s="710"/>
      <c r="G89" s="710"/>
      <c r="H89" s="710"/>
      <c r="I89" s="710"/>
      <c r="J89" s="710">
        <v>0</v>
      </c>
      <c r="K89" s="711">
        <f t="shared" si="69"/>
        <v>2737.7667445565589</v>
      </c>
      <c r="L89" s="710">
        <v>600</v>
      </c>
      <c r="M89" s="710"/>
      <c r="N89" s="712">
        <f t="shared" ref="N89" si="77">SUM(L89:M89)</f>
        <v>600</v>
      </c>
      <c r="O89" s="710">
        <f t="shared" si="71"/>
        <v>33453.200934678709</v>
      </c>
      <c r="P89" s="713">
        <f>+O89*B89</f>
        <v>62992377.360000007</v>
      </c>
      <c r="Q89" s="315">
        <v>1883</v>
      </c>
      <c r="R89" s="710">
        <v>2737.7667445565589</v>
      </c>
      <c r="S89" s="710">
        <v>0</v>
      </c>
      <c r="T89" s="710"/>
      <c r="U89" s="710"/>
      <c r="V89" s="710"/>
      <c r="W89" s="710"/>
      <c r="X89" s="710"/>
      <c r="Y89" s="710">
        <v>0</v>
      </c>
      <c r="Z89" s="711">
        <f t="shared" si="73"/>
        <v>2737.7667445565589</v>
      </c>
      <c r="AA89" s="710">
        <v>600</v>
      </c>
      <c r="AB89" s="710"/>
      <c r="AC89" s="712">
        <f t="shared" ref="AC89" si="78">SUM(AA89:AB89)</f>
        <v>600</v>
      </c>
      <c r="AD89" s="710">
        <f t="shared" si="75"/>
        <v>33453.200934678709</v>
      </c>
      <c r="AE89" s="713">
        <f>+AD89*Q89</f>
        <v>62992377.360000007</v>
      </c>
      <c r="AF89" s="713"/>
      <c r="AG89" s="714"/>
      <c r="AH89" s="315"/>
      <c r="AI89" s="714"/>
    </row>
    <row r="90" spans="1:35" x14ac:dyDescent="0.2">
      <c r="A90" s="709" t="s">
        <v>1935</v>
      </c>
      <c r="B90" s="709">
        <f>SUM(B88:B89)</f>
        <v>1908</v>
      </c>
      <c r="C90" s="711">
        <f>SUM(C88:C89)</f>
        <v>6023.9767445565594</v>
      </c>
      <c r="D90" s="711">
        <f>SUM(D88:D89)</f>
        <v>0</v>
      </c>
      <c r="E90" s="711"/>
      <c r="F90" s="711"/>
      <c r="G90" s="711"/>
      <c r="H90" s="710"/>
      <c r="I90" s="710"/>
      <c r="J90" s="711">
        <f>SUM(J88:J89)</f>
        <v>0</v>
      </c>
      <c r="K90" s="711">
        <f>SUM(K88:K89)</f>
        <v>6023.9767445565594</v>
      </c>
      <c r="L90" s="711">
        <v>1200</v>
      </c>
      <c r="M90" s="711"/>
      <c r="N90" s="712">
        <f t="shared" ref="N90:P90" si="79">SUM(N88:N89)</f>
        <v>1200</v>
      </c>
      <c r="O90" s="711">
        <f t="shared" si="79"/>
        <v>73487.720934678713</v>
      </c>
      <c r="P90" s="715">
        <f t="shared" si="79"/>
        <v>63993240.360000007</v>
      </c>
      <c r="Q90" s="709">
        <f>SUM(Q88:Q89)</f>
        <v>1908</v>
      </c>
      <c r="R90" s="711">
        <f>SUM(R88:R89)</f>
        <v>6023.9767445565594</v>
      </c>
      <c r="S90" s="711">
        <f>SUM(S88:S89)</f>
        <v>0</v>
      </c>
      <c r="T90" s="711"/>
      <c r="U90" s="711"/>
      <c r="V90" s="711"/>
      <c r="W90" s="710"/>
      <c r="X90" s="710"/>
      <c r="Y90" s="711">
        <f>SUM(Y88:Y89)</f>
        <v>0</v>
      </c>
      <c r="Z90" s="711">
        <f>SUM(Z88:Z89)</f>
        <v>6023.9767445565594</v>
      </c>
      <c r="AA90" s="711">
        <v>1200</v>
      </c>
      <c r="AB90" s="711"/>
      <c r="AC90" s="712">
        <f t="shared" ref="AC90:AE90" si="80">SUM(AC88:AC89)</f>
        <v>1200</v>
      </c>
      <c r="AD90" s="711">
        <f t="shared" si="80"/>
        <v>73487.720934678713</v>
      </c>
      <c r="AE90" s="715">
        <f t="shared" si="80"/>
        <v>63993240.360000007</v>
      </c>
      <c r="AF90" s="713"/>
      <c r="AG90" s="714"/>
      <c r="AH90" s="709"/>
      <c r="AI90" s="714"/>
    </row>
    <row r="91" spans="1:35" x14ac:dyDescent="0.2">
      <c r="A91" s="709" t="s">
        <v>1936</v>
      </c>
      <c r="B91" s="315"/>
      <c r="C91" s="710"/>
      <c r="D91" s="710"/>
      <c r="E91" s="710"/>
      <c r="F91" s="710"/>
      <c r="G91" s="710"/>
      <c r="H91" s="710"/>
      <c r="I91" s="710"/>
      <c r="J91" s="710"/>
      <c r="K91" s="710"/>
      <c r="L91" s="710"/>
      <c r="M91" s="710"/>
      <c r="N91" s="716"/>
      <c r="O91" s="710"/>
      <c r="P91" s="713"/>
      <c r="Q91" s="315"/>
      <c r="R91" s="710"/>
      <c r="S91" s="710"/>
      <c r="T91" s="710"/>
      <c r="U91" s="710"/>
      <c r="V91" s="710"/>
      <c r="W91" s="710"/>
      <c r="X91" s="710"/>
      <c r="Y91" s="710"/>
      <c r="Z91" s="710"/>
      <c r="AA91" s="710"/>
      <c r="AB91" s="710"/>
      <c r="AC91" s="716"/>
      <c r="AD91" s="710"/>
      <c r="AE91" s="713"/>
      <c r="AF91" s="713"/>
      <c r="AG91" s="714"/>
      <c r="AH91" s="315"/>
      <c r="AI91" s="714"/>
    </row>
    <row r="92" spans="1:35" x14ac:dyDescent="0.2">
      <c r="A92" s="315" t="s">
        <v>1937</v>
      </c>
      <c r="B92" s="315">
        <v>458</v>
      </c>
      <c r="C92" s="710">
        <v>1581.3200873362446</v>
      </c>
      <c r="D92" s="710">
        <v>0</v>
      </c>
      <c r="E92" s="710"/>
      <c r="F92" s="710"/>
      <c r="G92" s="710"/>
      <c r="H92" s="710"/>
      <c r="I92" s="710"/>
      <c r="J92" s="710">
        <v>0</v>
      </c>
      <c r="K92" s="711">
        <f t="shared" ref="K92" si="81">SUM(C92:J92)</f>
        <v>1581.3200873362446</v>
      </c>
      <c r="L92" s="710">
        <v>806.98689956331873</v>
      </c>
      <c r="M92" s="710"/>
      <c r="N92" s="712">
        <f t="shared" ref="N92" si="82">SUM(L92:M92)</f>
        <v>806.98689956331873</v>
      </c>
      <c r="O92" s="710">
        <f t="shared" ref="O92" si="83">+K92*12+L92</f>
        <v>19782.827947598253</v>
      </c>
      <c r="P92" s="713">
        <f t="shared" si="72"/>
        <v>9060535.1999999993</v>
      </c>
      <c r="Q92" s="315">
        <v>458</v>
      </c>
      <c r="R92" s="710">
        <v>1581.3200873362446</v>
      </c>
      <c r="S92" s="710">
        <v>0</v>
      </c>
      <c r="T92" s="710"/>
      <c r="U92" s="710"/>
      <c r="V92" s="710"/>
      <c r="W92" s="710"/>
      <c r="X92" s="710"/>
      <c r="Y92" s="710">
        <v>0</v>
      </c>
      <c r="Z92" s="711">
        <f t="shared" ref="Z92" si="84">SUM(R92:Y92)</f>
        <v>1581.3200873362446</v>
      </c>
      <c r="AA92" s="710">
        <v>806.98689956331873</v>
      </c>
      <c r="AB92" s="710"/>
      <c r="AC92" s="712">
        <f t="shared" ref="AC92" si="85">SUM(AA92:AB92)</f>
        <v>806.98689956331873</v>
      </c>
      <c r="AD92" s="710">
        <f t="shared" ref="AD92" si="86">+Z92*12+AA92</f>
        <v>19782.827947598253</v>
      </c>
      <c r="AE92" s="713">
        <f t="shared" ref="AE92:AE93" si="87">+AD92*Q92</f>
        <v>9060535.1999999993</v>
      </c>
      <c r="AF92" s="713"/>
      <c r="AG92" s="714"/>
      <c r="AH92" s="315"/>
      <c r="AI92" s="714"/>
    </row>
    <row r="93" spans="1:35" x14ac:dyDescent="0.2">
      <c r="A93" s="709" t="s">
        <v>1938</v>
      </c>
      <c r="B93" s="709">
        <f>+B92</f>
        <v>458</v>
      </c>
      <c r="C93" s="711">
        <f>SUM(C92)</f>
        <v>1581.3200873362446</v>
      </c>
      <c r="D93" s="711">
        <f>+D92</f>
        <v>0</v>
      </c>
      <c r="E93" s="711"/>
      <c r="F93" s="710"/>
      <c r="G93" s="710"/>
      <c r="H93" s="710"/>
      <c r="I93" s="710"/>
      <c r="J93" s="711">
        <f>+J92</f>
        <v>0</v>
      </c>
      <c r="K93" s="711">
        <f>+K92</f>
        <v>1581.3200873362446</v>
      </c>
      <c r="L93" s="711">
        <v>806.98689956331873</v>
      </c>
      <c r="M93" s="711"/>
      <c r="N93" s="712">
        <f>+N92</f>
        <v>806.98689956331873</v>
      </c>
      <c r="O93" s="711">
        <f>+O92</f>
        <v>19782.827947598253</v>
      </c>
      <c r="P93" s="715">
        <f t="shared" si="72"/>
        <v>9060535.1999999993</v>
      </c>
      <c r="Q93" s="709">
        <f>+Q92</f>
        <v>458</v>
      </c>
      <c r="R93" s="711">
        <f>SUM(R92)</f>
        <v>1581.3200873362446</v>
      </c>
      <c r="S93" s="711">
        <f>+S92</f>
        <v>0</v>
      </c>
      <c r="T93" s="711"/>
      <c r="U93" s="710"/>
      <c r="V93" s="710"/>
      <c r="W93" s="710"/>
      <c r="X93" s="710"/>
      <c r="Y93" s="711">
        <f>+Y92</f>
        <v>0</v>
      </c>
      <c r="Z93" s="711">
        <f>+Z92</f>
        <v>1581.3200873362446</v>
      </c>
      <c r="AA93" s="711">
        <v>806.98689956331873</v>
      </c>
      <c r="AB93" s="711"/>
      <c r="AC93" s="712">
        <f>+AC92</f>
        <v>806.98689956331873</v>
      </c>
      <c r="AD93" s="711">
        <f>+AD92</f>
        <v>19782.827947598253</v>
      </c>
      <c r="AE93" s="715">
        <f t="shared" si="87"/>
        <v>9060535.1999999993</v>
      </c>
      <c r="AF93" s="713"/>
      <c r="AG93" s="714"/>
      <c r="AH93" s="709"/>
      <c r="AI93" s="714"/>
    </row>
    <row r="94" spans="1:35" x14ac:dyDescent="0.2">
      <c r="A94" s="709" t="s">
        <v>1939</v>
      </c>
      <c r="B94" s="315"/>
      <c r="C94" s="710"/>
      <c r="D94" s="710"/>
      <c r="E94" s="710"/>
      <c r="F94" s="710"/>
      <c r="G94" s="710"/>
      <c r="H94" s="710"/>
      <c r="I94" s="710"/>
      <c r="J94" s="710"/>
      <c r="K94" s="710"/>
      <c r="L94" s="710"/>
      <c r="M94" s="710"/>
      <c r="N94" s="716"/>
      <c r="O94" s="710"/>
      <c r="P94" s="713"/>
      <c r="Q94" s="315"/>
      <c r="R94" s="710"/>
      <c r="S94" s="710"/>
      <c r="T94" s="710"/>
      <c r="U94" s="710"/>
      <c r="V94" s="710"/>
      <c r="W94" s="710"/>
      <c r="X94" s="710"/>
      <c r="Y94" s="710"/>
      <c r="Z94" s="710"/>
      <c r="AA94" s="710"/>
      <c r="AB94" s="710"/>
      <c r="AC94" s="716"/>
      <c r="AD94" s="710"/>
      <c r="AE94" s="713"/>
      <c r="AF94" s="713"/>
      <c r="AG94" s="714"/>
      <c r="AH94" s="315"/>
      <c r="AI94" s="714"/>
    </row>
    <row r="95" spans="1:35" x14ac:dyDescent="0.2">
      <c r="A95" s="315" t="s">
        <v>1915</v>
      </c>
      <c r="B95" s="315">
        <v>52</v>
      </c>
      <c r="C95" s="710">
        <v>4338.79</v>
      </c>
      <c r="D95" s="710">
        <v>0</v>
      </c>
      <c r="E95" s="710"/>
      <c r="F95" s="710"/>
      <c r="G95" s="710"/>
      <c r="H95" s="710"/>
      <c r="I95" s="710"/>
      <c r="J95" s="710">
        <v>0</v>
      </c>
      <c r="K95" s="711">
        <f t="shared" ref="K95:K97" si="88">SUM(C95:J95)</f>
        <v>4338.79</v>
      </c>
      <c r="L95" s="710">
        <v>1000</v>
      </c>
      <c r="M95" s="710"/>
      <c r="N95" s="712">
        <f t="shared" ref="N95:N97" si="89">SUM(L95:M95)</f>
        <v>1000</v>
      </c>
      <c r="O95" s="710">
        <f t="shared" ref="O95:O97" si="90">+K95*12+L95</f>
        <v>53065.479999999996</v>
      </c>
      <c r="P95" s="713">
        <f t="shared" si="72"/>
        <v>2759404.96</v>
      </c>
      <c r="Q95" s="315">
        <v>52</v>
      </c>
      <c r="R95" s="710">
        <v>4338.79</v>
      </c>
      <c r="S95" s="710">
        <v>0</v>
      </c>
      <c r="T95" s="710"/>
      <c r="U95" s="710"/>
      <c r="V95" s="710"/>
      <c r="W95" s="710"/>
      <c r="X95" s="710"/>
      <c r="Y95" s="710">
        <v>0</v>
      </c>
      <c r="Z95" s="711">
        <f t="shared" ref="Z95:Z97" si="91">SUM(R95:Y95)</f>
        <v>4338.79</v>
      </c>
      <c r="AA95" s="710">
        <v>1000</v>
      </c>
      <c r="AB95" s="710"/>
      <c r="AC95" s="712">
        <f t="shared" ref="AC95:AC97" si="92">SUM(AA95:AB95)</f>
        <v>1000</v>
      </c>
      <c r="AD95" s="710">
        <f t="shared" ref="AD95:AD97" si="93">+Z95*12+AA95</f>
        <v>53065.479999999996</v>
      </c>
      <c r="AE95" s="713">
        <f t="shared" ref="AE95:AE97" si="94">+AD95*Q95</f>
        <v>2759404.96</v>
      </c>
      <c r="AF95" s="713"/>
      <c r="AG95" s="714"/>
      <c r="AH95" s="315"/>
      <c r="AI95" s="714"/>
    </row>
    <row r="96" spans="1:35" x14ac:dyDescent="0.2">
      <c r="A96" s="315" t="s">
        <v>1916</v>
      </c>
      <c r="B96" s="315">
        <v>7</v>
      </c>
      <c r="C96" s="710">
        <v>3254.0999999999995</v>
      </c>
      <c r="D96" s="710">
        <v>0</v>
      </c>
      <c r="E96" s="710"/>
      <c r="F96" s="710"/>
      <c r="G96" s="710"/>
      <c r="H96" s="710"/>
      <c r="I96" s="710"/>
      <c r="J96" s="710">
        <v>0</v>
      </c>
      <c r="K96" s="711">
        <f t="shared" si="88"/>
        <v>3254.0999999999995</v>
      </c>
      <c r="L96" s="710">
        <v>1000</v>
      </c>
      <c r="M96" s="710"/>
      <c r="N96" s="712">
        <f t="shared" si="89"/>
        <v>1000</v>
      </c>
      <c r="O96" s="710">
        <f t="shared" si="90"/>
        <v>40049.199999999997</v>
      </c>
      <c r="P96" s="713">
        <f t="shared" si="72"/>
        <v>280344.39999999997</v>
      </c>
      <c r="Q96" s="315">
        <v>7</v>
      </c>
      <c r="R96" s="710">
        <v>3254.0999999999995</v>
      </c>
      <c r="S96" s="710">
        <v>0</v>
      </c>
      <c r="T96" s="710"/>
      <c r="U96" s="710"/>
      <c r="V96" s="710"/>
      <c r="W96" s="710"/>
      <c r="X96" s="710"/>
      <c r="Y96" s="710">
        <v>0</v>
      </c>
      <c r="Z96" s="711">
        <f t="shared" si="91"/>
        <v>3254.0999999999995</v>
      </c>
      <c r="AA96" s="710">
        <v>1000</v>
      </c>
      <c r="AB96" s="710"/>
      <c r="AC96" s="712">
        <f t="shared" si="92"/>
        <v>1000</v>
      </c>
      <c r="AD96" s="710">
        <f t="shared" si="93"/>
        <v>40049.199999999997</v>
      </c>
      <c r="AE96" s="713">
        <f t="shared" si="94"/>
        <v>280344.39999999997</v>
      </c>
      <c r="AF96" s="713"/>
      <c r="AG96" s="714"/>
      <c r="AH96" s="315"/>
      <c r="AI96" s="714"/>
    </row>
    <row r="97" spans="1:35" x14ac:dyDescent="0.2">
      <c r="A97" s="315" t="s">
        <v>1916</v>
      </c>
      <c r="B97" s="315">
        <v>97</v>
      </c>
      <c r="C97" s="710">
        <v>3024.859278350516</v>
      </c>
      <c r="D97" s="710">
        <v>0</v>
      </c>
      <c r="E97" s="710"/>
      <c r="F97" s="710"/>
      <c r="G97" s="710"/>
      <c r="H97" s="710"/>
      <c r="I97" s="710"/>
      <c r="J97" s="710">
        <v>0</v>
      </c>
      <c r="K97" s="711">
        <f t="shared" si="88"/>
        <v>3024.859278350516</v>
      </c>
      <c r="L97" s="710">
        <v>715.46391752577324</v>
      </c>
      <c r="M97" s="710"/>
      <c r="N97" s="712">
        <f t="shared" si="89"/>
        <v>715.46391752577324</v>
      </c>
      <c r="O97" s="710">
        <f t="shared" si="90"/>
        <v>37013.77525773197</v>
      </c>
      <c r="P97" s="713">
        <f t="shared" si="72"/>
        <v>3590336.2000000011</v>
      </c>
      <c r="Q97" s="315">
        <v>97</v>
      </c>
      <c r="R97" s="710">
        <v>3024.859278350516</v>
      </c>
      <c r="S97" s="710">
        <v>0</v>
      </c>
      <c r="T97" s="710"/>
      <c r="U97" s="710"/>
      <c r="V97" s="710"/>
      <c r="W97" s="710"/>
      <c r="X97" s="710"/>
      <c r="Y97" s="710">
        <v>0</v>
      </c>
      <c r="Z97" s="711">
        <f t="shared" si="91"/>
        <v>3024.859278350516</v>
      </c>
      <c r="AA97" s="710">
        <v>715.46391752577324</v>
      </c>
      <c r="AB97" s="710"/>
      <c r="AC97" s="712">
        <f t="shared" si="92"/>
        <v>715.46391752577324</v>
      </c>
      <c r="AD97" s="710">
        <f t="shared" si="93"/>
        <v>37013.77525773197</v>
      </c>
      <c r="AE97" s="713">
        <f t="shared" si="94"/>
        <v>3590336.2000000011</v>
      </c>
      <c r="AF97" s="713"/>
      <c r="AG97" s="714"/>
      <c r="AH97" s="315"/>
      <c r="AI97" s="714"/>
    </row>
    <row r="98" spans="1:35" ht="33.75" x14ac:dyDescent="0.2">
      <c r="A98" s="723" t="s">
        <v>1940</v>
      </c>
      <c r="B98" s="709">
        <f>SUM(B95:B97)</f>
        <v>156</v>
      </c>
      <c r="C98" s="711">
        <f>SUM(C95:C97)</f>
        <v>10617.749278350515</v>
      </c>
      <c r="D98" s="711">
        <f>SUM(D95:D97)</f>
        <v>0</v>
      </c>
      <c r="E98" s="711"/>
      <c r="F98" s="711"/>
      <c r="G98" s="710"/>
      <c r="H98" s="710"/>
      <c r="I98" s="710"/>
      <c r="J98" s="711">
        <f>SUM(J95:J97)</f>
        <v>0</v>
      </c>
      <c r="K98" s="711">
        <f>SUM(K95:K97)</f>
        <v>10617.749278350515</v>
      </c>
      <c r="L98" s="711">
        <v>2715.4639175257735</v>
      </c>
      <c r="M98" s="711"/>
      <c r="N98" s="712">
        <f t="shared" ref="N98:P98" si="95">SUM(N95:N97)</f>
        <v>2715.4639175257735</v>
      </c>
      <c r="O98" s="711">
        <f t="shared" si="95"/>
        <v>130128.45525773196</v>
      </c>
      <c r="P98" s="715">
        <f t="shared" si="95"/>
        <v>6630085.5600000005</v>
      </c>
      <c r="Q98" s="709">
        <f>SUM(Q95:Q97)</f>
        <v>156</v>
      </c>
      <c r="R98" s="711">
        <f>SUM(R95:R97)</f>
        <v>10617.749278350515</v>
      </c>
      <c r="S98" s="711">
        <f>SUM(S95:S97)</f>
        <v>0</v>
      </c>
      <c r="T98" s="711"/>
      <c r="U98" s="711"/>
      <c r="V98" s="710"/>
      <c r="W98" s="710"/>
      <c r="X98" s="710"/>
      <c r="Y98" s="711">
        <f>SUM(Y95:Y97)</f>
        <v>0</v>
      </c>
      <c r="Z98" s="711">
        <f>SUM(Z95:Z97)</f>
        <v>10617.749278350515</v>
      </c>
      <c r="AA98" s="711">
        <v>2715.4639175257735</v>
      </c>
      <c r="AB98" s="711"/>
      <c r="AC98" s="712">
        <f t="shared" ref="AC98:AE98" si="96">SUM(AC95:AC97)</f>
        <v>2715.4639175257735</v>
      </c>
      <c r="AD98" s="711">
        <f t="shared" si="96"/>
        <v>130128.45525773196</v>
      </c>
      <c r="AE98" s="715">
        <f t="shared" si="96"/>
        <v>6630085.5600000005</v>
      </c>
      <c r="AF98" s="713"/>
      <c r="AG98" s="714"/>
      <c r="AH98" s="709"/>
      <c r="AI98" s="714"/>
    </row>
    <row r="99" spans="1:35" x14ac:dyDescent="0.2">
      <c r="A99" s="717" t="s">
        <v>1941</v>
      </c>
      <c r="B99" s="717">
        <f>+B98+B93+B90+B86</f>
        <v>7755</v>
      </c>
      <c r="C99" s="718">
        <f>+C98+C93+C90+C86</f>
        <v>96835.2646662029</v>
      </c>
      <c r="D99" s="718">
        <f>+D98+D93+D90+D86</f>
        <v>0</v>
      </c>
      <c r="E99" s="718"/>
      <c r="F99" s="719"/>
      <c r="G99" s="719"/>
      <c r="H99" s="719"/>
      <c r="I99" s="719"/>
      <c r="J99" s="718">
        <f>+J98+J93+J90+J86</f>
        <v>0</v>
      </c>
      <c r="K99" s="718">
        <f>+K98+K93+K90+K86</f>
        <v>96835.2646662029</v>
      </c>
      <c r="L99" s="718">
        <f>+L98+L93+L90+L86</f>
        <v>23722.450817089091</v>
      </c>
      <c r="M99" s="718"/>
      <c r="N99" s="720">
        <f t="shared" ref="N99:S99" si="97">+N98+N93+N90+N86</f>
        <v>23722.450817089091</v>
      </c>
      <c r="O99" s="718">
        <f t="shared" si="97"/>
        <v>1185745.6268115237</v>
      </c>
      <c r="P99" s="721">
        <f t="shared" si="97"/>
        <v>281225548.48000002</v>
      </c>
      <c r="Q99" s="717">
        <f t="shared" si="97"/>
        <v>7755</v>
      </c>
      <c r="R99" s="718">
        <f t="shared" si="97"/>
        <v>96835.2646662029</v>
      </c>
      <c r="S99" s="718">
        <f t="shared" si="97"/>
        <v>0</v>
      </c>
      <c r="T99" s="718"/>
      <c r="U99" s="719"/>
      <c r="V99" s="719"/>
      <c r="W99" s="719"/>
      <c r="X99" s="719"/>
      <c r="Y99" s="718">
        <f>+Y98+Y93+Y90+Y86</f>
        <v>0</v>
      </c>
      <c r="Z99" s="718">
        <f>+Z98+Z93+Z90+Z86</f>
        <v>96835.2646662029</v>
      </c>
      <c r="AA99" s="718">
        <f>+AA98+AA93+AA90+AA86</f>
        <v>23722.450817089091</v>
      </c>
      <c r="AB99" s="718"/>
      <c r="AC99" s="720">
        <f>+AC98+AC93+AC90+AC86</f>
        <v>23722.450817089091</v>
      </c>
      <c r="AD99" s="718">
        <f>+AD98+AD93+AD90+AD86</f>
        <v>1185745.6268115237</v>
      </c>
      <c r="AE99" s="721">
        <f>+AE98+AE93+AE90+AE86</f>
        <v>281225548.48000002</v>
      </c>
      <c r="AF99" s="713"/>
      <c r="AG99" s="714"/>
      <c r="AH99" s="717"/>
      <c r="AI99" s="714"/>
    </row>
    <row r="100" spans="1:35" ht="33.75" x14ac:dyDescent="0.2">
      <c r="A100" s="723" t="s">
        <v>57</v>
      </c>
      <c r="B100" s="315"/>
      <c r="C100" s="710"/>
      <c r="D100" s="710"/>
      <c r="E100" s="710"/>
      <c r="F100" s="710"/>
      <c r="G100" s="710"/>
      <c r="H100" s="710"/>
      <c r="I100" s="710"/>
      <c r="J100" s="710"/>
      <c r="K100" s="710"/>
      <c r="L100" s="710"/>
      <c r="M100" s="710"/>
      <c r="N100" s="716"/>
      <c r="O100" s="710"/>
      <c r="P100" s="713"/>
      <c r="Q100" s="315"/>
      <c r="R100" s="710"/>
      <c r="S100" s="710"/>
      <c r="T100" s="710"/>
      <c r="U100" s="710"/>
      <c r="V100" s="710"/>
      <c r="W100" s="710"/>
      <c r="X100" s="710"/>
      <c r="Y100" s="710"/>
      <c r="Z100" s="710"/>
      <c r="AA100" s="710"/>
      <c r="AB100" s="710"/>
      <c r="AC100" s="716"/>
      <c r="AD100" s="710"/>
      <c r="AE100" s="713"/>
      <c r="AF100" s="713"/>
      <c r="AG100" s="714"/>
      <c r="AH100" s="315"/>
      <c r="AI100" s="714"/>
    </row>
    <row r="101" spans="1:35" x14ac:dyDescent="0.2">
      <c r="A101" s="709" t="s">
        <v>1942</v>
      </c>
      <c r="B101" s="315"/>
      <c r="C101" s="710"/>
      <c r="D101" s="710"/>
      <c r="E101" s="710"/>
      <c r="F101" s="710"/>
      <c r="G101" s="710"/>
      <c r="H101" s="710"/>
      <c r="I101" s="710"/>
      <c r="J101" s="710"/>
      <c r="K101" s="710"/>
      <c r="L101" s="710"/>
      <c r="M101" s="710"/>
      <c r="N101" s="716"/>
      <c r="O101" s="710"/>
      <c r="P101" s="713"/>
      <c r="Q101" s="315"/>
      <c r="R101" s="710"/>
      <c r="S101" s="710"/>
      <c r="T101" s="710"/>
      <c r="U101" s="710"/>
      <c r="V101" s="710"/>
      <c r="W101" s="710"/>
      <c r="X101" s="710"/>
      <c r="Y101" s="710"/>
      <c r="Z101" s="710"/>
      <c r="AA101" s="710"/>
      <c r="AB101" s="710"/>
      <c r="AC101" s="716"/>
      <c r="AD101" s="710"/>
      <c r="AE101" s="713"/>
      <c r="AF101" s="713"/>
      <c r="AG101" s="714"/>
      <c r="AH101" s="315"/>
      <c r="AI101" s="714"/>
    </row>
    <row r="102" spans="1:35" x14ac:dyDescent="0.2">
      <c r="A102" s="315" t="s">
        <v>1943</v>
      </c>
      <c r="B102" s="315">
        <v>40</v>
      </c>
      <c r="C102" s="710">
        <v>8863.1424999999999</v>
      </c>
      <c r="D102" s="710">
        <v>0</v>
      </c>
      <c r="E102" s="710"/>
      <c r="F102" s="710"/>
      <c r="G102" s="710"/>
      <c r="H102" s="710"/>
      <c r="I102" s="710"/>
      <c r="J102" s="710">
        <v>1240.5129999999999</v>
      </c>
      <c r="K102" s="711">
        <f>SUM(C102:J102)</f>
        <v>10103.655500000001</v>
      </c>
      <c r="L102" s="710">
        <v>1000</v>
      </c>
      <c r="M102" s="710"/>
      <c r="N102" s="712">
        <f>SUM(L102:M102)</f>
        <v>1000</v>
      </c>
      <c r="O102" s="710">
        <f>+K102*12+L102</f>
        <v>122243.86600000001</v>
      </c>
      <c r="P102" s="713">
        <f>+O102*B102</f>
        <v>4889754.6400000006</v>
      </c>
      <c r="Q102" s="315">
        <v>40</v>
      </c>
      <c r="R102" s="710">
        <v>8863.1424999999999</v>
      </c>
      <c r="S102" s="710">
        <v>0</v>
      </c>
      <c r="T102" s="710"/>
      <c r="U102" s="710"/>
      <c r="V102" s="710"/>
      <c r="W102" s="710"/>
      <c r="X102" s="710"/>
      <c r="Y102" s="710">
        <v>1240.5129999999999</v>
      </c>
      <c r="Z102" s="711">
        <f>SUM(R102:Y102)</f>
        <v>10103.655500000001</v>
      </c>
      <c r="AA102" s="710">
        <v>1000</v>
      </c>
      <c r="AB102" s="710"/>
      <c r="AC102" s="712">
        <f>SUM(AA102:AB102)</f>
        <v>1000</v>
      </c>
      <c r="AD102" s="710">
        <f>+Z102*12+AA102</f>
        <v>122243.86600000001</v>
      </c>
      <c r="AE102" s="713">
        <f>+AD102*Q102</f>
        <v>4889754.6400000006</v>
      </c>
      <c r="AF102" s="713"/>
      <c r="AG102" s="714"/>
      <c r="AH102" s="315"/>
      <c r="AI102" s="714"/>
    </row>
    <row r="103" spans="1:35" x14ac:dyDescent="0.2">
      <c r="A103" s="315" t="s">
        <v>1944</v>
      </c>
      <c r="B103" s="315">
        <v>6</v>
      </c>
      <c r="C103" s="710">
        <v>8735.1033333333326</v>
      </c>
      <c r="D103" s="710">
        <v>0</v>
      </c>
      <c r="E103" s="710"/>
      <c r="F103" s="710"/>
      <c r="G103" s="710"/>
      <c r="H103" s="710"/>
      <c r="I103" s="710"/>
      <c r="J103" s="710">
        <v>1176.8166666666666</v>
      </c>
      <c r="K103" s="711">
        <f t="shared" ref="K103:K133" si="98">SUM(C103:J103)</f>
        <v>9911.9199999999983</v>
      </c>
      <c r="L103" s="710">
        <v>1000</v>
      </c>
      <c r="M103" s="710"/>
      <c r="N103" s="712">
        <f t="shared" ref="N103:N133" si="99">SUM(L103:M103)</f>
        <v>1000</v>
      </c>
      <c r="O103" s="710">
        <f t="shared" ref="O103:O133" si="100">+K103*12+L103</f>
        <v>119943.03999999998</v>
      </c>
      <c r="P103" s="713">
        <f t="shared" ref="P103:P133" si="101">+O103*B103</f>
        <v>719658.23999999987</v>
      </c>
      <c r="Q103" s="315">
        <v>6</v>
      </c>
      <c r="R103" s="710">
        <v>8735.1033333333326</v>
      </c>
      <c r="S103" s="710">
        <v>0</v>
      </c>
      <c r="T103" s="710"/>
      <c r="U103" s="710"/>
      <c r="V103" s="710"/>
      <c r="W103" s="710"/>
      <c r="X103" s="710"/>
      <c r="Y103" s="710">
        <v>1176.8166666666666</v>
      </c>
      <c r="Z103" s="711">
        <f t="shared" ref="Z103:Z133" si="102">SUM(R103:Y103)</f>
        <v>9911.9199999999983</v>
      </c>
      <c r="AA103" s="710">
        <v>1000</v>
      </c>
      <c r="AB103" s="710"/>
      <c r="AC103" s="712">
        <f t="shared" ref="AC103:AC133" si="103">SUM(AA103:AB103)</f>
        <v>1000</v>
      </c>
      <c r="AD103" s="710">
        <f t="shared" ref="AD103:AD133" si="104">+Z103*12+AA103</f>
        <v>119943.03999999998</v>
      </c>
      <c r="AE103" s="713">
        <f t="shared" ref="AE103:AE133" si="105">+AD103*Q103</f>
        <v>719658.23999999987</v>
      </c>
      <c r="AF103" s="713"/>
      <c r="AG103" s="714"/>
      <c r="AH103" s="315"/>
      <c r="AI103" s="714"/>
    </row>
    <row r="104" spans="1:35" x14ac:dyDescent="0.2">
      <c r="A104" s="315" t="s">
        <v>1945</v>
      </c>
      <c r="B104" s="315">
        <v>38</v>
      </c>
      <c r="C104" s="710">
        <v>7944.4626315789474</v>
      </c>
      <c r="D104" s="710">
        <v>0</v>
      </c>
      <c r="E104" s="710"/>
      <c r="F104" s="710"/>
      <c r="G104" s="710"/>
      <c r="H104" s="710"/>
      <c r="I104" s="710"/>
      <c r="J104" s="710">
        <v>1188.0373684210526</v>
      </c>
      <c r="K104" s="711">
        <f t="shared" si="98"/>
        <v>9132.5</v>
      </c>
      <c r="L104" s="710">
        <v>1000</v>
      </c>
      <c r="M104" s="710"/>
      <c r="N104" s="712">
        <f t="shared" si="99"/>
        <v>1000</v>
      </c>
      <c r="O104" s="710">
        <f t="shared" si="100"/>
        <v>110590</v>
      </c>
      <c r="P104" s="713">
        <f t="shared" si="101"/>
        <v>4202420</v>
      </c>
      <c r="Q104" s="315">
        <v>38</v>
      </c>
      <c r="R104" s="710">
        <v>7944.4626315789474</v>
      </c>
      <c r="S104" s="710">
        <v>0</v>
      </c>
      <c r="T104" s="710"/>
      <c r="U104" s="710"/>
      <c r="V104" s="710"/>
      <c r="W104" s="710"/>
      <c r="X104" s="710"/>
      <c r="Y104" s="710">
        <v>1188.0373684210526</v>
      </c>
      <c r="Z104" s="711">
        <f t="shared" si="102"/>
        <v>9132.5</v>
      </c>
      <c r="AA104" s="710">
        <v>1000</v>
      </c>
      <c r="AB104" s="710"/>
      <c r="AC104" s="712">
        <f t="shared" si="103"/>
        <v>1000</v>
      </c>
      <c r="AD104" s="710">
        <f t="shared" si="104"/>
        <v>110590</v>
      </c>
      <c r="AE104" s="713">
        <f t="shared" si="105"/>
        <v>4202420</v>
      </c>
      <c r="AF104" s="713"/>
      <c r="AG104" s="714"/>
      <c r="AH104" s="315"/>
      <c r="AI104" s="714"/>
    </row>
    <row r="105" spans="1:35" x14ac:dyDescent="0.2">
      <c r="A105" s="315" t="s">
        <v>1946</v>
      </c>
      <c r="B105" s="315">
        <v>24</v>
      </c>
      <c r="C105" s="710">
        <v>7468.7616666666663</v>
      </c>
      <c r="D105" s="710">
        <v>0</v>
      </c>
      <c r="E105" s="710"/>
      <c r="F105" s="710"/>
      <c r="G105" s="710"/>
      <c r="H105" s="710"/>
      <c r="I105" s="710"/>
      <c r="J105" s="710">
        <v>974.9162500000001</v>
      </c>
      <c r="K105" s="711">
        <f t="shared" si="98"/>
        <v>8443.6779166666656</v>
      </c>
      <c r="L105" s="710">
        <v>1000</v>
      </c>
      <c r="M105" s="710"/>
      <c r="N105" s="712">
        <f t="shared" si="99"/>
        <v>1000</v>
      </c>
      <c r="O105" s="710">
        <f t="shared" si="100"/>
        <v>102324.13499999998</v>
      </c>
      <c r="P105" s="713">
        <f t="shared" si="101"/>
        <v>2455779.2399999993</v>
      </c>
      <c r="Q105" s="315">
        <v>24</v>
      </c>
      <c r="R105" s="710">
        <v>7468.7616666666663</v>
      </c>
      <c r="S105" s="710">
        <v>0</v>
      </c>
      <c r="T105" s="710"/>
      <c r="U105" s="710"/>
      <c r="V105" s="710"/>
      <c r="W105" s="710"/>
      <c r="X105" s="710"/>
      <c r="Y105" s="710">
        <v>974.9162500000001</v>
      </c>
      <c r="Z105" s="711">
        <f t="shared" si="102"/>
        <v>8443.6779166666656</v>
      </c>
      <c r="AA105" s="710">
        <v>1000</v>
      </c>
      <c r="AB105" s="710"/>
      <c r="AC105" s="712">
        <f t="shared" si="103"/>
        <v>1000</v>
      </c>
      <c r="AD105" s="710">
        <f t="shared" si="104"/>
        <v>102324.13499999998</v>
      </c>
      <c r="AE105" s="713">
        <f t="shared" si="105"/>
        <v>2455779.2399999993</v>
      </c>
      <c r="AF105" s="713"/>
      <c r="AG105" s="714"/>
      <c r="AH105" s="315"/>
      <c r="AI105" s="714"/>
    </row>
    <row r="106" spans="1:35" x14ac:dyDescent="0.2">
      <c r="A106" s="315" t="s">
        <v>1947</v>
      </c>
      <c r="B106" s="315">
        <v>112</v>
      </c>
      <c r="C106" s="710">
        <v>6770.7472321428568</v>
      </c>
      <c r="D106" s="710">
        <v>0</v>
      </c>
      <c r="E106" s="710"/>
      <c r="F106" s="710"/>
      <c r="G106" s="710"/>
      <c r="H106" s="710"/>
      <c r="I106" s="710"/>
      <c r="J106" s="710">
        <v>633.19196428571433</v>
      </c>
      <c r="K106" s="711">
        <f t="shared" si="98"/>
        <v>7403.9391964285714</v>
      </c>
      <c r="L106" s="710">
        <v>1000</v>
      </c>
      <c r="M106" s="710"/>
      <c r="N106" s="712">
        <f t="shared" si="99"/>
        <v>1000</v>
      </c>
      <c r="O106" s="710">
        <f t="shared" si="100"/>
        <v>89847.270357142857</v>
      </c>
      <c r="P106" s="713">
        <f t="shared" si="101"/>
        <v>10062894.279999999</v>
      </c>
      <c r="Q106" s="315">
        <v>112</v>
      </c>
      <c r="R106" s="710">
        <v>6770.7472321428568</v>
      </c>
      <c r="S106" s="710">
        <v>0</v>
      </c>
      <c r="T106" s="710"/>
      <c r="U106" s="710"/>
      <c r="V106" s="710"/>
      <c r="W106" s="710"/>
      <c r="X106" s="710"/>
      <c r="Y106" s="710">
        <v>633.19196428571433</v>
      </c>
      <c r="Z106" s="711">
        <f t="shared" si="102"/>
        <v>7403.9391964285714</v>
      </c>
      <c r="AA106" s="710">
        <v>1000</v>
      </c>
      <c r="AB106" s="710"/>
      <c r="AC106" s="712">
        <f t="shared" si="103"/>
        <v>1000</v>
      </c>
      <c r="AD106" s="710">
        <f t="shared" si="104"/>
        <v>89847.270357142857</v>
      </c>
      <c r="AE106" s="713">
        <f t="shared" si="105"/>
        <v>10062894.279999999</v>
      </c>
      <c r="AF106" s="713"/>
      <c r="AG106" s="714"/>
      <c r="AH106" s="315"/>
      <c r="AI106" s="714"/>
    </row>
    <row r="107" spans="1:35" x14ac:dyDescent="0.2">
      <c r="A107" s="315" t="s">
        <v>1948</v>
      </c>
      <c r="B107" s="315">
        <v>8</v>
      </c>
      <c r="C107" s="710">
        <v>5268.1875</v>
      </c>
      <c r="D107" s="710">
        <v>0</v>
      </c>
      <c r="E107" s="710"/>
      <c r="F107" s="710"/>
      <c r="G107" s="710"/>
      <c r="H107" s="710"/>
      <c r="I107" s="710"/>
      <c r="J107" s="710">
        <v>1006.125</v>
      </c>
      <c r="K107" s="711">
        <f t="shared" si="98"/>
        <v>6274.3125</v>
      </c>
      <c r="L107" s="710">
        <v>1000</v>
      </c>
      <c r="M107" s="710"/>
      <c r="N107" s="712">
        <f t="shared" si="99"/>
        <v>1000</v>
      </c>
      <c r="O107" s="710">
        <f t="shared" si="100"/>
        <v>76291.75</v>
      </c>
      <c r="P107" s="713">
        <f t="shared" si="101"/>
        <v>610334</v>
      </c>
      <c r="Q107" s="315">
        <v>8</v>
      </c>
      <c r="R107" s="710">
        <v>5268.1875</v>
      </c>
      <c r="S107" s="710">
        <v>0</v>
      </c>
      <c r="T107" s="710"/>
      <c r="U107" s="710"/>
      <c r="V107" s="710"/>
      <c r="W107" s="710"/>
      <c r="X107" s="710"/>
      <c r="Y107" s="710">
        <v>1006.125</v>
      </c>
      <c r="Z107" s="711">
        <f t="shared" si="102"/>
        <v>6274.3125</v>
      </c>
      <c r="AA107" s="710">
        <v>1000</v>
      </c>
      <c r="AB107" s="710"/>
      <c r="AC107" s="712">
        <f t="shared" si="103"/>
        <v>1000</v>
      </c>
      <c r="AD107" s="710">
        <f t="shared" si="104"/>
        <v>76291.75</v>
      </c>
      <c r="AE107" s="713">
        <f t="shared" si="105"/>
        <v>610334</v>
      </c>
      <c r="AF107" s="713"/>
      <c r="AG107" s="714"/>
      <c r="AH107" s="315"/>
      <c r="AI107" s="714"/>
    </row>
    <row r="108" spans="1:35" x14ac:dyDescent="0.2">
      <c r="A108" s="315" t="s">
        <v>1949</v>
      </c>
      <c r="B108" s="315">
        <v>1</v>
      </c>
      <c r="C108" s="710">
        <v>5131.24</v>
      </c>
      <c r="D108" s="710">
        <v>0</v>
      </c>
      <c r="E108" s="710"/>
      <c r="F108" s="710"/>
      <c r="G108" s="710"/>
      <c r="H108" s="710"/>
      <c r="I108" s="710"/>
      <c r="J108" s="710">
        <v>925</v>
      </c>
      <c r="K108" s="711">
        <f t="shared" si="98"/>
        <v>6056.24</v>
      </c>
      <c r="L108" s="710">
        <v>1000</v>
      </c>
      <c r="M108" s="710"/>
      <c r="N108" s="712">
        <f t="shared" si="99"/>
        <v>1000</v>
      </c>
      <c r="O108" s="710">
        <f t="shared" si="100"/>
        <v>73674.880000000005</v>
      </c>
      <c r="P108" s="713">
        <f t="shared" si="101"/>
        <v>73674.880000000005</v>
      </c>
      <c r="Q108" s="315">
        <v>1</v>
      </c>
      <c r="R108" s="710">
        <v>5131.24</v>
      </c>
      <c r="S108" s="710">
        <v>0</v>
      </c>
      <c r="T108" s="710"/>
      <c r="U108" s="710"/>
      <c r="V108" s="710"/>
      <c r="W108" s="710"/>
      <c r="X108" s="710"/>
      <c r="Y108" s="710">
        <v>925</v>
      </c>
      <c r="Z108" s="711">
        <f t="shared" si="102"/>
        <v>6056.24</v>
      </c>
      <c r="AA108" s="710">
        <v>1000</v>
      </c>
      <c r="AB108" s="710"/>
      <c r="AC108" s="712">
        <f t="shared" si="103"/>
        <v>1000</v>
      </c>
      <c r="AD108" s="710">
        <f t="shared" si="104"/>
        <v>73674.880000000005</v>
      </c>
      <c r="AE108" s="713">
        <f t="shared" si="105"/>
        <v>73674.880000000005</v>
      </c>
      <c r="AF108" s="713"/>
      <c r="AG108" s="714"/>
      <c r="AH108" s="315"/>
      <c r="AI108" s="714"/>
    </row>
    <row r="109" spans="1:35" x14ac:dyDescent="0.2">
      <c r="A109" s="315" t="s">
        <v>1950</v>
      </c>
      <c r="B109" s="315">
        <v>5</v>
      </c>
      <c r="C109" s="710">
        <v>4796.83</v>
      </c>
      <c r="D109" s="710">
        <v>0</v>
      </c>
      <c r="E109" s="710"/>
      <c r="F109" s="710"/>
      <c r="G109" s="710"/>
      <c r="H109" s="710"/>
      <c r="I109" s="710"/>
      <c r="J109" s="710">
        <v>559.70000000000005</v>
      </c>
      <c r="K109" s="711">
        <f t="shared" si="98"/>
        <v>5356.53</v>
      </c>
      <c r="L109" s="710">
        <v>1000</v>
      </c>
      <c r="M109" s="710"/>
      <c r="N109" s="712">
        <f t="shared" si="99"/>
        <v>1000</v>
      </c>
      <c r="O109" s="710">
        <f t="shared" si="100"/>
        <v>65278.36</v>
      </c>
      <c r="P109" s="713">
        <f t="shared" si="101"/>
        <v>326391.8</v>
      </c>
      <c r="Q109" s="315">
        <v>5</v>
      </c>
      <c r="R109" s="710">
        <v>4796.83</v>
      </c>
      <c r="S109" s="710">
        <v>0</v>
      </c>
      <c r="T109" s="710"/>
      <c r="U109" s="710"/>
      <c r="V109" s="710"/>
      <c r="W109" s="710"/>
      <c r="X109" s="710"/>
      <c r="Y109" s="710">
        <v>559.70000000000005</v>
      </c>
      <c r="Z109" s="711">
        <f t="shared" si="102"/>
        <v>5356.53</v>
      </c>
      <c r="AA109" s="710">
        <v>1000</v>
      </c>
      <c r="AB109" s="710"/>
      <c r="AC109" s="712">
        <f t="shared" si="103"/>
        <v>1000</v>
      </c>
      <c r="AD109" s="710">
        <f t="shared" si="104"/>
        <v>65278.36</v>
      </c>
      <c r="AE109" s="713">
        <f t="shared" si="105"/>
        <v>326391.8</v>
      </c>
      <c r="AF109" s="713"/>
      <c r="AG109" s="714"/>
      <c r="AH109" s="315"/>
      <c r="AI109" s="714"/>
    </row>
    <row r="110" spans="1:35" x14ac:dyDescent="0.2">
      <c r="A110" s="315" t="s">
        <v>1951</v>
      </c>
      <c r="B110" s="315">
        <v>4</v>
      </c>
      <c r="C110" s="710">
        <v>5330.2474999999995</v>
      </c>
      <c r="D110" s="710">
        <v>0</v>
      </c>
      <c r="E110" s="710"/>
      <c r="F110" s="710"/>
      <c r="G110" s="710"/>
      <c r="H110" s="710"/>
      <c r="I110" s="710"/>
      <c r="J110" s="710">
        <v>763.25</v>
      </c>
      <c r="K110" s="711">
        <f t="shared" si="98"/>
        <v>6093.4974999999995</v>
      </c>
      <c r="L110" s="710">
        <v>1000</v>
      </c>
      <c r="M110" s="710"/>
      <c r="N110" s="712">
        <f t="shared" si="99"/>
        <v>1000</v>
      </c>
      <c r="O110" s="710">
        <f t="shared" si="100"/>
        <v>74121.97</v>
      </c>
      <c r="P110" s="713">
        <f t="shared" si="101"/>
        <v>296487.88</v>
      </c>
      <c r="Q110" s="315">
        <v>4</v>
      </c>
      <c r="R110" s="710">
        <v>5330.2474999999995</v>
      </c>
      <c r="S110" s="710">
        <v>0</v>
      </c>
      <c r="T110" s="710"/>
      <c r="U110" s="710"/>
      <c r="V110" s="710"/>
      <c r="W110" s="710"/>
      <c r="X110" s="710"/>
      <c r="Y110" s="710">
        <v>763.25</v>
      </c>
      <c r="Z110" s="711">
        <f t="shared" si="102"/>
        <v>6093.4974999999995</v>
      </c>
      <c r="AA110" s="710">
        <v>1000</v>
      </c>
      <c r="AB110" s="710"/>
      <c r="AC110" s="712">
        <f t="shared" si="103"/>
        <v>1000</v>
      </c>
      <c r="AD110" s="710">
        <f t="shared" si="104"/>
        <v>74121.97</v>
      </c>
      <c r="AE110" s="713">
        <f t="shared" si="105"/>
        <v>296487.88</v>
      </c>
      <c r="AF110" s="713"/>
      <c r="AG110" s="714"/>
      <c r="AH110" s="315"/>
      <c r="AI110" s="714"/>
    </row>
    <row r="111" spans="1:35" x14ac:dyDescent="0.2">
      <c r="A111" s="315" t="s">
        <v>1952</v>
      </c>
      <c r="B111" s="315">
        <v>18</v>
      </c>
      <c r="C111" s="710">
        <v>4714.347777777778</v>
      </c>
      <c r="D111" s="710">
        <v>0</v>
      </c>
      <c r="E111" s="710"/>
      <c r="F111" s="710"/>
      <c r="G111" s="710"/>
      <c r="H111" s="710"/>
      <c r="I111" s="710"/>
      <c r="J111" s="710">
        <v>665.75222222222226</v>
      </c>
      <c r="K111" s="711">
        <f t="shared" si="98"/>
        <v>5380.1</v>
      </c>
      <c r="L111" s="710">
        <v>1000</v>
      </c>
      <c r="M111" s="710"/>
      <c r="N111" s="712">
        <f t="shared" si="99"/>
        <v>1000</v>
      </c>
      <c r="O111" s="710">
        <f t="shared" si="100"/>
        <v>65561.200000000012</v>
      </c>
      <c r="P111" s="713">
        <f t="shared" si="101"/>
        <v>1180101.6000000001</v>
      </c>
      <c r="Q111" s="315">
        <v>18</v>
      </c>
      <c r="R111" s="710">
        <v>4714.347777777778</v>
      </c>
      <c r="S111" s="710">
        <v>0</v>
      </c>
      <c r="T111" s="710"/>
      <c r="U111" s="710"/>
      <c r="V111" s="710"/>
      <c r="W111" s="710"/>
      <c r="X111" s="710"/>
      <c r="Y111" s="710">
        <v>665.75222222222226</v>
      </c>
      <c r="Z111" s="711">
        <f t="shared" si="102"/>
        <v>5380.1</v>
      </c>
      <c r="AA111" s="710">
        <v>1000</v>
      </c>
      <c r="AB111" s="710"/>
      <c r="AC111" s="712">
        <f t="shared" si="103"/>
        <v>1000</v>
      </c>
      <c r="AD111" s="710">
        <f t="shared" si="104"/>
        <v>65561.200000000012</v>
      </c>
      <c r="AE111" s="713">
        <f t="shared" si="105"/>
        <v>1180101.6000000001</v>
      </c>
      <c r="AF111" s="713"/>
      <c r="AG111" s="714"/>
      <c r="AH111" s="315"/>
      <c r="AI111" s="714"/>
    </row>
    <row r="112" spans="1:35" x14ac:dyDescent="0.2">
      <c r="A112" s="315" t="s">
        <v>1953</v>
      </c>
      <c r="B112" s="315">
        <v>62</v>
      </c>
      <c r="C112" s="710">
        <v>5261.1387096774188</v>
      </c>
      <c r="D112" s="710">
        <v>0</v>
      </c>
      <c r="E112" s="710"/>
      <c r="F112" s="710"/>
      <c r="G112" s="710"/>
      <c r="H112" s="710"/>
      <c r="I112" s="710"/>
      <c r="J112" s="710">
        <v>1334.0022580645161</v>
      </c>
      <c r="K112" s="711">
        <f t="shared" si="98"/>
        <v>6595.1409677419351</v>
      </c>
      <c r="L112" s="710">
        <v>1000</v>
      </c>
      <c r="M112" s="710"/>
      <c r="N112" s="712">
        <f t="shared" si="99"/>
        <v>1000</v>
      </c>
      <c r="O112" s="710">
        <f t="shared" si="100"/>
        <v>80141.691612903218</v>
      </c>
      <c r="P112" s="713">
        <f t="shared" si="101"/>
        <v>4968784.88</v>
      </c>
      <c r="Q112" s="315">
        <v>62</v>
      </c>
      <c r="R112" s="710">
        <v>5261.1387096774188</v>
      </c>
      <c r="S112" s="710">
        <v>0</v>
      </c>
      <c r="T112" s="710"/>
      <c r="U112" s="710"/>
      <c r="V112" s="710"/>
      <c r="W112" s="710"/>
      <c r="X112" s="710"/>
      <c r="Y112" s="710">
        <v>1334.0022580645161</v>
      </c>
      <c r="Z112" s="711">
        <f t="shared" si="102"/>
        <v>6595.1409677419351</v>
      </c>
      <c r="AA112" s="710">
        <v>1000</v>
      </c>
      <c r="AB112" s="710"/>
      <c r="AC112" s="712">
        <f t="shared" si="103"/>
        <v>1000</v>
      </c>
      <c r="AD112" s="710">
        <f t="shared" si="104"/>
        <v>80141.691612903218</v>
      </c>
      <c r="AE112" s="713">
        <f t="shared" si="105"/>
        <v>4968784.88</v>
      </c>
      <c r="AF112" s="713"/>
      <c r="AG112" s="714"/>
      <c r="AH112" s="315"/>
      <c r="AI112" s="714"/>
    </row>
    <row r="113" spans="1:35" x14ac:dyDescent="0.2">
      <c r="A113" s="315" t="s">
        <v>1954</v>
      </c>
      <c r="B113" s="315">
        <v>32</v>
      </c>
      <c r="C113" s="710">
        <v>5080.6571875</v>
      </c>
      <c r="D113" s="710">
        <v>0</v>
      </c>
      <c r="E113" s="710"/>
      <c r="F113" s="710"/>
      <c r="G113" s="710"/>
      <c r="H113" s="710"/>
      <c r="I113" s="710"/>
      <c r="J113" s="710">
        <v>1271.3596875000001</v>
      </c>
      <c r="K113" s="711">
        <f t="shared" si="98"/>
        <v>6352.0168750000003</v>
      </c>
      <c r="L113" s="710">
        <v>1000</v>
      </c>
      <c r="M113" s="710"/>
      <c r="N113" s="712">
        <f t="shared" si="99"/>
        <v>1000</v>
      </c>
      <c r="O113" s="710">
        <f t="shared" si="100"/>
        <v>77224.202499999999</v>
      </c>
      <c r="P113" s="713">
        <f t="shared" si="101"/>
        <v>2471174.48</v>
      </c>
      <c r="Q113" s="315">
        <v>32</v>
      </c>
      <c r="R113" s="710">
        <v>5080.6571875</v>
      </c>
      <c r="S113" s="710">
        <v>0</v>
      </c>
      <c r="T113" s="710"/>
      <c r="U113" s="710"/>
      <c r="V113" s="710"/>
      <c r="W113" s="710"/>
      <c r="X113" s="710"/>
      <c r="Y113" s="710">
        <v>1271.3596875000001</v>
      </c>
      <c r="Z113" s="711">
        <f t="shared" si="102"/>
        <v>6352.0168750000003</v>
      </c>
      <c r="AA113" s="710">
        <v>1000</v>
      </c>
      <c r="AB113" s="710"/>
      <c r="AC113" s="712">
        <f t="shared" si="103"/>
        <v>1000</v>
      </c>
      <c r="AD113" s="710">
        <f t="shared" si="104"/>
        <v>77224.202499999999</v>
      </c>
      <c r="AE113" s="713">
        <f t="shared" si="105"/>
        <v>2471174.48</v>
      </c>
      <c r="AF113" s="713"/>
      <c r="AG113" s="714"/>
      <c r="AH113" s="315"/>
      <c r="AI113" s="714"/>
    </row>
    <row r="114" spans="1:35" x14ac:dyDescent="0.2">
      <c r="A114" s="315" t="s">
        <v>1955</v>
      </c>
      <c r="B114" s="315">
        <v>50</v>
      </c>
      <c r="C114" s="710">
        <v>4754.5770000000002</v>
      </c>
      <c r="D114" s="710">
        <v>0</v>
      </c>
      <c r="E114" s="710"/>
      <c r="F114" s="710"/>
      <c r="G114" s="710"/>
      <c r="H114" s="710"/>
      <c r="I114" s="710"/>
      <c r="J114" s="710">
        <v>1339.7611999999999</v>
      </c>
      <c r="K114" s="711">
        <f t="shared" si="98"/>
        <v>6094.3382000000001</v>
      </c>
      <c r="L114" s="710">
        <v>1000</v>
      </c>
      <c r="M114" s="710"/>
      <c r="N114" s="712">
        <f t="shared" si="99"/>
        <v>1000</v>
      </c>
      <c r="O114" s="710">
        <f t="shared" si="100"/>
        <v>74132.058400000009</v>
      </c>
      <c r="P114" s="713">
        <f t="shared" si="101"/>
        <v>3706602.9200000004</v>
      </c>
      <c r="Q114" s="315">
        <v>50</v>
      </c>
      <c r="R114" s="710">
        <v>4754.5770000000002</v>
      </c>
      <c r="S114" s="710">
        <v>0</v>
      </c>
      <c r="T114" s="710"/>
      <c r="U114" s="710"/>
      <c r="V114" s="710"/>
      <c r="W114" s="710"/>
      <c r="X114" s="710"/>
      <c r="Y114" s="710">
        <v>1339.7611999999999</v>
      </c>
      <c r="Z114" s="711">
        <f t="shared" si="102"/>
        <v>6094.3382000000001</v>
      </c>
      <c r="AA114" s="710">
        <v>1000</v>
      </c>
      <c r="AB114" s="710"/>
      <c r="AC114" s="712">
        <f t="shared" si="103"/>
        <v>1000</v>
      </c>
      <c r="AD114" s="710">
        <f t="shared" si="104"/>
        <v>74132.058400000009</v>
      </c>
      <c r="AE114" s="713">
        <f t="shared" si="105"/>
        <v>3706602.9200000004</v>
      </c>
      <c r="AF114" s="713"/>
      <c r="AG114" s="714"/>
      <c r="AH114" s="315"/>
      <c r="AI114" s="714"/>
    </row>
    <row r="115" spans="1:35" x14ac:dyDescent="0.2">
      <c r="A115" s="315" t="s">
        <v>1956</v>
      </c>
      <c r="B115" s="315">
        <v>20</v>
      </c>
      <c r="C115" s="710">
        <v>4687.3</v>
      </c>
      <c r="D115" s="710">
        <v>0</v>
      </c>
      <c r="E115" s="710"/>
      <c r="F115" s="710"/>
      <c r="G115" s="710"/>
      <c r="H115" s="710"/>
      <c r="I115" s="710"/>
      <c r="J115" s="710">
        <v>1138.29</v>
      </c>
      <c r="K115" s="711">
        <f t="shared" si="98"/>
        <v>5825.59</v>
      </c>
      <c r="L115" s="710">
        <v>1000</v>
      </c>
      <c r="M115" s="710"/>
      <c r="N115" s="712">
        <f t="shared" si="99"/>
        <v>1000</v>
      </c>
      <c r="O115" s="710">
        <f t="shared" si="100"/>
        <v>70907.08</v>
      </c>
      <c r="P115" s="713">
        <f t="shared" si="101"/>
        <v>1418141.6</v>
      </c>
      <c r="Q115" s="315">
        <v>20</v>
      </c>
      <c r="R115" s="710">
        <v>4687.3</v>
      </c>
      <c r="S115" s="710">
        <v>0</v>
      </c>
      <c r="T115" s="710"/>
      <c r="U115" s="710"/>
      <c r="V115" s="710"/>
      <c r="W115" s="710"/>
      <c r="X115" s="710"/>
      <c r="Y115" s="710">
        <v>1138.29</v>
      </c>
      <c r="Z115" s="711">
        <f t="shared" si="102"/>
        <v>5825.59</v>
      </c>
      <c r="AA115" s="710">
        <v>1000</v>
      </c>
      <c r="AB115" s="710"/>
      <c r="AC115" s="712">
        <f t="shared" si="103"/>
        <v>1000</v>
      </c>
      <c r="AD115" s="710">
        <f t="shared" si="104"/>
        <v>70907.08</v>
      </c>
      <c r="AE115" s="713">
        <f t="shared" si="105"/>
        <v>1418141.6</v>
      </c>
      <c r="AF115" s="713"/>
      <c r="AG115" s="714"/>
      <c r="AH115" s="315"/>
      <c r="AI115" s="714"/>
    </row>
    <row r="116" spans="1:35" x14ac:dyDescent="0.2">
      <c r="A116" s="315" t="s">
        <v>1957</v>
      </c>
      <c r="B116" s="315">
        <v>247</v>
      </c>
      <c r="C116" s="710">
        <v>4370.2096761133607</v>
      </c>
      <c r="D116" s="710">
        <v>0</v>
      </c>
      <c r="E116" s="710"/>
      <c r="F116" s="710"/>
      <c r="G116" s="710"/>
      <c r="H116" s="710"/>
      <c r="I116" s="710"/>
      <c r="J116" s="710">
        <v>672.55595141700405</v>
      </c>
      <c r="K116" s="711">
        <f t="shared" si="98"/>
        <v>5042.7656275303652</v>
      </c>
      <c r="L116" s="710">
        <v>1000</v>
      </c>
      <c r="M116" s="710"/>
      <c r="N116" s="712">
        <f t="shared" si="99"/>
        <v>1000</v>
      </c>
      <c r="O116" s="710">
        <f t="shared" si="100"/>
        <v>61513.187530364383</v>
      </c>
      <c r="P116" s="713">
        <f t="shared" si="101"/>
        <v>15193757.320000002</v>
      </c>
      <c r="Q116" s="315">
        <v>247</v>
      </c>
      <c r="R116" s="710">
        <v>4370.2096761133607</v>
      </c>
      <c r="S116" s="710">
        <v>0</v>
      </c>
      <c r="T116" s="710"/>
      <c r="U116" s="710"/>
      <c r="V116" s="710"/>
      <c r="W116" s="710"/>
      <c r="X116" s="710"/>
      <c r="Y116" s="710">
        <v>672.55595141700405</v>
      </c>
      <c r="Z116" s="711">
        <f t="shared" si="102"/>
        <v>5042.7656275303652</v>
      </c>
      <c r="AA116" s="710">
        <v>1000</v>
      </c>
      <c r="AB116" s="710"/>
      <c r="AC116" s="712">
        <f t="shared" si="103"/>
        <v>1000</v>
      </c>
      <c r="AD116" s="710">
        <f t="shared" si="104"/>
        <v>61513.187530364383</v>
      </c>
      <c r="AE116" s="713">
        <f t="shared" si="105"/>
        <v>15193757.320000002</v>
      </c>
      <c r="AF116" s="713"/>
      <c r="AG116" s="714"/>
      <c r="AH116" s="315"/>
      <c r="AI116" s="714"/>
    </row>
    <row r="117" spans="1:35" x14ac:dyDescent="0.2">
      <c r="A117" s="315" t="s">
        <v>1958</v>
      </c>
      <c r="B117" s="315">
        <v>16</v>
      </c>
      <c r="C117" s="710">
        <v>5203.1750000000002</v>
      </c>
      <c r="D117" s="710">
        <v>0</v>
      </c>
      <c r="E117" s="710"/>
      <c r="F117" s="710"/>
      <c r="G117" s="710"/>
      <c r="H117" s="710"/>
      <c r="I117" s="710"/>
      <c r="J117" s="710">
        <v>1053.87375</v>
      </c>
      <c r="K117" s="711">
        <f t="shared" si="98"/>
        <v>6257.0487499999999</v>
      </c>
      <c r="L117" s="710">
        <v>1000</v>
      </c>
      <c r="M117" s="710"/>
      <c r="N117" s="712">
        <f t="shared" si="99"/>
        <v>1000</v>
      </c>
      <c r="O117" s="710">
        <f t="shared" si="100"/>
        <v>76084.584999999992</v>
      </c>
      <c r="P117" s="713">
        <f t="shared" si="101"/>
        <v>1217353.3599999999</v>
      </c>
      <c r="Q117" s="315">
        <v>16</v>
      </c>
      <c r="R117" s="710">
        <v>5203.1750000000002</v>
      </c>
      <c r="S117" s="710">
        <v>0</v>
      </c>
      <c r="T117" s="710"/>
      <c r="U117" s="710"/>
      <c r="V117" s="710"/>
      <c r="W117" s="710"/>
      <c r="X117" s="710"/>
      <c r="Y117" s="710">
        <v>1053.87375</v>
      </c>
      <c r="Z117" s="711">
        <f t="shared" si="102"/>
        <v>6257.0487499999999</v>
      </c>
      <c r="AA117" s="710">
        <v>1000</v>
      </c>
      <c r="AB117" s="710"/>
      <c r="AC117" s="712">
        <f t="shared" si="103"/>
        <v>1000</v>
      </c>
      <c r="AD117" s="710">
        <f t="shared" si="104"/>
        <v>76084.584999999992</v>
      </c>
      <c r="AE117" s="713">
        <f t="shared" si="105"/>
        <v>1217353.3599999999</v>
      </c>
      <c r="AF117" s="713"/>
      <c r="AG117" s="714"/>
      <c r="AH117" s="315"/>
      <c r="AI117" s="714"/>
    </row>
    <row r="118" spans="1:35" x14ac:dyDescent="0.2">
      <c r="A118" s="315" t="s">
        <v>1959</v>
      </c>
      <c r="B118" s="315">
        <v>5</v>
      </c>
      <c r="C118" s="710">
        <v>4697.24</v>
      </c>
      <c r="D118" s="710">
        <v>0</v>
      </c>
      <c r="E118" s="710"/>
      <c r="F118" s="710"/>
      <c r="G118" s="710"/>
      <c r="H118" s="710"/>
      <c r="I118" s="710"/>
      <c r="J118" s="710">
        <v>1084.5999999999999</v>
      </c>
      <c r="K118" s="711">
        <f t="shared" si="98"/>
        <v>5781.84</v>
      </c>
      <c r="L118" s="710">
        <v>1000</v>
      </c>
      <c r="M118" s="710"/>
      <c r="N118" s="712">
        <f t="shared" si="99"/>
        <v>1000</v>
      </c>
      <c r="O118" s="710">
        <f t="shared" si="100"/>
        <v>70382.080000000002</v>
      </c>
      <c r="P118" s="713">
        <f t="shared" si="101"/>
        <v>351910.40000000002</v>
      </c>
      <c r="Q118" s="315">
        <v>5</v>
      </c>
      <c r="R118" s="710">
        <v>4697.24</v>
      </c>
      <c r="S118" s="710">
        <v>0</v>
      </c>
      <c r="T118" s="710"/>
      <c r="U118" s="710"/>
      <c r="V118" s="710"/>
      <c r="W118" s="710"/>
      <c r="X118" s="710"/>
      <c r="Y118" s="710">
        <v>1084.5999999999999</v>
      </c>
      <c r="Z118" s="711">
        <f t="shared" si="102"/>
        <v>5781.84</v>
      </c>
      <c r="AA118" s="710">
        <v>1000</v>
      </c>
      <c r="AB118" s="710"/>
      <c r="AC118" s="712">
        <f t="shared" si="103"/>
        <v>1000</v>
      </c>
      <c r="AD118" s="710">
        <f t="shared" si="104"/>
        <v>70382.080000000002</v>
      </c>
      <c r="AE118" s="713">
        <f t="shared" si="105"/>
        <v>351910.40000000002</v>
      </c>
      <c r="AF118" s="713"/>
      <c r="AG118" s="714"/>
      <c r="AH118" s="315"/>
      <c r="AI118" s="714"/>
    </row>
    <row r="119" spans="1:35" x14ac:dyDescent="0.2">
      <c r="A119" s="315" t="s">
        <v>1960</v>
      </c>
      <c r="B119" s="315">
        <v>13</v>
      </c>
      <c r="C119" s="710">
        <v>4953.3615384615387</v>
      </c>
      <c r="D119" s="710">
        <v>0</v>
      </c>
      <c r="E119" s="710"/>
      <c r="F119" s="710"/>
      <c r="G119" s="710"/>
      <c r="H119" s="710"/>
      <c r="I119" s="710"/>
      <c r="J119" s="710">
        <v>1044.8446153846153</v>
      </c>
      <c r="K119" s="711">
        <f t="shared" si="98"/>
        <v>5998.2061538461539</v>
      </c>
      <c r="L119" s="710">
        <v>1000</v>
      </c>
      <c r="M119" s="710"/>
      <c r="N119" s="712">
        <f t="shared" si="99"/>
        <v>1000</v>
      </c>
      <c r="O119" s="710">
        <f t="shared" si="100"/>
        <v>72978.473846153851</v>
      </c>
      <c r="P119" s="713">
        <f t="shared" si="101"/>
        <v>948720.16</v>
      </c>
      <c r="Q119" s="315">
        <v>13</v>
      </c>
      <c r="R119" s="710">
        <v>4953.3615384615387</v>
      </c>
      <c r="S119" s="710">
        <v>0</v>
      </c>
      <c r="T119" s="710"/>
      <c r="U119" s="710"/>
      <c r="V119" s="710"/>
      <c r="W119" s="710"/>
      <c r="X119" s="710"/>
      <c r="Y119" s="710">
        <v>1044.8446153846153</v>
      </c>
      <c r="Z119" s="711">
        <f t="shared" si="102"/>
        <v>5998.2061538461539</v>
      </c>
      <c r="AA119" s="710">
        <v>1000</v>
      </c>
      <c r="AB119" s="710"/>
      <c r="AC119" s="712">
        <f t="shared" si="103"/>
        <v>1000</v>
      </c>
      <c r="AD119" s="710">
        <f t="shared" si="104"/>
        <v>72978.473846153851</v>
      </c>
      <c r="AE119" s="713">
        <f t="shared" si="105"/>
        <v>948720.16</v>
      </c>
      <c r="AF119" s="713"/>
      <c r="AG119" s="714"/>
      <c r="AH119" s="315"/>
      <c r="AI119" s="714"/>
    </row>
    <row r="120" spans="1:35" x14ac:dyDescent="0.2">
      <c r="A120" s="315" t="s">
        <v>1961</v>
      </c>
      <c r="B120" s="315">
        <v>26</v>
      </c>
      <c r="C120" s="710">
        <v>4799.2561538461541</v>
      </c>
      <c r="D120" s="710">
        <v>0</v>
      </c>
      <c r="E120" s="710"/>
      <c r="F120" s="710"/>
      <c r="G120" s="710"/>
      <c r="H120" s="710"/>
      <c r="I120" s="710"/>
      <c r="J120" s="710">
        <v>1052.3411538461537</v>
      </c>
      <c r="K120" s="711">
        <f t="shared" si="98"/>
        <v>5851.5973076923074</v>
      </c>
      <c r="L120" s="710">
        <v>1000</v>
      </c>
      <c r="M120" s="710"/>
      <c r="N120" s="712">
        <f t="shared" si="99"/>
        <v>1000</v>
      </c>
      <c r="O120" s="710">
        <f t="shared" si="100"/>
        <v>71219.167692307688</v>
      </c>
      <c r="P120" s="713">
        <f t="shared" si="101"/>
        <v>1851698.3599999999</v>
      </c>
      <c r="Q120" s="315">
        <v>26</v>
      </c>
      <c r="R120" s="710">
        <v>4799.2561538461541</v>
      </c>
      <c r="S120" s="710">
        <v>0</v>
      </c>
      <c r="T120" s="710"/>
      <c r="U120" s="710"/>
      <c r="V120" s="710"/>
      <c r="W120" s="710"/>
      <c r="X120" s="710"/>
      <c r="Y120" s="710">
        <v>1052.3411538461537</v>
      </c>
      <c r="Z120" s="711">
        <f t="shared" si="102"/>
        <v>5851.5973076923074</v>
      </c>
      <c r="AA120" s="710">
        <v>1000</v>
      </c>
      <c r="AB120" s="710"/>
      <c r="AC120" s="712">
        <f t="shared" si="103"/>
        <v>1000</v>
      </c>
      <c r="AD120" s="710">
        <f t="shared" si="104"/>
        <v>71219.167692307688</v>
      </c>
      <c r="AE120" s="713">
        <f t="shared" si="105"/>
        <v>1851698.3599999999</v>
      </c>
      <c r="AF120" s="713"/>
      <c r="AG120" s="714"/>
      <c r="AH120" s="315"/>
      <c r="AI120" s="714"/>
    </row>
    <row r="121" spans="1:35" x14ac:dyDescent="0.2">
      <c r="A121" s="315" t="s">
        <v>1962</v>
      </c>
      <c r="B121" s="315">
        <v>160</v>
      </c>
      <c r="C121" s="710">
        <v>4406.2784375000001</v>
      </c>
      <c r="D121" s="710">
        <v>0</v>
      </c>
      <c r="E121" s="710"/>
      <c r="F121" s="710"/>
      <c r="G121" s="710"/>
      <c r="H121" s="710"/>
      <c r="I121" s="710"/>
      <c r="J121" s="710">
        <v>701.58218749999992</v>
      </c>
      <c r="K121" s="711">
        <f t="shared" si="98"/>
        <v>5107.8606250000003</v>
      </c>
      <c r="L121" s="710">
        <v>1000</v>
      </c>
      <c r="M121" s="710"/>
      <c r="N121" s="712">
        <f t="shared" si="99"/>
        <v>1000</v>
      </c>
      <c r="O121" s="710">
        <f t="shared" si="100"/>
        <v>62294.327499999999</v>
      </c>
      <c r="P121" s="713">
        <f t="shared" si="101"/>
        <v>9967092.4000000004</v>
      </c>
      <c r="Q121" s="315">
        <v>160</v>
      </c>
      <c r="R121" s="710">
        <v>4406.2784375000001</v>
      </c>
      <c r="S121" s="710">
        <v>0</v>
      </c>
      <c r="T121" s="710"/>
      <c r="U121" s="710"/>
      <c r="V121" s="710"/>
      <c r="W121" s="710"/>
      <c r="X121" s="710"/>
      <c r="Y121" s="710">
        <v>701.58218749999992</v>
      </c>
      <c r="Z121" s="711">
        <f t="shared" si="102"/>
        <v>5107.8606250000003</v>
      </c>
      <c r="AA121" s="710">
        <v>1000</v>
      </c>
      <c r="AB121" s="710"/>
      <c r="AC121" s="712">
        <f t="shared" si="103"/>
        <v>1000</v>
      </c>
      <c r="AD121" s="710">
        <f t="shared" si="104"/>
        <v>62294.327499999999</v>
      </c>
      <c r="AE121" s="713">
        <f t="shared" si="105"/>
        <v>9967092.4000000004</v>
      </c>
      <c r="AF121" s="713"/>
      <c r="AG121" s="714"/>
      <c r="AH121" s="315"/>
      <c r="AI121" s="714"/>
    </row>
    <row r="122" spans="1:35" x14ac:dyDescent="0.2">
      <c r="A122" s="315" t="s">
        <v>1963</v>
      </c>
      <c r="B122" s="315">
        <v>1</v>
      </c>
      <c r="C122" s="710">
        <v>4732.55</v>
      </c>
      <c r="D122" s="710">
        <v>0</v>
      </c>
      <c r="E122" s="710"/>
      <c r="F122" s="710"/>
      <c r="G122" s="710"/>
      <c r="H122" s="710"/>
      <c r="I122" s="710"/>
      <c r="J122" s="710">
        <v>710</v>
      </c>
      <c r="K122" s="711">
        <f t="shared" si="98"/>
        <v>5442.55</v>
      </c>
      <c r="L122" s="710">
        <v>1000</v>
      </c>
      <c r="M122" s="710"/>
      <c r="N122" s="712">
        <f t="shared" si="99"/>
        <v>1000</v>
      </c>
      <c r="O122" s="710">
        <f t="shared" si="100"/>
        <v>66310.600000000006</v>
      </c>
      <c r="P122" s="713">
        <f t="shared" si="101"/>
        <v>66310.600000000006</v>
      </c>
      <c r="Q122" s="315">
        <v>1</v>
      </c>
      <c r="R122" s="710">
        <v>4732.55</v>
      </c>
      <c r="S122" s="710">
        <v>0</v>
      </c>
      <c r="T122" s="710"/>
      <c r="U122" s="710"/>
      <c r="V122" s="710"/>
      <c r="W122" s="710"/>
      <c r="X122" s="710"/>
      <c r="Y122" s="710">
        <v>710</v>
      </c>
      <c r="Z122" s="711">
        <f t="shared" si="102"/>
        <v>5442.55</v>
      </c>
      <c r="AA122" s="710">
        <v>1000</v>
      </c>
      <c r="AB122" s="710"/>
      <c r="AC122" s="712">
        <f t="shared" si="103"/>
        <v>1000</v>
      </c>
      <c r="AD122" s="710">
        <f t="shared" si="104"/>
        <v>66310.600000000006</v>
      </c>
      <c r="AE122" s="713">
        <f t="shared" si="105"/>
        <v>66310.600000000006</v>
      </c>
      <c r="AF122" s="713"/>
      <c r="AG122" s="714"/>
      <c r="AH122" s="315"/>
      <c r="AI122" s="714"/>
    </row>
    <row r="123" spans="1:35" x14ac:dyDescent="0.2">
      <c r="A123" s="315" t="s">
        <v>1964</v>
      </c>
      <c r="B123" s="315">
        <v>2</v>
      </c>
      <c r="C123" s="710">
        <v>4129.62</v>
      </c>
      <c r="D123" s="710">
        <v>0</v>
      </c>
      <c r="E123" s="710"/>
      <c r="F123" s="710"/>
      <c r="G123" s="710"/>
      <c r="H123" s="710"/>
      <c r="I123" s="710"/>
      <c r="J123" s="710">
        <v>1133.5</v>
      </c>
      <c r="K123" s="711">
        <f t="shared" si="98"/>
        <v>5263.12</v>
      </c>
      <c r="L123" s="710">
        <v>1000</v>
      </c>
      <c r="M123" s="710"/>
      <c r="N123" s="712">
        <f t="shared" si="99"/>
        <v>1000</v>
      </c>
      <c r="O123" s="710">
        <f t="shared" si="100"/>
        <v>64157.440000000002</v>
      </c>
      <c r="P123" s="713">
        <f t="shared" si="101"/>
        <v>128314.88</v>
      </c>
      <c r="Q123" s="315">
        <v>2</v>
      </c>
      <c r="R123" s="710">
        <v>4129.62</v>
      </c>
      <c r="S123" s="710">
        <v>0</v>
      </c>
      <c r="T123" s="710"/>
      <c r="U123" s="710"/>
      <c r="V123" s="710"/>
      <c r="W123" s="710"/>
      <c r="X123" s="710"/>
      <c r="Y123" s="710">
        <v>1133.5</v>
      </c>
      <c r="Z123" s="711">
        <f t="shared" si="102"/>
        <v>5263.12</v>
      </c>
      <c r="AA123" s="710">
        <v>1000</v>
      </c>
      <c r="AB123" s="710"/>
      <c r="AC123" s="712">
        <f t="shared" si="103"/>
        <v>1000</v>
      </c>
      <c r="AD123" s="710">
        <f t="shared" si="104"/>
        <v>64157.440000000002</v>
      </c>
      <c r="AE123" s="713">
        <f t="shared" si="105"/>
        <v>128314.88</v>
      </c>
      <c r="AF123" s="713"/>
      <c r="AG123" s="714"/>
      <c r="AH123" s="315"/>
      <c r="AI123" s="714"/>
    </row>
    <row r="124" spans="1:35" x14ac:dyDescent="0.2">
      <c r="A124" s="315" t="s">
        <v>1965</v>
      </c>
      <c r="B124" s="315">
        <v>1</v>
      </c>
      <c r="C124" s="710">
        <v>5155.95</v>
      </c>
      <c r="D124" s="710">
        <v>0</v>
      </c>
      <c r="E124" s="710"/>
      <c r="F124" s="710"/>
      <c r="G124" s="710"/>
      <c r="H124" s="710"/>
      <c r="I124" s="710"/>
      <c r="J124" s="710">
        <v>1110</v>
      </c>
      <c r="K124" s="711">
        <f t="shared" si="98"/>
        <v>6265.95</v>
      </c>
      <c r="L124" s="710">
        <v>1000</v>
      </c>
      <c r="M124" s="710"/>
      <c r="N124" s="712">
        <f t="shared" si="99"/>
        <v>1000</v>
      </c>
      <c r="O124" s="710">
        <f t="shared" si="100"/>
        <v>76191.399999999994</v>
      </c>
      <c r="P124" s="713">
        <f t="shared" si="101"/>
        <v>76191.399999999994</v>
      </c>
      <c r="Q124" s="315">
        <v>1</v>
      </c>
      <c r="R124" s="710">
        <v>5155.95</v>
      </c>
      <c r="S124" s="710">
        <v>0</v>
      </c>
      <c r="T124" s="710"/>
      <c r="U124" s="710"/>
      <c r="V124" s="710"/>
      <c r="W124" s="710"/>
      <c r="X124" s="710"/>
      <c r="Y124" s="710">
        <v>1110</v>
      </c>
      <c r="Z124" s="711">
        <f t="shared" si="102"/>
        <v>6265.95</v>
      </c>
      <c r="AA124" s="710">
        <v>1000</v>
      </c>
      <c r="AB124" s="710"/>
      <c r="AC124" s="712">
        <f t="shared" si="103"/>
        <v>1000</v>
      </c>
      <c r="AD124" s="710">
        <f t="shared" si="104"/>
        <v>76191.399999999994</v>
      </c>
      <c r="AE124" s="713">
        <f t="shared" si="105"/>
        <v>76191.399999999994</v>
      </c>
      <c r="AF124" s="713"/>
      <c r="AG124" s="714"/>
      <c r="AH124" s="315"/>
      <c r="AI124" s="714"/>
    </row>
    <row r="125" spans="1:35" x14ac:dyDescent="0.2">
      <c r="A125" s="315" t="s">
        <v>1966</v>
      </c>
      <c r="B125" s="315">
        <v>1</v>
      </c>
      <c r="C125" s="710">
        <v>4551.55</v>
      </c>
      <c r="D125" s="710">
        <v>0</v>
      </c>
      <c r="E125" s="710"/>
      <c r="F125" s="710"/>
      <c r="G125" s="710"/>
      <c r="H125" s="710"/>
      <c r="I125" s="710"/>
      <c r="J125" s="710">
        <v>833</v>
      </c>
      <c r="K125" s="711">
        <f t="shared" si="98"/>
        <v>5384.55</v>
      </c>
      <c r="L125" s="710">
        <v>1000</v>
      </c>
      <c r="M125" s="710"/>
      <c r="N125" s="712">
        <f t="shared" si="99"/>
        <v>1000</v>
      </c>
      <c r="O125" s="710">
        <f t="shared" si="100"/>
        <v>65614.600000000006</v>
      </c>
      <c r="P125" s="713">
        <f t="shared" si="101"/>
        <v>65614.600000000006</v>
      </c>
      <c r="Q125" s="315">
        <v>1</v>
      </c>
      <c r="R125" s="710">
        <v>4551.55</v>
      </c>
      <c r="S125" s="710">
        <v>0</v>
      </c>
      <c r="T125" s="710"/>
      <c r="U125" s="710"/>
      <c r="V125" s="710"/>
      <c r="W125" s="710"/>
      <c r="X125" s="710"/>
      <c r="Y125" s="710">
        <v>833</v>
      </c>
      <c r="Z125" s="711">
        <f t="shared" si="102"/>
        <v>5384.55</v>
      </c>
      <c r="AA125" s="710">
        <v>1000</v>
      </c>
      <c r="AB125" s="710"/>
      <c r="AC125" s="712">
        <f t="shared" si="103"/>
        <v>1000</v>
      </c>
      <c r="AD125" s="710">
        <f t="shared" si="104"/>
        <v>65614.600000000006</v>
      </c>
      <c r="AE125" s="713">
        <f t="shared" si="105"/>
        <v>65614.600000000006</v>
      </c>
      <c r="AF125" s="713"/>
      <c r="AG125" s="714"/>
      <c r="AH125" s="315"/>
      <c r="AI125" s="714"/>
    </row>
    <row r="126" spans="1:35" x14ac:dyDescent="0.2">
      <c r="A126" s="315" t="s">
        <v>1967</v>
      </c>
      <c r="B126" s="315">
        <v>15</v>
      </c>
      <c r="C126" s="710">
        <v>4146.2866666666669</v>
      </c>
      <c r="D126" s="710">
        <v>0</v>
      </c>
      <c r="E126" s="710"/>
      <c r="F126" s="710"/>
      <c r="G126" s="710"/>
      <c r="H126" s="710"/>
      <c r="I126" s="710"/>
      <c r="J126" s="710">
        <v>653.274</v>
      </c>
      <c r="K126" s="711">
        <f t="shared" si="98"/>
        <v>4799.5606666666672</v>
      </c>
      <c r="L126" s="710">
        <v>1000</v>
      </c>
      <c r="M126" s="710"/>
      <c r="N126" s="712">
        <f t="shared" si="99"/>
        <v>1000</v>
      </c>
      <c r="O126" s="710">
        <f t="shared" si="100"/>
        <v>58594.728000000003</v>
      </c>
      <c r="P126" s="713">
        <f t="shared" si="101"/>
        <v>878920.92</v>
      </c>
      <c r="Q126" s="315">
        <v>15</v>
      </c>
      <c r="R126" s="710">
        <v>4146.2866666666669</v>
      </c>
      <c r="S126" s="710">
        <v>0</v>
      </c>
      <c r="T126" s="710"/>
      <c r="U126" s="710"/>
      <c r="V126" s="710"/>
      <c r="W126" s="710"/>
      <c r="X126" s="710"/>
      <c r="Y126" s="710">
        <v>653.274</v>
      </c>
      <c r="Z126" s="711">
        <f t="shared" si="102"/>
        <v>4799.5606666666672</v>
      </c>
      <c r="AA126" s="710">
        <v>1000</v>
      </c>
      <c r="AB126" s="710"/>
      <c r="AC126" s="712">
        <f t="shared" si="103"/>
        <v>1000</v>
      </c>
      <c r="AD126" s="710">
        <f t="shared" si="104"/>
        <v>58594.728000000003</v>
      </c>
      <c r="AE126" s="713">
        <f t="shared" si="105"/>
        <v>878920.92</v>
      </c>
      <c r="AF126" s="713"/>
      <c r="AG126" s="714"/>
      <c r="AH126" s="315"/>
      <c r="AI126" s="714"/>
    </row>
    <row r="127" spans="1:35" x14ac:dyDescent="0.2">
      <c r="A127" s="315" t="s">
        <v>1968</v>
      </c>
      <c r="B127" s="315">
        <v>14</v>
      </c>
      <c r="C127" s="710">
        <v>5329.0642857142857</v>
      </c>
      <c r="D127" s="710">
        <v>0</v>
      </c>
      <c r="E127" s="710"/>
      <c r="F127" s="710"/>
      <c r="G127" s="710"/>
      <c r="H127" s="710"/>
      <c r="I127" s="710"/>
      <c r="J127" s="710">
        <v>908.34285714285704</v>
      </c>
      <c r="K127" s="711">
        <f t="shared" si="98"/>
        <v>6237.4071428571424</v>
      </c>
      <c r="L127" s="710">
        <v>1000</v>
      </c>
      <c r="M127" s="710"/>
      <c r="N127" s="712">
        <f t="shared" si="99"/>
        <v>1000</v>
      </c>
      <c r="O127" s="710">
        <f t="shared" si="100"/>
        <v>75848.885714285716</v>
      </c>
      <c r="P127" s="713">
        <f t="shared" si="101"/>
        <v>1061884.3999999999</v>
      </c>
      <c r="Q127" s="315">
        <v>14</v>
      </c>
      <c r="R127" s="710">
        <v>5329.0642857142857</v>
      </c>
      <c r="S127" s="710">
        <v>0</v>
      </c>
      <c r="T127" s="710"/>
      <c r="U127" s="710"/>
      <c r="V127" s="710"/>
      <c r="W127" s="710"/>
      <c r="X127" s="710"/>
      <c r="Y127" s="710">
        <v>908.34285714285704</v>
      </c>
      <c r="Z127" s="711">
        <f t="shared" si="102"/>
        <v>6237.4071428571424</v>
      </c>
      <c r="AA127" s="710">
        <v>1000</v>
      </c>
      <c r="AB127" s="710"/>
      <c r="AC127" s="712">
        <f t="shared" si="103"/>
        <v>1000</v>
      </c>
      <c r="AD127" s="710">
        <f t="shared" si="104"/>
        <v>75848.885714285716</v>
      </c>
      <c r="AE127" s="713">
        <f t="shared" si="105"/>
        <v>1061884.3999999999</v>
      </c>
      <c r="AF127" s="713"/>
      <c r="AG127" s="714"/>
      <c r="AH127" s="315"/>
      <c r="AI127" s="714"/>
    </row>
    <row r="128" spans="1:35" x14ac:dyDescent="0.2">
      <c r="A128" s="315" t="s">
        <v>1969</v>
      </c>
      <c r="B128" s="315">
        <v>1</v>
      </c>
      <c r="C128" s="710">
        <v>4401.24</v>
      </c>
      <c r="D128" s="710">
        <v>0</v>
      </c>
      <c r="E128" s="710"/>
      <c r="F128" s="710"/>
      <c r="G128" s="710"/>
      <c r="H128" s="710"/>
      <c r="I128" s="710"/>
      <c r="J128" s="710">
        <v>1310</v>
      </c>
      <c r="K128" s="711">
        <f t="shared" si="98"/>
        <v>5711.24</v>
      </c>
      <c r="L128" s="710">
        <v>1000</v>
      </c>
      <c r="M128" s="710"/>
      <c r="N128" s="712">
        <f t="shared" si="99"/>
        <v>1000</v>
      </c>
      <c r="O128" s="710">
        <f t="shared" si="100"/>
        <v>69534.880000000005</v>
      </c>
      <c r="P128" s="713">
        <f t="shared" si="101"/>
        <v>69534.880000000005</v>
      </c>
      <c r="Q128" s="315">
        <v>1</v>
      </c>
      <c r="R128" s="710">
        <v>4401.24</v>
      </c>
      <c r="S128" s="710">
        <v>0</v>
      </c>
      <c r="T128" s="710"/>
      <c r="U128" s="710"/>
      <c r="V128" s="710"/>
      <c r="W128" s="710"/>
      <c r="X128" s="710"/>
      <c r="Y128" s="710">
        <v>1310</v>
      </c>
      <c r="Z128" s="711">
        <f t="shared" si="102"/>
        <v>5711.24</v>
      </c>
      <c r="AA128" s="710">
        <v>1000</v>
      </c>
      <c r="AB128" s="710"/>
      <c r="AC128" s="712">
        <f t="shared" si="103"/>
        <v>1000</v>
      </c>
      <c r="AD128" s="710">
        <f t="shared" si="104"/>
        <v>69534.880000000005</v>
      </c>
      <c r="AE128" s="713">
        <f t="shared" si="105"/>
        <v>69534.880000000005</v>
      </c>
      <c r="AF128" s="713"/>
      <c r="AG128" s="714"/>
      <c r="AH128" s="315"/>
      <c r="AI128" s="714"/>
    </row>
    <row r="129" spans="1:35" x14ac:dyDescent="0.2">
      <c r="A129" s="315" t="s">
        <v>1970</v>
      </c>
      <c r="B129" s="315">
        <v>8</v>
      </c>
      <c r="C129" s="710">
        <v>4888.9812499999998</v>
      </c>
      <c r="D129" s="710">
        <v>0</v>
      </c>
      <c r="E129" s="710"/>
      <c r="F129" s="710"/>
      <c r="G129" s="710"/>
      <c r="H129" s="710"/>
      <c r="I129" s="710"/>
      <c r="J129" s="710">
        <v>807.125</v>
      </c>
      <c r="K129" s="711">
        <f t="shared" si="98"/>
        <v>5696.1062499999998</v>
      </c>
      <c r="L129" s="710">
        <v>1000</v>
      </c>
      <c r="M129" s="710"/>
      <c r="N129" s="712">
        <f t="shared" si="99"/>
        <v>1000</v>
      </c>
      <c r="O129" s="710">
        <f t="shared" si="100"/>
        <v>69353.274999999994</v>
      </c>
      <c r="P129" s="713">
        <f t="shared" si="101"/>
        <v>554826.19999999995</v>
      </c>
      <c r="Q129" s="315">
        <v>8</v>
      </c>
      <c r="R129" s="710">
        <v>4888.9812499999998</v>
      </c>
      <c r="S129" s="710">
        <v>0</v>
      </c>
      <c r="T129" s="710"/>
      <c r="U129" s="710"/>
      <c r="V129" s="710"/>
      <c r="W129" s="710"/>
      <c r="X129" s="710"/>
      <c r="Y129" s="710">
        <v>807.125</v>
      </c>
      <c r="Z129" s="711">
        <f t="shared" si="102"/>
        <v>5696.1062499999998</v>
      </c>
      <c r="AA129" s="710">
        <v>1000</v>
      </c>
      <c r="AB129" s="710"/>
      <c r="AC129" s="712">
        <f t="shared" si="103"/>
        <v>1000</v>
      </c>
      <c r="AD129" s="710">
        <f t="shared" si="104"/>
        <v>69353.274999999994</v>
      </c>
      <c r="AE129" s="713">
        <f t="shared" si="105"/>
        <v>554826.19999999995</v>
      </c>
      <c r="AF129" s="713"/>
      <c r="AG129" s="714"/>
      <c r="AH129" s="315"/>
      <c r="AI129" s="714"/>
    </row>
    <row r="130" spans="1:35" x14ac:dyDescent="0.2">
      <c r="A130" s="315" t="s">
        <v>1971</v>
      </c>
      <c r="B130" s="315">
        <v>5</v>
      </c>
      <c r="C130" s="710">
        <v>5125.8900000000003</v>
      </c>
      <c r="D130" s="710">
        <v>0</v>
      </c>
      <c r="E130" s="710"/>
      <c r="F130" s="710"/>
      <c r="G130" s="710"/>
      <c r="H130" s="710"/>
      <c r="I130" s="710"/>
      <c r="J130" s="710">
        <v>577.70000000000005</v>
      </c>
      <c r="K130" s="711">
        <f t="shared" si="98"/>
        <v>5703.59</v>
      </c>
      <c r="L130" s="710">
        <v>1000</v>
      </c>
      <c r="M130" s="710"/>
      <c r="N130" s="712">
        <f t="shared" si="99"/>
        <v>1000</v>
      </c>
      <c r="O130" s="710">
        <f t="shared" si="100"/>
        <v>69443.08</v>
      </c>
      <c r="P130" s="713">
        <f t="shared" si="101"/>
        <v>347215.4</v>
      </c>
      <c r="Q130" s="315">
        <v>5</v>
      </c>
      <c r="R130" s="710">
        <v>5125.8900000000003</v>
      </c>
      <c r="S130" s="710">
        <v>0</v>
      </c>
      <c r="T130" s="710"/>
      <c r="U130" s="710"/>
      <c r="V130" s="710"/>
      <c r="W130" s="710"/>
      <c r="X130" s="710"/>
      <c r="Y130" s="710">
        <v>577.70000000000005</v>
      </c>
      <c r="Z130" s="711">
        <f t="shared" si="102"/>
        <v>5703.59</v>
      </c>
      <c r="AA130" s="710">
        <v>1000</v>
      </c>
      <c r="AB130" s="710"/>
      <c r="AC130" s="712">
        <f t="shared" si="103"/>
        <v>1000</v>
      </c>
      <c r="AD130" s="710">
        <f t="shared" si="104"/>
        <v>69443.08</v>
      </c>
      <c r="AE130" s="713">
        <f t="shared" si="105"/>
        <v>347215.4</v>
      </c>
      <c r="AF130" s="713"/>
      <c r="AG130" s="714"/>
      <c r="AH130" s="315"/>
      <c r="AI130" s="714"/>
    </row>
    <row r="131" spans="1:35" x14ac:dyDescent="0.2">
      <c r="A131" s="315" t="s">
        <v>1972</v>
      </c>
      <c r="B131" s="315">
        <v>28</v>
      </c>
      <c r="C131" s="710">
        <v>4521.9164285714287</v>
      </c>
      <c r="D131" s="710">
        <v>0</v>
      </c>
      <c r="E131" s="710"/>
      <c r="F131" s="710"/>
      <c r="G131" s="710"/>
      <c r="H131" s="710"/>
      <c r="I131" s="710"/>
      <c r="J131" s="710">
        <v>509.87857142857143</v>
      </c>
      <c r="K131" s="711">
        <f t="shared" si="98"/>
        <v>5031.7950000000001</v>
      </c>
      <c r="L131" s="710">
        <v>1000</v>
      </c>
      <c r="M131" s="710"/>
      <c r="N131" s="712">
        <f t="shared" si="99"/>
        <v>1000</v>
      </c>
      <c r="O131" s="710">
        <f t="shared" si="100"/>
        <v>61381.54</v>
      </c>
      <c r="P131" s="713">
        <f t="shared" si="101"/>
        <v>1718683.12</v>
      </c>
      <c r="Q131" s="315">
        <v>28</v>
      </c>
      <c r="R131" s="710">
        <v>4521.9164285714287</v>
      </c>
      <c r="S131" s="710">
        <v>0</v>
      </c>
      <c r="T131" s="710"/>
      <c r="U131" s="710"/>
      <c r="V131" s="710"/>
      <c r="W131" s="710"/>
      <c r="X131" s="710"/>
      <c r="Y131" s="710">
        <v>509.87857142857143</v>
      </c>
      <c r="Z131" s="711">
        <f t="shared" si="102"/>
        <v>5031.7950000000001</v>
      </c>
      <c r="AA131" s="710">
        <v>1000</v>
      </c>
      <c r="AB131" s="710"/>
      <c r="AC131" s="712">
        <f t="shared" si="103"/>
        <v>1000</v>
      </c>
      <c r="AD131" s="710">
        <f t="shared" si="104"/>
        <v>61381.54</v>
      </c>
      <c r="AE131" s="713">
        <f t="shared" si="105"/>
        <v>1718683.12</v>
      </c>
      <c r="AF131" s="713"/>
      <c r="AG131" s="714"/>
      <c r="AH131" s="315"/>
      <c r="AI131" s="714"/>
    </row>
    <row r="132" spans="1:35" x14ac:dyDescent="0.2">
      <c r="A132" s="315" t="s">
        <v>1973</v>
      </c>
      <c r="B132" s="315">
        <v>1</v>
      </c>
      <c r="C132" s="710">
        <v>2428.1999999999998</v>
      </c>
      <c r="D132" s="710">
        <v>0</v>
      </c>
      <c r="E132" s="710"/>
      <c r="F132" s="710"/>
      <c r="G132" s="710"/>
      <c r="H132" s="710"/>
      <c r="I132" s="710"/>
      <c r="J132" s="710">
        <v>915.4</v>
      </c>
      <c r="K132" s="711">
        <f t="shared" si="98"/>
        <v>3343.6</v>
      </c>
      <c r="L132" s="710">
        <v>1000</v>
      </c>
      <c r="M132" s="710"/>
      <c r="N132" s="712">
        <f t="shared" si="99"/>
        <v>1000</v>
      </c>
      <c r="O132" s="710">
        <f t="shared" si="100"/>
        <v>41123.199999999997</v>
      </c>
      <c r="P132" s="713">
        <f t="shared" si="101"/>
        <v>41123.199999999997</v>
      </c>
      <c r="Q132" s="315">
        <v>1</v>
      </c>
      <c r="R132" s="710">
        <v>2428.1999999999998</v>
      </c>
      <c r="S132" s="710">
        <v>0</v>
      </c>
      <c r="T132" s="710"/>
      <c r="U132" s="710"/>
      <c r="V132" s="710"/>
      <c r="W132" s="710"/>
      <c r="X132" s="710"/>
      <c r="Y132" s="710">
        <v>915.4</v>
      </c>
      <c r="Z132" s="711">
        <f t="shared" si="102"/>
        <v>3343.6</v>
      </c>
      <c r="AA132" s="710">
        <v>1000</v>
      </c>
      <c r="AB132" s="710"/>
      <c r="AC132" s="712">
        <f t="shared" si="103"/>
        <v>1000</v>
      </c>
      <c r="AD132" s="710">
        <f t="shared" si="104"/>
        <v>41123.199999999997</v>
      </c>
      <c r="AE132" s="713">
        <f t="shared" si="105"/>
        <v>41123.199999999997</v>
      </c>
      <c r="AF132" s="713"/>
      <c r="AG132" s="714"/>
      <c r="AH132" s="315"/>
      <c r="AI132" s="714"/>
    </row>
    <row r="133" spans="1:35" x14ac:dyDescent="0.2">
      <c r="A133" s="315" t="s">
        <v>1974</v>
      </c>
      <c r="B133" s="315">
        <v>2</v>
      </c>
      <c r="C133" s="710">
        <v>2402.8000000000002</v>
      </c>
      <c r="D133" s="710">
        <v>0</v>
      </c>
      <c r="E133" s="710"/>
      <c r="F133" s="710"/>
      <c r="G133" s="710"/>
      <c r="H133" s="710"/>
      <c r="I133" s="710"/>
      <c r="J133" s="710">
        <v>688.40499999999997</v>
      </c>
      <c r="K133" s="711">
        <f t="shared" si="98"/>
        <v>3091.2049999999999</v>
      </c>
      <c r="L133" s="710">
        <v>1000</v>
      </c>
      <c r="M133" s="710"/>
      <c r="N133" s="712">
        <f t="shared" si="99"/>
        <v>1000</v>
      </c>
      <c r="O133" s="710">
        <f t="shared" si="100"/>
        <v>38094.46</v>
      </c>
      <c r="P133" s="713">
        <f t="shared" si="101"/>
        <v>76188.92</v>
      </c>
      <c r="Q133" s="315">
        <v>2</v>
      </c>
      <c r="R133" s="710">
        <v>2402.8000000000002</v>
      </c>
      <c r="S133" s="710">
        <v>0</v>
      </c>
      <c r="T133" s="710"/>
      <c r="U133" s="710"/>
      <c r="V133" s="710"/>
      <c r="W133" s="710"/>
      <c r="X133" s="710"/>
      <c r="Y133" s="710">
        <v>688.40499999999997</v>
      </c>
      <c r="Z133" s="711">
        <f t="shared" si="102"/>
        <v>3091.2049999999999</v>
      </c>
      <c r="AA133" s="710">
        <v>1000</v>
      </c>
      <c r="AB133" s="710"/>
      <c r="AC133" s="712">
        <f t="shared" si="103"/>
        <v>1000</v>
      </c>
      <c r="AD133" s="710">
        <f t="shared" si="104"/>
        <v>38094.46</v>
      </c>
      <c r="AE133" s="713">
        <f t="shared" si="105"/>
        <v>76188.92</v>
      </c>
      <c r="AF133" s="713"/>
      <c r="AG133" s="714"/>
      <c r="AH133" s="315"/>
      <c r="AI133" s="714"/>
    </row>
    <row r="134" spans="1:35" x14ac:dyDescent="0.2">
      <c r="A134" s="717" t="s">
        <v>1975</v>
      </c>
      <c r="B134" s="717">
        <f>SUM(B102:B133)</f>
        <v>966</v>
      </c>
      <c r="C134" s="718">
        <v>165050.31247555048</v>
      </c>
      <c r="D134" s="718">
        <f>SUM(D102:D133)</f>
        <v>0</v>
      </c>
      <c r="E134" s="718"/>
      <c r="F134" s="718"/>
      <c r="G134" s="719"/>
      <c r="H134" s="719"/>
      <c r="I134" s="718"/>
      <c r="J134" s="718">
        <v>29983.13870387938</v>
      </c>
      <c r="K134" s="718">
        <f>SUM(K102:K133)</f>
        <v>195033.45117942977</v>
      </c>
      <c r="L134" s="718">
        <f>SUM(L102:L133)</f>
        <v>32000</v>
      </c>
      <c r="M134" s="718"/>
      <c r="N134" s="720">
        <f>SUM(N102:N133)</f>
        <v>32000</v>
      </c>
      <c r="O134" s="718">
        <f>SUM(O102:O133)</f>
        <v>2372401.4141531577</v>
      </c>
      <c r="P134" s="721">
        <f>SUM(P102:P133)</f>
        <v>71997540.960000008</v>
      </c>
      <c r="Q134" s="717">
        <f>SUM(Q102:Q133)</f>
        <v>966</v>
      </c>
      <c r="R134" s="718">
        <v>165050.31247555048</v>
      </c>
      <c r="S134" s="718">
        <f>SUM(S102:S133)</f>
        <v>0</v>
      </c>
      <c r="T134" s="718"/>
      <c r="U134" s="718"/>
      <c r="V134" s="719"/>
      <c r="W134" s="719"/>
      <c r="X134" s="718"/>
      <c r="Y134" s="718">
        <v>29983.13870387938</v>
      </c>
      <c r="Z134" s="718">
        <f>SUM(Z102:Z133)</f>
        <v>195033.45117942977</v>
      </c>
      <c r="AA134" s="718">
        <f>SUM(AA102:AA133)</f>
        <v>32000</v>
      </c>
      <c r="AB134" s="718"/>
      <c r="AC134" s="720">
        <f>SUM(AC102:AC133)</f>
        <v>32000</v>
      </c>
      <c r="AD134" s="718">
        <f>SUM(AD102:AD133)</f>
        <v>2372401.4141531577</v>
      </c>
      <c r="AE134" s="721">
        <f>SUM(AE102:AE133)</f>
        <v>71997540.960000008</v>
      </c>
      <c r="AF134" s="713"/>
      <c r="AG134" s="714"/>
      <c r="AH134" s="724"/>
      <c r="AI134" s="714"/>
    </row>
    <row r="135" spans="1:35" x14ac:dyDescent="0.2">
      <c r="A135" s="315" t="s">
        <v>22</v>
      </c>
      <c r="B135" s="315"/>
      <c r="C135" s="710"/>
      <c r="D135" s="710"/>
      <c r="E135" s="710"/>
      <c r="F135" s="710"/>
      <c r="G135" s="710"/>
      <c r="H135" s="710"/>
      <c r="I135" s="710"/>
      <c r="J135" s="710"/>
      <c r="K135" s="710"/>
      <c r="L135" s="710"/>
      <c r="M135" s="710"/>
      <c r="N135" s="716"/>
      <c r="O135" s="710"/>
      <c r="P135" s="713"/>
      <c r="Q135" s="315"/>
      <c r="R135" s="710"/>
      <c r="S135" s="710"/>
      <c r="T135" s="710"/>
      <c r="U135" s="710"/>
      <c r="V135" s="710"/>
      <c r="W135" s="710"/>
      <c r="X135" s="710"/>
      <c r="Y135" s="710"/>
      <c r="Z135" s="710"/>
      <c r="AA135" s="710"/>
      <c r="AB135" s="710"/>
      <c r="AC135" s="716"/>
      <c r="AD135" s="710"/>
      <c r="AE135" s="713"/>
      <c r="AF135" s="713"/>
      <c r="AG135" s="714"/>
      <c r="AH135" s="315"/>
      <c r="AI135" s="714"/>
    </row>
    <row r="136" spans="1:35" x14ac:dyDescent="0.2">
      <c r="A136" s="709" t="s">
        <v>1976</v>
      </c>
      <c r="B136" s="315"/>
      <c r="C136" s="710"/>
      <c r="D136" s="710"/>
      <c r="E136" s="710"/>
      <c r="F136" s="710"/>
      <c r="G136" s="710"/>
      <c r="H136" s="710"/>
      <c r="I136" s="710"/>
      <c r="J136" s="710"/>
      <c r="K136" s="710"/>
      <c r="L136" s="710"/>
      <c r="M136" s="710"/>
      <c r="N136" s="716"/>
      <c r="O136" s="710"/>
      <c r="P136" s="713"/>
      <c r="Q136" s="315"/>
      <c r="R136" s="710"/>
      <c r="S136" s="710"/>
      <c r="T136" s="710"/>
      <c r="U136" s="710"/>
      <c r="V136" s="710"/>
      <c r="W136" s="710"/>
      <c r="X136" s="710"/>
      <c r="Y136" s="710"/>
      <c r="Z136" s="710"/>
      <c r="AA136" s="710"/>
      <c r="AB136" s="710"/>
      <c r="AC136" s="716"/>
      <c r="AD136" s="710"/>
      <c r="AE136" s="713"/>
      <c r="AF136" s="713"/>
      <c r="AG136" s="714"/>
      <c r="AH136" s="315"/>
      <c r="AI136" s="714"/>
    </row>
    <row r="137" spans="1:35" x14ac:dyDescent="0.2">
      <c r="A137" s="709" t="s">
        <v>1856</v>
      </c>
      <c r="B137" s="315"/>
      <c r="C137" s="710"/>
      <c r="D137" s="710"/>
      <c r="E137" s="710"/>
      <c r="F137" s="710"/>
      <c r="G137" s="710"/>
      <c r="H137" s="710"/>
      <c r="I137" s="710"/>
      <c r="J137" s="710"/>
      <c r="K137" s="710"/>
      <c r="L137" s="710"/>
      <c r="M137" s="710"/>
      <c r="N137" s="716"/>
      <c r="O137" s="710"/>
      <c r="P137" s="713"/>
      <c r="Q137" s="315"/>
      <c r="R137" s="710"/>
      <c r="S137" s="710"/>
      <c r="T137" s="710"/>
      <c r="U137" s="710"/>
      <c r="V137" s="710"/>
      <c r="W137" s="710"/>
      <c r="X137" s="710"/>
      <c r="Y137" s="710"/>
      <c r="Z137" s="710"/>
      <c r="AA137" s="710"/>
      <c r="AB137" s="710"/>
      <c r="AC137" s="716"/>
      <c r="AD137" s="710"/>
      <c r="AE137" s="713"/>
      <c r="AF137" s="713"/>
      <c r="AG137" s="714"/>
      <c r="AH137" s="315"/>
      <c r="AI137" s="714"/>
    </row>
    <row r="138" spans="1:35" x14ac:dyDescent="0.2">
      <c r="A138" s="315" t="s">
        <v>1977</v>
      </c>
      <c r="B138" s="315">
        <v>1</v>
      </c>
      <c r="C138" s="710">
        <v>5224.37</v>
      </c>
      <c r="D138" s="710">
        <v>0</v>
      </c>
      <c r="E138" s="710"/>
      <c r="F138" s="710"/>
      <c r="G138" s="710"/>
      <c r="H138" s="710"/>
      <c r="I138" s="710"/>
      <c r="J138" s="710">
        <v>0</v>
      </c>
      <c r="K138" s="711">
        <f>SUM(C138:J138)</f>
        <v>5224.37</v>
      </c>
      <c r="L138" s="710">
        <v>1075.8</v>
      </c>
      <c r="M138" s="710"/>
      <c r="N138" s="712">
        <f t="shared" ref="N138:N140" si="106">SUM(L138:M138)</f>
        <v>1075.8</v>
      </c>
      <c r="O138" s="710">
        <f t="shared" ref="O138:O140" si="107">+K138*12+L138</f>
        <v>63768.240000000005</v>
      </c>
      <c r="P138" s="713">
        <f>+O138*B138</f>
        <v>63768.240000000005</v>
      </c>
      <c r="Q138" s="315">
        <v>1</v>
      </c>
      <c r="R138" s="710">
        <v>5224.37</v>
      </c>
      <c r="S138" s="710">
        <v>0</v>
      </c>
      <c r="T138" s="710"/>
      <c r="U138" s="710"/>
      <c r="V138" s="710"/>
      <c r="W138" s="710"/>
      <c r="X138" s="710"/>
      <c r="Y138" s="710">
        <v>0</v>
      </c>
      <c r="Z138" s="711">
        <f>SUM(R138:Y138)</f>
        <v>5224.37</v>
      </c>
      <c r="AA138" s="710">
        <v>1075.8</v>
      </c>
      <c r="AB138" s="710"/>
      <c r="AC138" s="712">
        <f t="shared" ref="AC138:AC140" si="108">SUM(AA138:AB138)</f>
        <v>1075.8</v>
      </c>
      <c r="AD138" s="710">
        <f t="shared" ref="AD138:AD140" si="109">+Z138*12+AA138</f>
        <v>63768.240000000005</v>
      </c>
      <c r="AE138" s="713">
        <f>+AD138*Q138</f>
        <v>63768.240000000005</v>
      </c>
      <c r="AF138" s="713"/>
      <c r="AG138" s="714"/>
      <c r="AH138" s="315"/>
      <c r="AI138" s="714"/>
    </row>
    <row r="139" spans="1:35" x14ac:dyDescent="0.2">
      <c r="A139" s="315" t="s">
        <v>1978</v>
      </c>
      <c r="B139" s="315">
        <v>5</v>
      </c>
      <c r="C139" s="710">
        <v>4134.37</v>
      </c>
      <c r="D139" s="710">
        <v>0</v>
      </c>
      <c r="E139" s="710"/>
      <c r="F139" s="710"/>
      <c r="G139" s="710"/>
      <c r="H139" s="710"/>
      <c r="I139" s="710"/>
      <c r="J139" s="710">
        <v>0</v>
      </c>
      <c r="K139" s="711">
        <f t="shared" ref="K139:K140" si="110">SUM(C139:J139)</f>
        <v>4134.37</v>
      </c>
      <c r="L139" s="710">
        <v>1075.8</v>
      </c>
      <c r="M139" s="710"/>
      <c r="N139" s="712">
        <f t="shared" si="106"/>
        <v>1075.8</v>
      </c>
      <c r="O139" s="710">
        <f t="shared" si="107"/>
        <v>50688.240000000005</v>
      </c>
      <c r="P139" s="713">
        <f>+O139*B139</f>
        <v>253441.2</v>
      </c>
      <c r="Q139" s="315">
        <v>5</v>
      </c>
      <c r="R139" s="710">
        <v>4134.37</v>
      </c>
      <c r="S139" s="710">
        <v>0</v>
      </c>
      <c r="T139" s="710"/>
      <c r="U139" s="710"/>
      <c r="V139" s="710"/>
      <c r="W139" s="710"/>
      <c r="X139" s="710"/>
      <c r="Y139" s="710">
        <v>0</v>
      </c>
      <c r="Z139" s="711">
        <f t="shared" ref="Z139:Z140" si="111">SUM(R139:Y139)</f>
        <v>4134.37</v>
      </c>
      <c r="AA139" s="710">
        <v>1075.8</v>
      </c>
      <c r="AB139" s="710"/>
      <c r="AC139" s="712">
        <f t="shared" si="108"/>
        <v>1075.8</v>
      </c>
      <c r="AD139" s="710">
        <f t="shared" si="109"/>
        <v>50688.240000000005</v>
      </c>
      <c r="AE139" s="713">
        <f>+AD139*Q139</f>
        <v>253441.2</v>
      </c>
      <c r="AF139" s="713"/>
      <c r="AG139" s="714"/>
      <c r="AH139" s="315"/>
      <c r="AI139" s="714"/>
    </row>
    <row r="140" spans="1:35" x14ac:dyDescent="0.2">
      <c r="A140" s="315" t="s">
        <v>1979</v>
      </c>
      <c r="B140" s="315">
        <v>4</v>
      </c>
      <c r="C140" s="710">
        <v>2608.37</v>
      </c>
      <c r="D140" s="710">
        <v>0</v>
      </c>
      <c r="E140" s="710"/>
      <c r="F140" s="710"/>
      <c r="G140" s="710"/>
      <c r="H140" s="710"/>
      <c r="I140" s="710"/>
      <c r="J140" s="710">
        <v>0</v>
      </c>
      <c r="K140" s="711">
        <f t="shared" si="110"/>
        <v>2608.37</v>
      </c>
      <c r="L140" s="710">
        <v>1075.8</v>
      </c>
      <c r="M140" s="710"/>
      <c r="N140" s="712">
        <f t="shared" si="106"/>
        <v>1075.8</v>
      </c>
      <c r="O140" s="710">
        <f t="shared" si="107"/>
        <v>32376.239999999998</v>
      </c>
      <c r="P140" s="713">
        <f t="shared" ref="P140:P163" si="112">+O140*B140</f>
        <v>129504.95999999999</v>
      </c>
      <c r="Q140" s="315">
        <v>4</v>
      </c>
      <c r="R140" s="710">
        <v>2608.37</v>
      </c>
      <c r="S140" s="710">
        <v>0</v>
      </c>
      <c r="T140" s="710"/>
      <c r="U140" s="710"/>
      <c r="V140" s="710"/>
      <c r="W140" s="710"/>
      <c r="X140" s="710"/>
      <c r="Y140" s="710">
        <v>0</v>
      </c>
      <c r="Z140" s="711">
        <f t="shared" si="111"/>
        <v>2608.37</v>
      </c>
      <c r="AA140" s="710">
        <v>1075.8</v>
      </c>
      <c r="AB140" s="710"/>
      <c r="AC140" s="712">
        <f t="shared" si="108"/>
        <v>1075.8</v>
      </c>
      <c r="AD140" s="710">
        <f t="shared" si="109"/>
        <v>32376.239999999998</v>
      </c>
      <c r="AE140" s="713">
        <f t="shared" ref="AE140" si="113">+AD140*Q140</f>
        <v>129504.95999999999</v>
      </c>
      <c r="AF140" s="713"/>
      <c r="AG140" s="714"/>
      <c r="AH140" s="315"/>
      <c r="AI140" s="714"/>
    </row>
    <row r="141" spans="1:35" x14ac:dyDescent="0.2">
      <c r="A141" s="709" t="s">
        <v>1980</v>
      </c>
      <c r="B141" s="709">
        <f>SUM(B138:B140)</f>
        <v>10</v>
      </c>
      <c r="C141" s="711">
        <v>11967.11</v>
      </c>
      <c r="D141" s="711">
        <f>SUM(D138:D140)</f>
        <v>0</v>
      </c>
      <c r="E141" s="711"/>
      <c r="F141" s="710"/>
      <c r="G141" s="710"/>
      <c r="H141" s="710"/>
      <c r="I141" s="710"/>
      <c r="J141" s="711">
        <f>SUM(J138:J140)</f>
        <v>0</v>
      </c>
      <c r="K141" s="711">
        <f>SUM(K138:K140)</f>
        <v>11967.11</v>
      </c>
      <c r="L141" s="711">
        <v>3227.3999999999996</v>
      </c>
      <c r="M141" s="711"/>
      <c r="N141" s="712">
        <f>SUM(N138:N140)</f>
        <v>3227.3999999999996</v>
      </c>
      <c r="O141" s="711">
        <f>SUM(O138:O140)</f>
        <v>146832.72</v>
      </c>
      <c r="P141" s="715">
        <f>SUM(P138:P140)</f>
        <v>446714.4</v>
      </c>
      <c r="Q141" s="709">
        <f>SUM(Q138:Q140)</f>
        <v>10</v>
      </c>
      <c r="R141" s="711">
        <v>11967.11</v>
      </c>
      <c r="S141" s="711">
        <f>SUM(S138:S140)</f>
        <v>0</v>
      </c>
      <c r="T141" s="711"/>
      <c r="U141" s="710"/>
      <c r="V141" s="710"/>
      <c r="W141" s="710"/>
      <c r="X141" s="710"/>
      <c r="Y141" s="711">
        <f>SUM(Y138:Y140)</f>
        <v>0</v>
      </c>
      <c r="Z141" s="711">
        <f>SUM(Z138:Z140)</f>
        <v>11967.11</v>
      </c>
      <c r="AA141" s="711">
        <v>3227.3999999999996</v>
      </c>
      <c r="AB141" s="711"/>
      <c r="AC141" s="712">
        <f>SUM(AC138:AC140)</f>
        <v>3227.3999999999996</v>
      </c>
      <c r="AD141" s="711">
        <f>SUM(AD138:AD140)</f>
        <v>146832.72</v>
      </c>
      <c r="AE141" s="715">
        <f>SUM(AE138:AE140)</f>
        <v>446714.4</v>
      </c>
      <c r="AF141" s="713"/>
      <c r="AG141" s="714"/>
      <c r="AH141" s="709"/>
      <c r="AI141" s="714"/>
    </row>
    <row r="142" spans="1:35" x14ac:dyDescent="0.2">
      <c r="A142" s="709" t="s">
        <v>1854</v>
      </c>
      <c r="B142" s="315"/>
      <c r="C142" s="710"/>
      <c r="D142" s="710"/>
      <c r="E142" s="710"/>
      <c r="F142" s="710"/>
      <c r="G142" s="710"/>
      <c r="H142" s="710"/>
      <c r="I142" s="710"/>
      <c r="J142" s="710"/>
      <c r="K142" s="710"/>
      <c r="L142" s="710"/>
      <c r="M142" s="710"/>
      <c r="N142" s="716"/>
      <c r="O142" s="710"/>
      <c r="P142" s="713"/>
      <c r="Q142" s="315"/>
      <c r="R142" s="710"/>
      <c r="S142" s="710"/>
      <c r="T142" s="710"/>
      <c r="U142" s="710"/>
      <c r="V142" s="710"/>
      <c r="W142" s="710"/>
      <c r="X142" s="710"/>
      <c r="Y142" s="710"/>
      <c r="Z142" s="710"/>
      <c r="AA142" s="710"/>
      <c r="AB142" s="710"/>
      <c r="AC142" s="716"/>
      <c r="AD142" s="710"/>
      <c r="AE142" s="713"/>
      <c r="AF142" s="713"/>
      <c r="AG142" s="714"/>
      <c r="AH142" s="315"/>
      <c r="AI142" s="714"/>
    </row>
    <row r="143" spans="1:35" x14ac:dyDescent="0.2">
      <c r="A143" s="315" t="s">
        <v>1981</v>
      </c>
      <c r="B143" s="315">
        <v>1</v>
      </c>
      <c r="C143" s="710">
        <v>3371.37</v>
      </c>
      <c r="D143" s="710">
        <v>0</v>
      </c>
      <c r="E143" s="710"/>
      <c r="F143" s="710"/>
      <c r="G143" s="710"/>
      <c r="H143" s="710"/>
      <c r="I143" s="710"/>
      <c r="J143" s="710">
        <v>0</v>
      </c>
      <c r="K143" s="711">
        <f t="shared" ref="K143:K146" si="114">SUM(C143:J143)</f>
        <v>3371.37</v>
      </c>
      <c r="L143" s="710">
        <v>1075.8</v>
      </c>
      <c r="M143" s="710"/>
      <c r="N143" s="712">
        <f t="shared" ref="N143" si="115">SUM(L143:M143)</f>
        <v>1075.8</v>
      </c>
      <c r="O143" s="710">
        <f t="shared" ref="O143:O146" si="116">+K143*12+L143</f>
        <v>41532.240000000005</v>
      </c>
      <c r="P143" s="713">
        <f t="shared" si="112"/>
        <v>41532.240000000005</v>
      </c>
      <c r="Q143" s="315">
        <v>1</v>
      </c>
      <c r="R143" s="710">
        <v>3371.37</v>
      </c>
      <c r="S143" s="710">
        <v>0</v>
      </c>
      <c r="T143" s="710"/>
      <c r="U143" s="710"/>
      <c r="V143" s="710"/>
      <c r="W143" s="710"/>
      <c r="X143" s="710"/>
      <c r="Y143" s="710">
        <v>0</v>
      </c>
      <c r="Z143" s="711">
        <f t="shared" ref="Z143:Z146" si="117">SUM(R143:Y143)</f>
        <v>3371.37</v>
      </c>
      <c r="AA143" s="710">
        <v>1075.8</v>
      </c>
      <c r="AB143" s="710"/>
      <c r="AC143" s="712">
        <f t="shared" ref="AC143" si="118">SUM(AA143:AB143)</f>
        <v>1075.8</v>
      </c>
      <c r="AD143" s="710">
        <f t="shared" ref="AD143:AD146" si="119">+Z143*12+AA143</f>
        <v>41532.240000000005</v>
      </c>
      <c r="AE143" s="713">
        <f t="shared" ref="AE143:AE146" si="120">+AD143*Q143</f>
        <v>41532.240000000005</v>
      </c>
      <c r="AF143" s="713"/>
      <c r="AG143" s="714"/>
      <c r="AH143" s="315"/>
      <c r="AI143" s="714"/>
    </row>
    <row r="144" spans="1:35" x14ac:dyDescent="0.2">
      <c r="A144" s="315" t="s">
        <v>1982</v>
      </c>
      <c r="B144" s="315">
        <v>1</v>
      </c>
      <c r="C144" s="710">
        <v>2499.37</v>
      </c>
      <c r="D144" s="710">
        <v>0</v>
      </c>
      <c r="E144" s="710"/>
      <c r="F144" s="710"/>
      <c r="G144" s="710"/>
      <c r="H144" s="710"/>
      <c r="I144" s="710"/>
      <c r="J144" s="710">
        <v>0</v>
      </c>
      <c r="K144" s="711">
        <f t="shared" si="114"/>
        <v>2499.37</v>
      </c>
      <c r="L144" s="710">
        <v>1075.8</v>
      </c>
      <c r="M144" s="710"/>
      <c r="N144" s="712">
        <f t="shared" ref="N144:N146" si="121">SUM(L144:M144)</f>
        <v>1075.8</v>
      </c>
      <c r="O144" s="710">
        <f t="shared" si="116"/>
        <v>31068.239999999998</v>
      </c>
      <c r="P144" s="713">
        <f t="shared" si="112"/>
        <v>31068.239999999998</v>
      </c>
      <c r="Q144" s="315">
        <v>1</v>
      </c>
      <c r="R144" s="710">
        <v>2499.37</v>
      </c>
      <c r="S144" s="710">
        <v>0</v>
      </c>
      <c r="T144" s="710"/>
      <c r="U144" s="710"/>
      <c r="V144" s="710"/>
      <c r="W144" s="710"/>
      <c r="X144" s="710"/>
      <c r="Y144" s="710">
        <v>0</v>
      </c>
      <c r="Z144" s="711">
        <f t="shared" si="117"/>
        <v>2499.37</v>
      </c>
      <c r="AA144" s="710">
        <v>1075.8</v>
      </c>
      <c r="AB144" s="710"/>
      <c r="AC144" s="712">
        <f t="shared" ref="AC144:AC146" si="122">SUM(AA144:AB144)</f>
        <v>1075.8</v>
      </c>
      <c r="AD144" s="710">
        <f t="shared" si="119"/>
        <v>31068.239999999998</v>
      </c>
      <c r="AE144" s="713">
        <f t="shared" si="120"/>
        <v>31068.239999999998</v>
      </c>
      <c r="AF144" s="713"/>
      <c r="AG144" s="714"/>
      <c r="AH144" s="315"/>
      <c r="AI144" s="714"/>
    </row>
    <row r="145" spans="1:35" x14ac:dyDescent="0.2">
      <c r="A145" s="315" t="s">
        <v>1983</v>
      </c>
      <c r="B145" s="315">
        <v>1</v>
      </c>
      <c r="C145" s="710">
        <v>2063.37</v>
      </c>
      <c r="D145" s="710">
        <v>0</v>
      </c>
      <c r="E145" s="710"/>
      <c r="F145" s="710"/>
      <c r="G145" s="710"/>
      <c r="H145" s="710"/>
      <c r="I145" s="710"/>
      <c r="J145" s="710">
        <v>0</v>
      </c>
      <c r="K145" s="711">
        <f t="shared" si="114"/>
        <v>2063.37</v>
      </c>
      <c r="L145" s="710">
        <v>1075.8</v>
      </c>
      <c r="M145" s="710"/>
      <c r="N145" s="712">
        <f t="shared" si="121"/>
        <v>1075.8</v>
      </c>
      <c r="O145" s="710">
        <f t="shared" si="116"/>
        <v>25836.239999999998</v>
      </c>
      <c r="P145" s="713">
        <f t="shared" si="112"/>
        <v>25836.239999999998</v>
      </c>
      <c r="Q145" s="315">
        <v>1</v>
      </c>
      <c r="R145" s="710">
        <v>2063.37</v>
      </c>
      <c r="S145" s="710">
        <v>0</v>
      </c>
      <c r="T145" s="710"/>
      <c r="U145" s="710"/>
      <c r="V145" s="710"/>
      <c r="W145" s="710"/>
      <c r="X145" s="710"/>
      <c r="Y145" s="710">
        <v>0</v>
      </c>
      <c r="Z145" s="711">
        <f t="shared" si="117"/>
        <v>2063.37</v>
      </c>
      <c r="AA145" s="710">
        <v>1075.8</v>
      </c>
      <c r="AB145" s="710"/>
      <c r="AC145" s="712">
        <f t="shared" si="122"/>
        <v>1075.8</v>
      </c>
      <c r="AD145" s="710">
        <f t="shared" si="119"/>
        <v>25836.239999999998</v>
      </c>
      <c r="AE145" s="713">
        <f t="shared" si="120"/>
        <v>25836.239999999998</v>
      </c>
      <c r="AF145" s="713"/>
      <c r="AG145" s="714"/>
      <c r="AH145" s="315"/>
      <c r="AI145" s="714"/>
    </row>
    <row r="146" spans="1:35" x14ac:dyDescent="0.2">
      <c r="A146" s="315" t="s">
        <v>1984</v>
      </c>
      <c r="B146" s="315">
        <v>1</v>
      </c>
      <c r="C146" s="710">
        <v>1736.37</v>
      </c>
      <c r="D146" s="710">
        <v>0</v>
      </c>
      <c r="E146" s="710"/>
      <c r="F146" s="710"/>
      <c r="G146" s="710"/>
      <c r="H146" s="710"/>
      <c r="I146" s="710"/>
      <c r="J146" s="710">
        <v>0</v>
      </c>
      <c r="K146" s="711">
        <f t="shared" si="114"/>
        <v>1736.37</v>
      </c>
      <c r="L146" s="710">
        <v>1075.8</v>
      </c>
      <c r="M146" s="710"/>
      <c r="N146" s="712">
        <f t="shared" si="121"/>
        <v>1075.8</v>
      </c>
      <c r="O146" s="710">
        <f t="shared" si="116"/>
        <v>21912.239999999998</v>
      </c>
      <c r="P146" s="713">
        <f t="shared" si="112"/>
        <v>21912.239999999998</v>
      </c>
      <c r="Q146" s="315">
        <v>1</v>
      </c>
      <c r="R146" s="710">
        <v>1736.37</v>
      </c>
      <c r="S146" s="710">
        <v>0</v>
      </c>
      <c r="T146" s="710"/>
      <c r="U146" s="710"/>
      <c r="V146" s="710"/>
      <c r="W146" s="710"/>
      <c r="X146" s="710"/>
      <c r="Y146" s="710">
        <v>0</v>
      </c>
      <c r="Z146" s="711">
        <f t="shared" si="117"/>
        <v>1736.37</v>
      </c>
      <c r="AA146" s="710">
        <v>1075.8</v>
      </c>
      <c r="AB146" s="710"/>
      <c r="AC146" s="712">
        <f t="shared" si="122"/>
        <v>1075.8</v>
      </c>
      <c r="AD146" s="710">
        <f t="shared" si="119"/>
        <v>21912.239999999998</v>
      </c>
      <c r="AE146" s="713">
        <f t="shared" si="120"/>
        <v>21912.239999999998</v>
      </c>
      <c r="AF146" s="713"/>
      <c r="AG146" s="714"/>
      <c r="AH146" s="315"/>
      <c r="AI146" s="714"/>
    </row>
    <row r="147" spans="1:35" x14ac:dyDescent="0.2">
      <c r="A147" s="709" t="s">
        <v>1985</v>
      </c>
      <c r="B147" s="709">
        <f>SUM(B143:B146)</f>
        <v>4</v>
      </c>
      <c r="C147" s="711">
        <v>9670.48</v>
      </c>
      <c r="D147" s="711">
        <f>SUM(D143:D146)</f>
        <v>0</v>
      </c>
      <c r="E147" s="711"/>
      <c r="F147" s="710"/>
      <c r="G147" s="710"/>
      <c r="H147" s="710"/>
      <c r="I147" s="710"/>
      <c r="J147" s="711">
        <f>SUM(J143:J146)</f>
        <v>0</v>
      </c>
      <c r="K147" s="711">
        <f>SUM(K143:K146)</f>
        <v>9670.48</v>
      </c>
      <c r="L147" s="711">
        <v>4303.2</v>
      </c>
      <c r="M147" s="711"/>
      <c r="N147" s="712">
        <f>SUM(N143:N146)</f>
        <v>4303.2</v>
      </c>
      <c r="O147" s="711">
        <f>SUM(O143:O146)</f>
        <v>120348.95999999999</v>
      </c>
      <c r="P147" s="715">
        <f>SUM(P143:P146)</f>
        <v>120348.95999999999</v>
      </c>
      <c r="Q147" s="709">
        <f>SUM(Q143:Q146)</f>
        <v>4</v>
      </c>
      <c r="R147" s="711">
        <v>9670.48</v>
      </c>
      <c r="S147" s="711">
        <f>SUM(S143:S146)</f>
        <v>0</v>
      </c>
      <c r="T147" s="711"/>
      <c r="U147" s="710"/>
      <c r="V147" s="710"/>
      <c r="W147" s="710"/>
      <c r="X147" s="710"/>
      <c r="Y147" s="711">
        <f>SUM(Y143:Y146)</f>
        <v>0</v>
      </c>
      <c r="Z147" s="711">
        <f>SUM(Z143:Z146)</f>
        <v>9670.48</v>
      </c>
      <c r="AA147" s="711">
        <v>4303.2</v>
      </c>
      <c r="AB147" s="711"/>
      <c r="AC147" s="712">
        <f>SUM(AC143:AC146)</f>
        <v>4303.2</v>
      </c>
      <c r="AD147" s="711">
        <f>SUM(AD143:AD146)</f>
        <v>120348.95999999999</v>
      </c>
      <c r="AE147" s="715">
        <f>SUM(AE143:AE146)</f>
        <v>120348.95999999999</v>
      </c>
      <c r="AF147" s="713"/>
      <c r="AG147" s="714"/>
      <c r="AH147" s="709"/>
      <c r="AI147" s="714"/>
    </row>
    <row r="148" spans="1:35" x14ac:dyDescent="0.2">
      <c r="A148" s="709" t="s">
        <v>1855</v>
      </c>
      <c r="B148" s="709"/>
      <c r="C148" s="711"/>
      <c r="D148" s="711"/>
      <c r="E148" s="710"/>
      <c r="F148" s="710"/>
      <c r="G148" s="710"/>
      <c r="H148" s="710"/>
      <c r="I148" s="710"/>
      <c r="J148" s="711"/>
      <c r="K148" s="711"/>
      <c r="L148" s="711"/>
      <c r="M148" s="710"/>
      <c r="N148" s="712"/>
      <c r="O148" s="711"/>
      <c r="P148" s="713"/>
      <c r="Q148" s="709"/>
      <c r="R148" s="711"/>
      <c r="S148" s="711"/>
      <c r="T148" s="710"/>
      <c r="U148" s="710"/>
      <c r="V148" s="710"/>
      <c r="W148" s="710"/>
      <c r="X148" s="710"/>
      <c r="Y148" s="711"/>
      <c r="Z148" s="711"/>
      <c r="AA148" s="711"/>
      <c r="AB148" s="710"/>
      <c r="AC148" s="712"/>
      <c r="AD148" s="711"/>
      <c r="AE148" s="713"/>
      <c r="AF148" s="713"/>
      <c r="AG148" s="714"/>
      <c r="AH148" s="709"/>
      <c r="AI148" s="714"/>
    </row>
    <row r="149" spans="1:35" x14ac:dyDescent="0.2">
      <c r="A149" s="315" t="s">
        <v>1986</v>
      </c>
      <c r="B149" s="315">
        <v>1</v>
      </c>
      <c r="C149" s="710">
        <v>1872.62</v>
      </c>
      <c r="D149" s="710">
        <v>0</v>
      </c>
      <c r="E149" s="710"/>
      <c r="F149" s="710"/>
      <c r="G149" s="710"/>
      <c r="H149" s="710"/>
      <c r="I149" s="710"/>
      <c r="J149" s="710">
        <v>0</v>
      </c>
      <c r="K149" s="711">
        <f t="shared" ref="K149:K154" si="123">SUM(C149:J149)</f>
        <v>1872.62</v>
      </c>
      <c r="L149" s="710">
        <v>1075.8</v>
      </c>
      <c r="M149" s="710"/>
      <c r="N149" s="712">
        <f t="shared" ref="N149:N154" si="124">SUM(L149:M149)</f>
        <v>1075.8</v>
      </c>
      <c r="O149" s="710">
        <f t="shared" ref="O149:O154" si="125">+K149*12+L149</f>
        <v>23547.239999999998</v>
      </c>
      <c r="P149" s="713">
        <f t="shared" si="112"/>
        <v>23547.239999999998</v>
      </c>
      <c r="Q149" s="315">
        <v>1</v>
      </c>
      <c r="R149" s="710">
        <v>1872.62</v>
      </c>
      <c r="S149" s="710">
        <v>0</v>
      </c>
      <c r="T149" s="710"/>
      <c r="U149" s="710"/>
      <c r="V149" s="710"/>
      <c r="W149" s="710"/>
      <c r="X149" s="710"/>
      <c r="Y149" s="710">
        <v>0</v>
      </c>
      <c r="Z149" s="711">
        <f t="shared" ref="Z149:Z154" si="126">SUM(R149:Y149)</f>
        <v>1872.62</v>
      </c>
      <c r="AA149" s="710">
        <v>1075.8</v>
      </c>
      <c r="AB149" s="710"/>
      <c r="AC149" s="712">
        <f t="shared" ref="AC149:AC154" si="127">SUM(AA149:AB149)</f>
        <v>1075.8</v>
      </c>
      <c r="AD149" s="710">
        <f t="shared" ref="AD149:AD154" si="128">+Z149*12+AA149</f>
        <v>23547.239999999998</v>
      </c>
      <c r="AE149" s="713">
        <f t="shared" ref="AE149:AE154" si="129">+AD149*Q149</f>
        <v>23547.239999999998</v>
      </c>
      <c r="AF149" s="713"/>
      <c r="AG149" s="714"/>
      <c r="AH149" s="315"/>
      <c r="AI149" s="714"/>
    </row>
    <row r="150" spans="1:35" x14ac:dyDescent="0.2">
      <c r="A150" s="315" t="s">
        <v>1987</v>
      </c>
      <c r="B150" s="315">
        <v>1</v>
      </c>
      <c r="C150" s="710">
        <v>1845.37</v>
      </c>
      <c r="D150" s="710">
        <v>0</v>
      </c>
      <c r="E150" s="710"/>
      <c r="F150" s="710"/>
      <c r="G150" s="710"/>
      <c r="H150" s="710"/>
      <c r="I150" s="710"/>
      <c r="J150" s="710">
        <v>0</v>
      </c>
      <c r="K150" s="711">
        <f t="shared" si="123"/>
        <v>1845.37</v>
      </c>
      <c r="L150" s="710">
        <v>1075.8</v>
      </c>
      <c r="M150" s="710"/>
      <c r="N150" s="712">
        <f t="shared" si="124"/>
        <v>1075.8</v>
      </c>
      <c r="O150" s="710">
        <f t="shared" si="125"/>
        <v>23220.239999999998</v>
      </c>
      <c r="P150" s="713">
        <f t="shared" si="112"/>
        <v>23220.239999999998</v>
      </c>
      <c r="Q150" s="315">
        <v>1</v>
      </c>
      <c r="R150" s="710">
        <v>1845.37</v>
      </c>
      <c r="S150" s="710">
        <v>0</v>
      </c>
      <c r="T150" s="710"/>
      <c r="U150" s="710"/>
      <c r="V150" s="710"/>
      <c r="W150" s="710"/>
      <c r="X150" s="710"/>
      <c r="Y150" s="710">
        <v>0</v>
      </c>
      <c r="Z150" s="711">
        <f t="shared" si="126"/>
        <v>1845.37</v>
      </c>
      <c r="AA150" s="710">
        <v>1075.8</v>
      </c>
      <c r="AB150" s="710"/>
      <c r="AC150" s="712">
        <f t="shared" si="127"/>
        <v>1075.8</v>
      </c>
      <c r="AD150" s="710">
        <f t="shared" si="128"/>
        <v>23220.239999999998</v>
      </c>
      <c r="AE150" s="713">
        <f t="shared" si="129"/>
        <v>23220.239999999998</v>
      </c>
      <c r="AF150" s="713"/>
      <c r="AG150" s="714"/>
      <c r="AH150" s="315"/>
      <c r="AI150" s="714"/>
    </row>
    <row r="151" spans="1:35" x14ac:dyDescent="0.2">
      <c r="A151" s="315" t="s">
        <v>1988</v>
      </c>
      <c r="B151" s="315">
        <v>2</v>
      </c>
      <c r="C151" s="710">
        <v>1790.87</v>
      </c>
      <c r="D151" s="710">
        <v>0</v>
      </c>
      <c r="E151" s="710"/>
      <c r="F151" s="710"/>
      <c r="G151" s="710"/>
      <c r="H151" s="710"/>
      <c r="I151" s="710"/>
      <c r="J151" s="710">
        <v>0</v>
      </c>
      <c r="K151" s="711">
        <f t="shared" si="123"/>
        <v>1790.87</v>
      </c>
      <c r="L151" s="710">
        <v>1075.8</v>
      </c>
      <c r="M151" s="710"/>
      <c r="N151" s="712">
        <f t="shared" si="124"/>
        <v>1075.8</v>
      </c>
      <c r="O151" s="710">
        <f t="shared" si="125"/>
        <v>22566.239999999998</v>
      </c>
      <c r="P151" s="713">
        <f t="shared" si="112"/>
        <v>45132.479999999996</v>
      </c>
      <c r="Q151" s="315">
        <v>2</v>
      </c>
      <c r="R151" s="710">
        <v>1790.87</v>
      </c>
      <c r="S151" s="710">
        <v>0</v>
      </c>
      <c r="T151" s="710"/>
      <c r="U151" s="710"/>
      <c r="V151" s="710"/>
      <c r="W151" s="710"/>
      <c r="X151" s="710"/>
      <c r="Y151" s="710">
        <v>0</v>
      </c>
      <c r="Z151" s="711">
        <f t="shared" si="126"/>
        <v>1790.87</v>
      </c>
      <c r="AA151" s="710">
        <v>1075.8</v>
      </c>
      <c r="AB151" s="710"/>
      <c r="AC151" s="712">
        <f t="shared" si="127"/>
        <v>1075.8</v>
      </c>
      <c r="AD151" s="710">
        <f t="shared" si="128"/>
        <v>22566.239999999998</v>
      </c>
      <c r="AE151" s="713">
        <f t="shared" si="129"/>
        <v>45132.479999999996</v>
      </c>
      <c r="AF151" s="713"/>
      <c r="AG151" s="714"/>
      <c r="AH151" s="315"/>
      <c r="AI151" s="714"/>
    </row>
    <row r="152" spans="1:35" x14ac:dyDescent="0.2">
      <c r="A152" s="315" t="s">
        <v>1989</v>
      </c>
      <c r="B152" s="315">
        <v>17</v>
      </c>
      <c r="C152" s="710">
        <v>1627.3700000000001</v>
      </c>
      <c r="D152" s="710">
        <v>0</v>
      </c>
      <c r="E152" s="710"/>
      <c r="F152" s="710"/>
      <c r="G152" s="710"/>
      <c r="H152" s="710"/>
      <c r="I152" s="710"/>
      <c r="J152" s="710">
        <v>0</v>
      </c>
      <c r="K152" s="711">
        <f t="shared" si="123"/>
        <v>1627.3700000000001</v>
      </c>
      <c r="L152" s="710">
        <v>1075.8</v>
      </c>
      <c r="M152" s="710"/>
      <c r="N152" s="712">
        <f t="shared" si="124"/>
        <v>1075.8</v>
      </c>
      <c r="O152" s="710">
        <f t="shared" si="125"/>
        <v>20604.240000000002</v>
      </c>
      <c r="P152" s="713">
        <f t="shared" si="112"/>
        <v>350272.08</v>
      </c>
      <c r="Q152" s="315">
        <v>17</v>
      </c>
      <c r="R152" s="710">
        <v>1627.3700000000001</v>
      </c>
      <c r="S152" s="710">
        <v>0</v>
      </c>
      <c r="T152" s="710"/>
      <c r="U152" s="710"/>
      <c r="V152" s="710"/>
      <c r="W152" s="710"/>
      <c r="X152" s="710"/>
      <c r="Y152" s="710">
        <v>0</v>
      </c>
      <c r="Z152" s="711">
        <f t="shared" si="126"/>
        <v>1627.3700000000001</v>
      </c>
      <c r="AA152" s="710">
        <v>1075.8</v>
      </c>
      <c r="AB152" s="710"/>
      <c r="AC152" s="712">
        <f t="shared" si="127"/>
        <v>1075.8</v>
      </c>
      <c r="AD152" s="710">
        <f t="shared" si="128"/>
        <v>20604.240000000002</v>
      </c>
      <c r="AE152" s="713">
        <f t="shared" si="129"/>
        <v>350272.08</v>
      </c>
      <c r="AF152" s="713"/>
      <c r="AG152" s="714"/>
      <c r="AH152" s="315"/>
      <c r="AI152" s="714"/>
    </row>
    <row r="153" spans="1:35" x14ac:dyDescent="0.2">
      <c r="A153" s="315" t="s">
        <v>1990</v>
      </c>
      <c r="B153" s="315">
        <v>8</v>
      </c>
      <c r="C153" s="710">
        <v>1409.37</v>
      </c>
      <c r="D153" s="710">
        <v>0</v>
      </c>
      <c r="E153" s="710"/>
      <c r="F153" s="710"/>
      <c r="G153" s="710"/>
      <c r="H153" s="710"/>
      <c r="I153" s="710"/>
      <c r="J153" s="710">
        <v>0</v>
      </c>
      <c r="K153" s="711">
        <f t="shared" si="123"/>
        <v>1409.37</v>
      </c>
      <c r="L153" s="710">
        <v>1075.8</v>
      </c>
      <c r="M153" s="710"/>
      <c r="N153" s="712">
        <f t="shared" si="124"/>
        <v>1075.8</v>
      </c>
      <c r="O153" s="710">
        <f t="shared" si="125"/>
        <v>17988.239999999998</v>
      </c>
      <c r="P153" s="713">
        <f t="shared" si="112"/>
        <v>143905.91999999998</v>
      </c>
      <c r="Q153" s="315">
        <v>8</v>
      </c>
      <c r="R153" s="710">
        <v>1409.37</v>
      </c>
      <c r="S153" s="710">
        <v>0</v>
      </c>
      <c r="T153" s="710"/>
      <c r="U153" s="710"/>
      <c r="V153" s="710"/>
      <c r="W153" s="710"/>
      <c r="X153" s="710"/>
      <c r="Y153" s="710">
        <v>0</v>
      </c>
      <c r="Z153" s="711">
        <f t="shared" si="126"/>
        <v>1409.37</v>
      </c>
      <c r="AA153" s="710">
        <v>1075.8</v>
      </c>
      <c r="AB153" s="710"/>
      <c r="AC153" s="712">
        <f t="shared" si="127"/>
        <v>1075.8</v>
      </c>
      <c r="AD153" s="710">
        <f t="shared" si="128"/>
        <v>17988.239999999998</v>
      </c>
      <c r="AE153" s="713">
        <f t="shared" si="129"/>
        <v>143905.91999999998</v>
      </c>
      <c r="AF153" s="713"/>
      <c r="AG153" s="714"/>
      <c r="AH153" s="315"/>
      <c r="AI153" s="714"/>
    </row>
    <row r="154" spans="1:35" x14ac:dyDescent="0.2">
      <c r="A154" s="315" t="s">
        <v>1991</v>
      </c>
      <c r="B154" s="315">
        <v>4</v>
      </c>
      <c r="C154" s="710">
        <v>1164.1199999999999</v>
      </c>
      <c r="D154" s="710">
        <v>0</v>
      </c>
      <c r="E154" s="710"/>
      <c r="F154" s="710"/>
      <c r="G154" s="710"/>
      <c r="H154" s="710"/>
      <c r="I154" s="710"/>
      <c r="J154" s="710">
        <v>0</v>
      </c>
      <c r="K154" s="711">
        <f t="shared" si="123"/>
        <v>1164.1199999999999</v>
      </c>
      <c r="L154" s="710">
        <v>1075.8</v>
      </c>
      <c r="M154" s="710"/>
      <c r="N154" s="712">
        <f t="shared" si="124"/>
        <v>1075.8</v>
      </c>
      <c r="O154" s="710">
        <f t="shared" si="125"/>
        <v>15045.239999999998</v>
      </c>
      <c r="P154" s="713">
        <f t="shared" si="112"/>
        <v>60180.959999999992</v>
      </c>
      <c r="Q154" s="315">
        <v>4</v>
      </c>
      <c r="R154" s="710">
        <v>1164.1199999999999</v>
      </c>
      <c r="S154" s="710">
        <v>0</v>
      </c>
      <c r="T154" s="710"/>
      <c r="U154" s="710"/>
      <c r="V154" s="710"/>
      <c r="W154" s="710"/>
      <c r="X154" s="710"/>
      <c r="Y154" s="710">
        <v>0</v>
      </c>
      <c r="Z154" s="711">
        <f t="shared" si="126"/>
        <v>1164.1199999999999</v>
      </c>
      <c r="AA154" s="710">
        <v>1075.8</v>
      </c>
      <c r="AB154" s="710"/>
      <c r="AC154" s="712">
        <f t="shared" si="127"/>
        <v>1075.8</v>
      </c>
      <c r="AD154" s="710">
        <f t="shared" si="128"/>
        <v>15045.239999999998</v>
      </c>
      <c r="AE154" s="713">
        <f t="shared" si="129"/>
        <v>60180.959999999992</v>
      </c>
      <c r="AF154" s="713"/>
      <c r="AG154" s="714"/>
      <c r="AH154" s="315"/>
      <c r="AI154" s="714"/>
    </row>
    <row r="155" spans="1:35" x14ac:dyDescent="0.2">
      <c r="A155" s="709" t="s">
        <v>1992</v>
      </c>
      <c r="B155" s="709">
        <f>SUM(B149:B154)</f>
        <v>33</v>
      </c>
      <c r="C155" s="711">
        <v>9709.7199999999975</v>
      </c>
      <c r="D155" s="711">
        <f>SUM(D149:D154)</f>
        <v>0</v>
      </c>
      <c r="E155" s="711"/>
      <c r="F155" s="710"/>
      <c r="G155" s="710"/>
      <c r="H155" s="710"/>
      <c r="I155" s="710"/>
      <c r="J155" s="711">
        <f>SUM(J149:J154)</f>
        <v>0</v>
      </c>
      <c r="K155" s="711">
        <f>SUM(K149:K154)</f>
        <v>9709.7199999999975</v>
      </c>
      <c r="L155" s="711">
        <v>6454.8</v>
      </c>
      <c r="M155" s="711"/>
      <c r="N155" s="712">
        <f>SUM(N149:N154)</f>
        <v>6454.8</v>
      </c>
      <c r="O155" s="711">
        <f>SUM(O149:O154)</f>
        <v>122971.44</v>
      </c>
      <c r="P155" s="715">
        <f>SUM(P149:P154)</f>
        <v>646258.91999999993</v>
      </c>
      <c r="Q155" s="709">
        <f>SUM(Q149:Q154)</f>
        <v>33</v>
      </c>
      <c r="R155" s="711">
        <v>9709.7199999999975</v>
      </c>
      <c r="S155" s="711">
        <f>SUM(S149:S154)</f>
        <v>0</v>
      </c>
      <c r="T155" s="711"/>
      <c r="U155" s="710"/>
      <c r="V155" s="710"/>
      <c r="W155" s="710"/>
      <c r="X155" s="710"/>
      <c r="Y155" s="711">
        <f>SUM(Y149:Y154)</f>
        <v>0</v>
      </c>
      <c r="Z155" s="711">
        <f>SUM(Z149:Z154)</f>
        <v>9709.7199999999975</v>
      </c>
      <c r="AA155" s="711">
        <v>6454.8</v>
      </c>
      <c r="AB155" s="711"/>
      <c r="AC155" s="712">
        <f>SUM(AC149:AC154)</f>
        <v>6454.8</v>
      </c>
      <c r="AD155" s="711">
        <f>SUM(AD149:AD154)</f>
        <v>122971.44</v>
      </c>
      <c r="AE155" s="715">
        <f>SUM(AE149:AE154)</f>
        <v>646258.91999999993</v>
      </c>
      <c r="AF155" s="713"/>
      <c r="AG155" s="714"/>
      <c r="AH155" s="709"/>
      <c r="AI155" s="714"/>
    </row>
    <row r="156" spans="1:35" x14ac:dyDescent="0.2">
      <c r="A156" s="709" t="s">
        <v>1853</v>
      </c>
      <c r="B156" s="709"/>
      <c r="C156" s="711"/>
      <c r="D156" s="711"/>
      <c r="E156" s="710"/>
      <c r="F156" s="710"/>
      <c r="G156" s="710"/>
      <c r="H156" s="710"/>
      <c r="I156" s="710"/>
      <c r="J156" s="711"/>
      <c r="K156" s="711"/>
      <c r="L156" s="711"/>
      <c r="M156" s="710"/>
      <c r="N156" s="712"/>
      <c r="O156" s="711"/>
      <c r="P156" s="713"/>
      <c r="Q156" s="709"/>
      <c r="R156" s="711"/>
      <c r="S156" s="711"/>
      <c r="T156" s="710"/>
      <c r="U156" s="710"/>
      <c r="V156" s="710"/>
      <c r="W156" s="710"/>
      <c r="X156" s="710"/>
      <c r="Y156" s="711"/>
      <c r="Z156" s="711"/>
      <c r="AA156" s="711"/>
      <c r="AB156" s="710"/>
      <c r="AC156" s="712"/>
      <c r="AD156" s="711"/>
      <c r="AE156" s="713"/>
      <c r="AF156" s="713"/>
      <c r="AG156" s="714"/>
      <c r="AH156" s="709"/>
      <c r="AI156" s="714"/>
    </row>
    <row r="157" spans="1:35" x14ac:dyDescent="0.2">
      <c r="A157" s="315" t="s">
        <v>1993</v>
      </c>
      <c r="B157" s="315">
        <v>2</v>
      </c>
      <c r="C157" s="710">
        <v>1872.62</v>
      </c>
      <c r="D157" s="710">
        <v>0</v>
      </c>
      <c r="E157" s="710"/>
      <c r="F157" s="710"/>
      <c r="G157" s="710"/>
      <c r="H157" s="710"/>
      <c r="I157" s="710"/>
      <c r="J157" s="710">
        <v>0</v>
      </c>
      <c r="K157" s="711">
        <f t="shared" ref="K157:K160" si="130">SUM(C157:J157)</f>
        <v>1872.62</v>
      </c>
      <c r="L157" s="710">
        <v>1075.8</v>
      </c>
      <c r="M157" s="710"/>
      <c r="N157" s="712">
        <f t="shared" ref="N157:N160" si="131">SUM(L157:M157)</f>
        <v>1075.8</v>
      </c>
      <c r="O157" s="710">
        <f t="shared" ref="O157:O160" si="132">+K157*12+L157</f>
        <v>23547.239999999998</v>
      </c>
      <c r="P157" s="713">
        <f t="shared" si="112"/>
        <v>47094.479999999996</v>
      </c>
      <c r="Q157" s="315">
        <v>2</v>
      </c>
      <c r="R157" s="710">
        <v>1872.62</v>
      </c>
      <c r="S157" s="710">
        <v>0</v>
      </c>
      <c r="T157" s="710"/>
      <c r="U157" s="710"/>
      <c r="V157" s="710"/>
      <c r="W157" s="710"/>
      <c r="X157" s="710"/>
      <c r="Y157" s="710">
        <v>0</v>
      </c>
      <c r="Z157" s="711">
        <f t="shared" ref="Z157:Z160" si="133">SUM(R157:Y157)</f>
        <v>1872.62</v>
      </c>
      <c r="AA157" s="710">
        <v>1075.8</v>
      </c>
      <c r="AB157" s="710"/>
      <c r="AC157" s="712">
        <f t="shared" ref="AC157:AC160" si="134">SUM(AA157:AB157)</f>
        <v>1075.8</v>
      </c>
      <c r="AD157" s="710">
        <f t="shared" ref="AD157:AD160" si="135">+Z157*12+AA157</f>
        <v>23547.239999999998</v>
      </c>
      <c r="AE157" s="713">
        <f t="shared" ref="AE157:AE160" si="136">+AD157*Q157</f>
        <v>47094.479999999996</v>
      </c>
      <c r="AF157" s="713"/>
      <c r="AG157" s="714"/>
      <c r="AH157" s="315"/>
      <c r="AI157" s="714"/>
    </row>
    <row r="158" spans="1:35" x14ac:dyDescent="0.2">
      <c r="A158" s="315" t="s">
        <v>1994</v>
      </c>
      <c r="B158" s="315">
        <v>6</v>
      </c>
      <c r="C158" s="710">
        <v>1627.37</v>
      </c>
      <c r="D158" s="710">
        <v>0</v>
      </c>
      <c r="E158" s="710"/>
      <c r="F158" s="710"/>
      <c r="G158" s="710"/>
      <c r="H158" s="710"/>
      <c r="I158" s="710"/>
      <c r="J158" s="710">
        <v>0</v>
      </c>
      <c r="K158" s="711">
        <f t="shared" si="130"/>
        <v>1627.37</v>
      </c>
      <c r="L158" s="710">
        <v>1075.8</v>
      </c>
      <c r="M158" s="710"/>
      <c r="N158" s="712">
        <f t="shared" si="131"/>
        <v>1075.8</v>
      </c>
      <c r="O158" s="710">
        <f t="shared" si="132"/>
        <v>20604.239999999998</v>
      </c>
      <c r="P158" s="713">
        <f t="shared" si="112"/>
        <v>123625.43999999999</v>
      </c>
      <c r="Q158" s="315">
        <v>6</v>
      </c>
      <c r="R158" s="710">
        <v>1627.37</v>
      </c>
      <c r="S158" s="710">
        <v>0</v>
      </c>
      <c r="T158" s="710"/>
      <c r="U158" s="710"/>
      <c r="V158" s="710"/>
      <c r="W158" s="710"/>
      <c r="X158" s="710"/>
      <c r="Y158" s="710">
        <v>0</v>
      </c>
      <c r="Z158" s="711">
        <f t="shared" si="133"/>
        <v>1627.37</v>
      </c>
      <c r="AA158" s="710">
        <v>1075.8</v>
      </c>
      <c r="AB158" s="710"/>
      <c r="AC158" s="712">
        <f t="shared" si="134"/>
        <v>1075.8</v>
      </c>
      <c r="AD158" s="710">
        <f t="shared" si="135"/>
        <v>20604.239999999998</v>
      </c>
      <c r="AE158" s="713">
        <f t="shared" si="136"/>
        <v>123625.43999999999</v>
      </c>
      <c r="AF158" s="713"/>
      <c r="AG158" s="714"/>
      <c r="AH158" s="315"/>
      <c r="AI158" s="714"/>
    </row>
    <row r="159" spans="1:35" x14ac:dyDescent="0.2">
      <c r="A159" s="315" t="s">
        <v>1995</v>
      </c>
      <c r="B159" s="315">
        <v>4</v>
      </c>
      <c r="C159" s="710">
        <v>1191.3699999999999</v>
      </c>
      <c r="D159" s="710">
        <v>0</v>
      </c>
      <c r="E159" s="710"/>
      <c r="F159" s="710"/>
      <c r="G159" s="710"/>
      <c r="H159" s="710"/>
      <c r="I159" s="710"/>
      <c r="J159" s="710">
        <v>0</v>
      </c>
      <c r="K159" s="711">
        <f t="shared" si="130"/>
        <v>1191.3699999999999</v>
      </c>
      <c r="L159" s="710">
        <v>1075.8</v>
      </c>
      <c r="M159" s="710"/>
      <c r="N159" s="712">
        <f t="shared" si="131"/>
        <v>1075.8</v>
      </c>
      <c r="O159" s="710">
        <f t="shared" si="132"/>
        <v>15372.239999999998</v>
      </c>
      <c r="P159" s="713">
        <f t="shared" si="112"/>
        <v>61488.959999999992</v>
      </c>
      <c r="Q159" s="315">
        <v>4</v>
      </c>
      <c r="R159" s="710">
        <v>1191.3699999999999</v>
      </c>
      <c r="S159" s="710">
        <v>0</v>
      </c>
      <c r="T159" s="710"/>
      <c r="U159" s="710"/>
      <c r="V159" s="710"/>
      <c r="W159" s="710"/>
      <c r="X159" s="710"/>
      <c r="Y159" s="710">
        <v>0</v>
      </c>
      <c r="Z159" s="711">
        <f t="shared" si="133"/>
        <v>1191.3699999999999</v>
      </c>
      <c r="AA159" s="710">
        <v>1075.8</v>
      </c>
      <c r="AB159" s="710"/>
      <c r="AC159" s="712">
        <f t="shared" si="134"/>
        <v>1075.8</v>
      </c>
      <c r="AD159" s="710">
        <f t="shared" si="135"/>
        <v>15372.239999999998</v>
      </c>
      <c r="AE159" s="713">
        <f t="shared" si="136"/>
        <v>61488.959999999992</v>
      </c>
      <c r="AF159" s="713"/>
      <c r="AG159" s="714"/>
      <c r="AH159" s="315"/>
      <c r="AI159" s="714"/>
    </row>
    <row r="160" spans="1:35" x14ac:dyDescent="0.2">
      <c r="A160" s="315" t="s">
        <v>1996</v>
      </c>
      <c r="B160" s="315">
        <v>1</v>
      </c>
      <c r="C160" s="710">
        <v>1027.8699999999999</v>
      </c>
      <c r="D160" s="710">
        <v>0</v>
      </c>
      <c r="E160" s="710"/>
      <c r="F160" s="710"/>
      <c r="G160" s="710"/>
      <c r="H160" s="710"/>
      <c r="I160" s="710"/>
      <c r="J160" s="710">
        <v>0</v>
      </c>
      <c r="K160" s="711">
        <f t="shared" si="130"/>
        <v>1027.8699999999999</v>
      </c>
      <c r="L160" s="710">
        <v>1075.8</v>
      </c>
      <c r="M160" s="710"/>
      <c r="N160" s="712">
        <f t="shared" si="131"/>
        <v>1075.8</v>
      </c>
      <c r="O160" s="710">
        <f t="shared" si="132"/>
        <v>13410.239999999998</v>
      </c>
      <c r="P160" s="713">
        <f t="shared" si="112"/>
        <v>13410.239999999998</v>
      </c>
      <c r="Q160" s="315">
        <v>1</v>
      </c>
      <c r="R160" s="710">
        <v>1027.8699999999999</v>
      </c>
      <c r="S160" s="710">
        <v>0</v>
      </c>
      <c r="T160" s="710"/>
      <c r="U160" s="710"/>
      <c r="V160" s="710"/>
      <c r="W160" s="710"/>
      <c r="X160" s="710"/>
      <c r="Y160" s="710">
        <v>0</v>
      </c>
      <c r="Z160" s="711">
        <f t="shared" si="133"/>
        <v>1027.8699999999999</v>
      </c>
      <c r="AA160" s="710">
        <v>1075.8</v>
      </c>
      <c r="AB160" s="710"/>
      <c r="AC160" s="712">
        <f t="shared" si="134"/>
        <v>1075.8</v>
      </c>
      <c r="AD160" s="710">
        <f t="shared" si="135"/>
        <v>13410.239999999998</v>
      </c>
      <c r="AE160" s="713">
        <f t="shared" si="136"/>
        <v>13410.239999999998</v>
      </c>
      <c r="AF160" s="713"/>
      <c r="AG160" s="714"/>
      <c r="AH160" s="315"/>
      <c r="AI160" s="714"/>
    </row>
    <row r="161" spans="1:35" x14ac:dyDescent="0.2">
      <c r="A161" s="709" t="s">
        <v>1997</v>
      </c>
      <c r="B161" s="709">
        <f>SUM(B157:B160)</f>
        <v>13</v>
      </c>
      <c r="C161" s="711">
        <v>5719.23</v>
      </c>
      <c r="D161" s="711">
        <f>SUM(D157:D160)</f>
        <v>0</v>
      </c>
      <c r="E161" s="711"/>
      <c r="F161" s="710"/>
      <c r="G161" s="710"/>
      <c r="H161" s="710"/>
      <c r="I161" s="710"/>
      <c r="J161" s="711">
        <f>SUM(J157:J160)</f>
        <v>0</v>
      </c>
      <c r="K161" s="711">
        <f>SUM(K157:K160)</f>
        <v>5719.23</v>
      </c>
      <c r="L161" s="711">
        <v>4303.2</v>
      </c>
      <c r="M161" s="711"/>
      <c r="N161" s="712">
        <f>SUM(N157:N160)</f>
        <v>4303.2</v>
      </c>
      <c r="O161" s="711">
        <f>SUM(O157:O160)</f>
        <v>72933.959999999992</v>
      </c>
      <c r="P161" s="715">
        <f>SUM(P157:P160)</f>
        <v>245619.11999999997</v>
      </c>
      <c r="Q161" s="709">
        <f>SUM(Q157:Q160)</f>
        <v>13</v>
      </c>
      <c r="R161" s="711">
        <v>5719.23</v>
      </c>
      <c r="S161" s="711">
        <f>SUM(S157:S160)</f>
        <v>0</v>
      </c>
      <c r="T161" s="711"/>
      <c r="U161" s="710"/>
      <c r="V161" s="710"/>
      <c r="W161" s="710"/>
      <c r="X161" s="710"/>
      <c r="Y161" s="711">
        <f>SUM(Y157:Y160)</f>
        <v>0</v>
      </c>
      <c r="Z161" s="711">
        <f>SUM(Z157:Z160)</f>
        <v>5719.23</v>
      </c>
      <c r="AA161" s="711">
        <v>4303.2</v>
      </c>
      <c r="AB161" s="711"/>
      <c r="AC161" s="712">
        <f>SUM(AC157:AC160)</f>
        <v>4303.2</v>
      </c>
      <c r="AD161" s="711">
        <f>SUM(AD157:AD160)</f>
        <v>72933.959999999992</v>
      </c>
      <c r="AE161" s="715">
        <f>SUM(AE157:AE160)</f>
        <v>245619.11999999997</v>
      </c>
      <c r="AF161" s="713"/>
      <c r="AG161" s="714"/>
      <c r="AH161" s="709"/>
      <c r="AI161" s="714"/>
    </row>
    <row r="162" spans="1:35" x14ac:dyDescent="0.2">
      <c r="A162" s="709" t="s">
        <v>1998</v>
      </c>
      <c r="B162" s="315"/>
      <c r="C162" s="710"/>
      <c r="D162" s="710"/>
      <c r="E162" s="710"/>
      <c r="F162" s="710"/>
      <c r="G162" s="710"/>
      <c r="H162" s="710"/>
      <c r="I162" s="710"/>
      <c r="J162" s="710"/>
      <c r="K162" s="710"/>
      <c r="L162" s="710"/>
      <c r="M162" s="710"/>
      <c r="N162" s="716"/>
      <c r="O162" s="710"/>
      <c r="P162" s="713"/>
      <c r="Q162" s="315"/>
      <c r="R162" s="710"/>
      <c r="S162" s="710"/>
      <c r="T162" s="710"/>
      <c r="U162" s="710"/>
      <c r="V162" s="710"/>
      <c r="W162" s="710"/>
      <c r="X162" s="710"/>
      <c r="Y162" s="710"/>
      <c r="Z162" s="710"/>
      <c r="AA162" s="710"/>
      <c r="AB162" s="710"/>
      <c r="AC162" s="716"/>
      <c r="AD162" s="710"/>
      <c r="AE162" s="713"/>
      <c r="AF162" s="713"/>
      <c r="AG162" s="714"/>
      <c r="AH162" s="315"/>
      <c r="AI162" s="714"/>
    </row>
    <row r="163" spans="1:35" x14ac:dyDescent="0.2">
      <c r="A163" s="315" t="s">
        <v>1999</v>
      </c>
      <c r="B163" s="315">
        <v>15</v>
      </c>
      <c r="C163" s="710">
        <v>1409.37</v>
      </c>
      <c r="D163" s="710">
        <v>0</v>
      </c>
      <c r="E163" s="710"/>
      <c r="F163" s="710"/>
      <c r="G163" s="710"/>
      <c r="H163" s="710"/>
      <c r="I163" s="710"/>
      <c r="J163" s="710">
        <v>0</v>
      </c>
      <c r="K163" s="711">
        <f t="shared" ref="K163" si="137">SUM(C163:J163)</f>
        <v>1409.37</v>
      </c>
      <c r="L163" s="710">
        <v>1075.8</v>
      </c>
      <c r="M163" s="710"/>
      <c r="N163" s="712">
        <f t="shared" ref="N163" si="138">SUM(L163:M163)</f>
        <v>1075.8</v>
      </c>
      <c r="O163" s="710">
        <f t="shared" ref="O163" si="139">+K163*12+L163</f>
        <v>17988.239999999998</v>
      </c>
      <c r="P163" s="713">
        <f t="shared" si="112"/>
        <v>269823.59999999998</v>
      </c>
      <c r="Q163" s="315">
        <v>15</v>
      </c>
      <c r="R163" s="710">
        <v>1409.37</v>
      </c>
      <c r="S163" s="710">
        <v>0</v>
      </c>
      <c r="T163" s="710"/>
      <c r="U163" s="710"/>
      <c r="V163" s="710"/>
      <c r="W163" s="710"/>
      <c r="X163" s="710"/>
      <c r="Y163" s="710">
        <v>0</v>
      </c>
      <c r="Z163" s="711">
        <f t="shared" ref="Z163" si="140">SUM(R163:Y163)</f>
        <v>1409.37</v>
      </c>
      <c r="AA163" s="710">
        <v>1075.8</v>
      </c>
      <c r="AB163" s="710"/>
      <c r="AC163" s="712">
        <f t="shared" ref="AC163" si="141">SUM(AA163:AB163)</f>
        <v>1075.8</v>
      </c>
      <c r="AD163" s="710">
        <f t="shared" ref="AD163" si="142">+Z163*12+AA163</f>
        <v>17988.239999999998</v>
      </c>
      <c r="AE163" s="713">
        <f t="shared" ref="AE163" si="143">+AD163*Q163</f>
        <v>269823.59999999998</v>
      </c>
      <c r="AF163" s="713"/>
      <c r="AG163" s="714"/>
      <c r="AH163" s="315"/>
      <c r="AI163" s="714"/>
    </row>
    <row r="164" spans="1:35" x14ac:dyDescent="0.2">
      <c r="A164" s="709" t="s">
        <v>2000</v>
      </c>
      <c r="B164" s="709">
        <f>+B163</f>
        <v>15</v>
      </c>
      <c r="C164" s="711">
        <v>1409.37</v>
      </c>
      <c r="D164" s="711">
        <f>+D163</f>
        <v>0</v>
      </c>
      <c r="E164" s="711"/>
      <c r="F164" s="710"/>
      <c r="G164" s="710"/>
      <c r="H164" s="710"/>
      <c r="I164" s="710"/>
      <c r="J164" s="711">
        <f>+J163</f>
        <v>0</v>
      </c>
      <c r="K164" s="711">
        <f>+K163</f>
        <v>1409.37</v>
      </c>
      <c r="L164" s="711">
        <v>1075.8</v>
      </c>
      <c r="M164" s="711"/>
      <c r="N164" s="712">
        <f t="shared" ref="N164:P164" si="144">+N163</f>
        <v>1075.8</v>
      </c>
      <c r="O164" s="711">
        <f t="shared" si="144"/>
        <v>17988.239999999998</v>
      </c>
      <c r="P164" s="715">
        <f t="shared" si="144"/>
        <v>269823.59999999998</v>
      </c>
      <c r="Q164" s="709">
        <f>+Q163</f>
        <v>15</v>
      </c>
      <c r="R164" s="711">
        <v>1409.37</v>
      </c>
      <c r="S164" s="711">
        <f>+S163</f>
        <v>0</v>
      </c>
      <c r="T164" s="711"/>
      <c r="U164" s="710"/>
      <c r="V164" s="710"/>
      <c r="W164" s="710"/>
      <c r="X164" s="710"/>
      <c r="Y164" s="711">
        <f>+Y163</f>
        <v>0</v>
      </c>
      <c r="Z164" s="711">
        <f>+Z163</f>
        <v>1409.37</v>
      </c>
      <c r="AA164" s="711">
        <v>1075.8</v>
      </c>
      <c r="AB164" s="711"/>
      <c r="AC164" s="712">
        <f t="shared" ref="AC164:AE164" si="145">+AC163</f>
        <v>1075.8</v>
      </c>
      <c r="AD164" s="711">
        <f t="shared" si="145"/>
        <v>17988.239999999998</v>
      </c>
      <c r="AE164" s="715">
        <f t="shared" si="145"/>
        <v>269823.59999999998</v>
      </c>
      <c r="AF164" s="713"/>
      <c r="AG164" s="714"/>
      <c r="AH164" s="709"/>
      <c r="AI164" s="714"/>
    </row>
    <row r="165" spans="1:35" x14ac:dyDescent="0.2">
      <c r="A165" s="717" t="s">
        <v>2001</v>
      </c>
      <c r="B165" s="717">
        <f>+B164+B161+B155+B147+B141</f>
        <v>75</v>
      </c>
      <c r="C165" s="718">
        <v>38475.909999999996</v>
      </c>
      <c r="D165" s="718">
        <f>+D164+D161+D155+D147+D141</f>
        <v>0</v>
      </c>
      <c r="E165" s="718"/>
      <c r="F165" s="719"/>
      <c r="G165" s="719"/>
      <c r="H165" s="719"/>
      <c r="I165" s="719"/>
      <c r="J165" s="718">
        <f>+J164+J161+J155+J147+J141</f>
        <v>0</v>
      </c>
      <c r="K165" s="718">
        <f>+K164+K161+K155+K147+K141</f>
        <v>38475.909999999996</v>
      </c>
      <c r="L165" s="718">
        <v>19364.400000000001</v>
      </c>
      <c r="M165" s="718"/>
      <c r="N165" s="720">
        <f>+N164+N161+N155+N147+N141</f>
        <v>19364.400000000001</v>
      </c>
      <c r="O165" s="718">
        <f>+O164+O161+O155+O147+O141</f>
        <v>481075.31999999995</v>
      </c>
      <c r="P165" s="721">
        <f>+P164+P161+P155+P147+P141</f>
        <v>1728765</v>
      </c>
      <c r="Q165" s="717">
        <f>+Q164+Q161+Q155+Q147+Q141</f>
        <v>75</v>
      </c>
      <c r="R165" s="718">
        <v>38475.909999999996</v>
      </c>
      <c r="S165" s="718">
        <f>+S164+S161+S155+S147+S141</f>
        <v>0</v>
      </c>
      <c r="T165" s="718"/>
      <c r="U165" s="719"/>
      <c r="V165" s="719"/>
      <c r="W165" s="719"/>
      <c r="X165" s="719"/>
      <c r="Y165" s="718">
        <f>+Y164+Y161+Y155+Y147+Y141</f>
        <v>0</v>
      </c>
      <c r="Z165" s="718">
        <f>+Z164+Z161+Z155+Z147+Z141</f>
        <v>38475.909999999996</v>
      </c>
      <c r="AA165" s="718">
        <v>19364.400000000001</v>
      </c>
      <c r="AB165" s="718"/>
      <c r="AC165" s="720">
        <f>+AC164+AC161+AC155+AC147+AC141</f>
        <v>19364.400000000001</v>
      </c>
      <c r="AD165" s="718">
        <f>+AD164+AD161+AD155+AD147+AD141</f>
        <v>481075.31999999995</v>
      </c>
      <c r="AE165" s="721">
        <f>+AE164+AE161+AE155+AE147+AE141</f>
        <v>1728765</v>
      </c>
      <c r="AF165" s="713"/>
      <c r="AG165" s="714"/>
      <c r="AH165" s="717"/>
      <c r="AI165" s="714"/>
    </row>
    <row r="166" spans="1:35" x14ac:dyDescent="0.2">
      <c r="A166" s="717" t="s">
        <v>2002</v>
      </c>
      <c r="B166" s="717">
        <f>+B165+B134+B99+B63+B41</f>
        <v>11503</v>
      </c>
      <c r="C166" s="718">
        <v>38475.909999999996</v>
      </c>
      <c r="D166" s="718">
        <f>+D165+D134+D99+D63+D41</f>
        <v>36219.528608289074</v>
      </c>
      <c r="E166" s="718"/>
      <c r="F166" s="718">
        <f t="shared" ref="F166:K166" si="146">+F165+F134+F99+F63+F41</f>
        <v>0</v>
      </c>
      <c r="G166" s="718">
        <f t="shared" si="146"/>
        <v>0</v>
      </c>
      <c r="H166" s="718">
        <f t="shared" si="146"/>
        <v>0</v>
      </c>
      <c r="I166" s="718">
        <f t="shared" si="146"/>
        <v>0</v>
      </c>
      <c r="J166" s="718">
        <f t="shared" si="146"/>
        <v>35391.196784550724</v>
      </c>
      <c r="K166" s="718">
        <f t="shared" si="146"/>
        <v>433132.4644853088</v>
      </c>
      <c r="L166" s="718">
        <v>19364.400000000001</v>
      </c>
      <c r="M166" s="718"/>
      <c r="N166" s="720">
        <f>+N165+N134+N99+N63+N41</f>
        <v>113086.85081708909</v>
      </c>
      <c r="O166" s="718">
        <f>+O165+O134+O99+O63+O41</f>
        <v>5310676.4246407952</v>
      </c>
      <c r="P166" s="721">
        <f>+P165+P134+P99+P63+P41</f>
        <v>443808943.5200001</v>
      </c>
      <c r="Q166" s="717">
        <f>+Q165+Q134+Q99+Q63+Q41</f>
        <v>11503</v>
      </c>
      <c r="R166" s="718">
        <v>38475.909999999996</v>
      </c>
      <c r="S166" s="718">
        <f>+S165+S134+S99+S63+S41</f>
        <v>36219.528608289074</v>
      </c>
      <c r="T166" s="718"/>
      <c r="U166" s="718">
        <f t="shared" ref="U166:Z166" si="147">+U165+U134+U99+U63+U41</f>
        <v>0</v>
      </c>
      <c r="V166" s="718">
        <f t="shared" si="147"/>
        <v>0</v>
      </c>
      <c r="W166" s="718">
        <f t="shared" si="147"/>
        <v>0</v>
      </c>
      <c r="X166" s="718">
        <f t="shared" si="147"/>
        <v>0</v>
      </c>
      <c r="Y166" s="718">
        <f t="shared" si="147"/>
        <v>35391.196784550724</v>
      </c>
      <c r="Z166" s="718">
        <f t="shared" si="147"/>
        <v>433132.4644853088</v>
      </c>
      <c r="AA166" s="718">
        <v>19364.400000000001</v>
      </c>
      <c r="AB166" s="718"/>
      <c r="AC166" s="720">
        <f>+AC165+AC134+AC99+AC63+AC41</f>
        <v>113086.85081708909</v>
      </c>
      <c r="AD166" s="718">
        <f>+AD165+AD134+AD99+AD63+AD41</f>
        <v>5310676.4246407952</v>
      </c>
      <c r="AE166" s="721">
        <f>+AE165+AE134+AE99+AE63+AE41</f>
        <v>443808943.5200001</v>
      </c>
      <c r="AF166" s="713"/>
      <c r="AG166" s="714"/>
      <c r="AH166" s="717"/>
      <c r="AI166" s="714"/>
    </row>
    <row r="167" spans="1:35" x14ac:dyDescent="0.2">
      <c r="A167" s="709" t="s">
        <v>2003</v>
      </c>
      <c r="B167" s="315"/>
      <c r="C167" s="710"/>
      <c r="D167" s="710"/>
      <c r="E167" s="710"/>
      <c r="F167" s="710"/>
      <c r="G167" s="710"/>
      <c r="H167" s="710"/>
      <c r="I167" s="710"/>
      <c r="J167" s="710"/>
      <c r="K167" s="710"/>
      <c r="L167" s="710"/>
      <c r="M167" s="710"/>
      <c r="N167" s="716"/>
      <c r="O167" s="710"/>
      <c r="P167" s="713"/>
      <c r="Q167" s="315"/>
      <c r="R167" s="710"/>
      <c r="S167" s="710"/>
      <c r="T167" s="710"/>
      <c r="U167" s="710"/>
      <c r="V167" s="710"/>
      <c r="W167" s="710"/>
      <c r="X167" s="710"/>
      <c r="Y167" s="710"/>
      <c r="Z167" s="710"/>
      <c r="AA167" s="710"/>
      <c r="AB167" s="710"/>
      <c r="AC167" s="716"/>
      <c r="AD167" s="710"/>
      <c r="AE167" s="713"/>
      <c r="AF167" s="713"/>
      <c r="AG167" s="714"/>
      <c r="AH167" s="315"/>
      <c r="AI167" s="714"/>
    </row>
    <row r="168" spans="1:35" x14ac:dyDescent="0.2">
      <c r="A168" s="709" t="s">
        <v>2004</v>
      </c>
      <c r="B168" s="315"/>
      <c r="C168" s="710"/>
      <c r="D168" s="710"/>
      <c r="E168" s="710"/>
      <c r="F168" s="710"/>
      <c r="G168" s="710"/>
      <c r="H168" s="710"/>
      <c r="I168" s="710"/>
      <c r="J168" s="710"/>
      <c r="K168" s="710"/>
      <c r="L168" s="710"/>
      <c r="M168" s="710"/>
      <c r="N168" s="716"/>
      <c r="O168" s="710"/>
      <c r="P168" s="713"/>
      <c r="Q168" s="315"/>
      <c r="R168" s="710"/>
      <c r="S168" s="710"/>
      <c r="T168" s="710"/>
      <c r="U168" s="710"/>
      <c r="V168" s="710"/>
      <c r="W168" s="710"/>
      <c r="X168" s="710"/>
      <c r="Y168" s="710"/>
      <c r="Z168" s="710"/>
      <c r="AA168" s="710"/>
      <c r="AB168" s="710"/>
      <c r="AC168" s="716"/>
      <c r="AD168" s="710"/>
      <c r="AE168" s="713"/>
      <c r="AF168" s="713"/>
      <c r="AG168" s="714"/>
      <c r="AH168" s="315"/>
      <c r="AI168" s="714"/>
    </row>
    <row r="169" spans="1:35" x14ac:dyDescent="0.2">
      <c r="A169" s="315" t="s">
        <v>2005</v>
      </c>
      <c r="B169" s="315">
        <v>5</v>
      </c>
      <c r="C169" s="710">
        <v>333.2</v>
      </c>
      <c r="D169" s="710">
        <v>0</v>
      </c>
      <c r="E169" s="710"/>
      <c r="F169" s="710"/>
      <c r="G169" s="710"/>
      <c r="H169" s="710"/>
      <c r="I169" s="710"/>
      <c r="J169" s="710">
        <v>737.96</v>
      </c>
      <c r="K169" s="711">
        <f t="shared" ref="K169:K173" si="148">SUM(C169:J169)</f>
        <v>1071.1600000000001</v>
      </c>
      <c r="L169" s="710">
        <v>0</v>
      </c>
      <c r="M169" s="710"/>
      <c r="N169" s="712">
        <f t="shared" ref="N169:N173" si="149">SUM(L169:M169)</f>
        <v>0</v>
      </c>
      <c r="O169" s="710">
        <f t="shared" ref="O169:O173" si="150">+K169*12+L169</f>
        <v>12853.920000000002</v>
      </c>
      <c r="P169" s="713">
        <f t="shared" ref="P169:P179" si="151">+O169*B169</f>
        <v>64269.600000000006</v>
      </c>
      <c r="Q169" s="315">
        <v>5</v>
      </c>
      <c r="R169" s="710">
        <v>333.2</v>
      </c>
      <c r="S169" s="710">
        <v>0</v>
      </c>
      <c r="T169" s="710"/>
      <c r="U169" s="710"/>
      <c r="V169" s="710"/>
      <c r="W169" s="710"/>
      <c r="X169" s="710"/>
      <c r="Y169" s="710">
        <v>737.96</v>
      </c>
      <c r="Z169" s="711">
        <f t="shared" ref="Z169:Z173" si="152">SUM(R169:Y169)</f>
        <v>1071.1600000000001</v>
      </c>
      <c r="AA169" s="710">
        <v>0</v>
      </c>
      <c r="AB169" s="710"/>
      <c r="AC169" s="712">
        <f t="shared" ref="AC169:AC173" si="153">SUM(AA169:AB169)</f>
        <v>0</v>
      </c>
      <c r="AD169" s="710">
        <f t="shared" ref="AD169:AD173" si="154">+Z169*12+AA169</f>
        <v>12853.920000000002</v>
      </c>
      <c r="AE169" s="713">
        <f t="shared" ref="AE169:AE173" si="155">+AD169*Q169</f>
        <v>64269.600000000006</v>
      </c>
      <c r="AF169" s="713"/>
      <c r="AG169" s="714"/>
      <c r="AH169" s="315"/>
      <c r="AI169" s="714"/>
    </row>
    <row r="170" spans="1:35" x14ac:dyDescent="0.2">
      <c r="A170" s="315" t="s">
        <v>2006</v>
      </c>
      <c r="B170" s="315">
        <v>52</v>
      </c>
      <c r="C170" s="710">
        <v>5337.4276923076923</v>
      </c>
      <c r="D170" s="710">
        <v>0</v>
      </c>
      <c r="E170" s="710"/>
      <c r="F170" s="710"/>
      <c r="G170" s="710"/>
      <c r="H170" s="710"/>
      <c r="I170" s="710"/>
      <c r="J170" s="710">
        <v>175.66826923076923</v>
      </c>
      <c r="K170" s="711">
        <f t="shared" si="148"/>
        <v>5513.0959615384618</v>
      </c>
      <c r="L170" s="710">
        <v>1000</v>
      </c>
      <c r="M170" s="710"/>
      <c r="N170" s="712">
        <f t="shared" si="149"/>
        <v>1000</v>
      </c>
      <c r="O170" s="710">
        <f t="shared" si="150"/>
        <v>67157.151538461534</v>
      </c>
      <c r="P170" s="713">
        <f t="shared" si="151"/>
        <v>3492171.88</v>
      </c>
      <c r="Q170" s="315">
        <v>52</v>
      </c>
      <c r="R170" s="710">
        <v>5337.4276923076923</v>
      </c>
      <c r="S170" s="710">
        <v>0</v>
      </c>
      <c r="T170" s="710"/>
      <c r="U170" s="710"/>
      <c r="V170" s="710"/>
      <c r="W170" s="710"/>
      <c r="X170" s="710"/>
      <c r="Y170" s="710">
        <v>175.66826923076923</v>
      </c>
      <c r="Z170" s="711">
        <f t="shared" si="152"/>
        <v>5513.0959615384618</v>
      </c>
      <c r="AA170" s="710">
        <v>1000</v>
      </c>
      <c r="AB170" s="710"/>
      <c r="AC170" s="712">
        <f t="shared" si="153"/>
        <v>1000</v>
      </c>
      <c r="AD170" s="710">
        <f t="shared" si="154"/>
        <v>67157.151538461534</v>
      </c>
      <c r="AE170" s="713">
        <f t="shared" si="155"/>
        <v>3492171.88</v>
      </c>
      <c r="AF170" s="713"/>
      <c r="AG170" s="714"/>
      <c r="AH170" s="315"/>
      <c r="AI170" s="714"/>
    </row>
    <row r="171" spans="1:35" x14ac:dyDescent="0.2">
      <c r="A171" s="315" t="s">
        <v>2007</v>
      </c>
      <c r="B171" s="315">
        <v>572</v>
      </c>
      <c r="C171" s="710">
        <v>1803.2369405594407</v>
      </c>
      <c r="D171" s="710">
        <v>0</v>
      </c>
      <c r="E171" s="710"/>
      <c r="F171" s="710"/>
      <c r="G171" s="710"/>
      <c r="H171" s="710"/>
      <c r="I171" s="710"/>
      <c r="J171" s="710">
        <v>0</v>
      </c>
      <c r="K171" s="711">
        <f t="shared" si="148"/>
        <v>1803.2369405594407</v>
      </c>
      <c r="L171" s="710">
        <v>406.53846153846155</v>
      </c>
      <c r="M171" s="710"/>
      <c r="N171" s="712">
        <f t="shared" si="149"/>
        <v>406.53846153846155</v>
      </c>
      <c r="O171" s="710">
        <f t="shared" si="150"/>
        <v>22045.381748251748</v>
      </c>
      <c r="P171" s="713">
        <f t="shared" si="151"/>
        <v>12609958.359999999</v>
      </c>
      <c r="Q171" s="315">
        <v>572</v>
      </c>
      <c r="R171" s="710">
        <v>1803.2369405594407</v>
      </c>
      <c r="S171" s="710">
        <v>0</v>
      </c>
      <c r="T171" s="710"/>
      <c r="U171" s="710"/>
      <c r="V171" s="710"/>
      <c r="W171" s="710"/>
      <c r="X171" s="710"/>
      <c r="Y171" s="710">
        <v>0</v>
      </c>
      <c r="Z171" s="711">
        <f t="shared" si="152"/>
        <v>1803.2369405594407</v>
      </c>
      <c r="AA171" s="710">
        <v>406.53846153846155</v>
      </c>
      <c r="AB171" s="710"/>
      <c r="AC171" s="712">
        <f t="shared" si="153"/>
        <v>406.53846153846155</v>
      </c>
      <c r="AD171" s="710">
        <f t="shared" si="154"/>
        <v>22045.381748251748</v>
      </c>
      <c r="AE171" s="713">
        <f t="shared" si="155"/>
        <v>12609958.359999999</v>
      </c>
      <c r="AF171" s="713"/>
      <c r="AG171" s="714"/>
      <c r="AH171" s="315"/>
      <c r="AI171" s="714"/>
    </row>
    <row r="172" spans="1:35" x14ac:dyDescent="0.2">
      <c r="A172" s="315" t="s">
        <v>2008</v>
      </c>
      <c r="B172" s="315">
        <v>10</v>
      </c>
      <c r="C172" s="710">
        <v>4290</v>
      </c>
      <c r="D172" s="710">
        <v>0</v>
      </c>
      <c r="E172" s="710"/>
      <c r="F172" s="710"/>
      <c r="G172" s="710"/>
      <c r="H172" s="710"/>
      <c r="I172" s="710"/>
      <c r="J172" s="710">
        <v>0</v>
      </c>
      <c r="K172" s="711">
        <f t="shared" si="148"/>
        <v>4290</v>
      </c>
      <c r="L172" s="710">
        <v>0</v>
      </c>
      <c r="M172" s="710"/>
      <c r="N172" s="712">
        <f t="shared" si="149"/>
        <v>0</v>
      </c>
      <c r="O172" s="710">
        <f t="shared" si="150"/>
        <v>51480</v>
      </c>
      <c r="P172" s="713">
        <f t="shared" si="151"/>
        <v>514800</v>
      </c>
      <c r="Q172" s="315">
        <v>10</v>
      </c>
      <c r="R172" s="710">
        <v>4290</v>
      </c>
      <c r="S172" s="710">
        <v>0</v>
      </c>
      <c r="T172" s="710"/>
      <c r="U172" s="710"/>
      <c r="V172" s="710"/>
      <c r="W172" s="710"/>
      <c r="X172" s="710"/>
      <c r="Y172" s="710">
        <v>0</v>
      </c>
      <c r="Z172" s="711">
        <f t="shared" si="152"/>
        <v>4290</v>
      </c>
      <c r="AA172" s="710">
        <v>0</v>
      </c>
      <c r="AB172" s="710"/>
      <c r="AC172" s="712">
        <f t="shared" si="153"/>
        <v>0</v>
      </c>
      <c r="AD172" s="710">
        <f t="shared" si="154"/>
        <v>51480</v>
      </c>
      <c r="AE172" s="713">
        <f t="shared" si="155"/>
        <v>514800</v>
      </c>
      <c r="AF172" s="713"/>
      <c r="AG172" s="714"/>
      <c r="AH172" s="315"/>
      <c r="AI172" s="714"/>
    </row>
    <row r="173" spans="1:35" x14ac:dyDescent="0.2">
      <c r="A173" s="315" t="s">
        <v>2009</v>
      </c>
      <c r="B173" s="315">
        <v>1729</v>
      </c>
      <c r="C173" s="710">
        <v>2718.19991902834</v>
      </c>
      <c r="D173" s="710">
        <v>0</v>
      </c>
      <c r="E173" s="710"/>
      <c r="F173" s="710"/>
      <c r="G173" s="710"/>
      <c r="H173" s="710"/>
      <c r="I173" s="710"/>
      <c r="J173" s="710">
        <v>0</v>
      </c>
      <c r="K173" s="711">
        <f t="shared" si="148"/>
        <v>2718.19991902834</v>
      </c>
      <c r="L173" s="710">
        <v>602.77617119722379</v>
      </c>
      <c r="M173" s="710"/>
      <c r="N173" s="712">
        <f t="shared" si="149"/>
        <v>602.77617119722379</v>
      </c>
      <c r="O173" s="710">
        <f t="shared" si="150"/>
        <v>33221.175199537305</v>
      </c>
      <c r="P173" s="713">
        <f t="shared" si="151"/>
        <v>57439411.920000002</v>
      </c>
      <c r="Q173" s="315">
        <v>1729</v>
      </c>
      <c r="R173" s="710">
        <v>2718.19991902834</v>
      </c>
      <c r="S173" s="710">
        <v>0</v>
      </c>
      <c r="T173" s="710"/>
      <c r="U173" s="710"/>
      <c r="V173" s="710"/>
      <c r="W173" s="710"/>
      <c r="X173" s="710"/>
      <c r="Y173" s="710">
        <v>0</v>
      </c>
      <c r="Z173" s="711">
        <f t="shared" si="152"/>
        <v>2718.19991902834</v>
      </c>
      <c r="AA173" s="710">
        <v>602.77617119722379</v>
      </c>
      <c r="AB173" s="710"/>
      <c r="AC173" s="712">
        <f t="shared" si="153"/>
        <v>602.77617119722379</v>
      </c>
      <c r="AD173" s="710">
        <f t="shared" si="154"/>
        <v>33221.175199537305</v>
      </c>
      <c r="AE173" s="713">
        <f t="shared" si="155"/>
        <v>57439411.920000002</v>
      </c>
      <c r="AF173" s="713"/>
      <c r="AG173" s="714"/>
      <c r="AH173" s="315"/>
      <c r="AI173" s="714"/>
    </row>
    <row r="174" spans="1:35" x14ac:dyDescent="0.2">
      <c r="A174" s="709" t="s">
        <v>2002</v>
      </c>
      <c r="B174" s="709">
        <f>SUM(B169:B173)</f>
        <v>2368</v>
      </c>
      <c r="C174" s="711">
        <v>14482.064551895473</v>
      </c>
      <c r="D174" s="711">
        <f>SUM(D169:D173)</f>
        <v>0</v>
      </c>
      <c r="E174" s="711"/>
      <c r="F174" s="711"/>
      <c r="G174" s="710"/>
      <c r="H174" s="710"/>
      <c r="I174" s="711"/>
      <c r="J174" s="711">
        <v>913.62826923076932</v>
      </c>
      <c r="K174" s="711">
        <f>SUM(K169:K173)</f>
        <v>15395.692821126242</v>
      </c>
      <c r="L174" s="711">
        <v>2009.3146327356853</v>
      </c>
      <c r="M174" s="711"/>
      <c r="N174" s="712">
        <f t="shared" ref="N174:P174" si="156">SUM(N169:N173)</f>
        <v>2009.3146327356853</v>
      </c>
      <c r="O174" s="711">
        <f t="shared" si="156"/>
        <v>186757.62848625059</v>
      </c>
      <c r="P174" s="715">
        <f t="shared" si="156"/>
        <v>74120611.760000005</v>
      </c>
      <c r="Q174" s="709">
        <f>SUM(Q169:Q173)</f>
        <v>2368</v>
      </c>
      <c r="R174" s="711">
        <v>14482.064551895473</v>
      </c>
      <c r="S174" s="711">
        <f>SUM(S169:S173)</f>
        <v>0</v>
      </c>
      <c r="T174" s="711"/>
      <c r="U174" s="711"/>
      <c r="V174" s="710"/>
      <c r="W174" s="710"/>
      <c r="X174" s="711"/>
      <c r="Y174" s="711">
        <v>913.62826923076932</v>
      </c>
      <c r="Z174" s="711">
        <f>SUM(Z169:Z173)</f>
        <v>15395.692821126242</v>
      </c>
      <c r="AA174" s="711">
        <v>2009.3146327356853</v>
      </c>
      <c r="AB174" s="711"/>
      <c r="AC174" s="712">
        <f t="shared" ref="AC174:AE174" si="157">SUM(AC169:AC173)</f>
        <v>2009.3146327356853</v>
      </c>
      <c r="AD174" s="711">
        <f t="shared" si="157"/>
        <v>186757.62848625059</v>
      </c>
      <c r="AE174" s="715">
        <f t="shared" si="157"/>
        <v>74120611.760000005</v>
      </c>
      <c r="AF174" s="713"/>
      <c r="AG174" s="714"/>
      <c r="AH174" s="709"/>
      <c r="AI174" s="714"/>
    </row>
    <row r="175" spans="1:35" x14ac:dyDescent="0.2">
      <c r="A175" s="709" t="s">
        <v>2010</v>
      </c>
      <c r="B175" s="709">
        <f>+B174</f>
        <v>2368</v>
      </c>
      <c r="C175" s="711">
        <v>14482.064551895473</v>
      </c>
      <c r="D175" s="711">
        <f>+D174</f>
        <v>0</v>
      </c>
      <c r="E175" s="711"/>
      <c r="F175" s="710"/>
      <c r="G175" s="710"/>
      <c r="H175" s="710"/>
      <c r="I175" s="711"/>
      <c r="J175" s="711">
        <v>913.62826923076932</v>
      </c>
      <c r="K175" s="711">
        <f>+K174</f>
        <v>15395.692821126242</v>
      </c>
      <c r="L175" s="711">
        <v>2009.3146327356853</v>
      </c>
      <c r="M175" s="711"/>
      <c r="N175" s="712">
        <f>+N174</f>
        <v>2009.3146327356853</v>
      </c>
      <c r="O175" s="711">
        <f>+O174</f>
        <v>186757.62848625059</v>
      </c>
      <c r="P175" s="715">
        <f>+P174</f>
        <v>74120611.760000005</v>
      </c>
      <c r="Q175" s="709">
        <f>+Q174</f>
        <v>2368</v>
      </c>
      <c r="R175" s="711">
        <v>14482.064551895473</v>
      </c>
      <c r="S175" s="711">
        <f>+S174</f>
        <v>0</v>
      </c>
      <c r="T175" s="711"/>
      <c r="U175" s="710"/>
      <c r="V175" s="710"/>
      <c r="W175" s="710"/>
      <c r="X175" s="711"/>
      <c r="Y175" s="711">
        <v>913.62826923076932</v>
      </c>
      <c r="Z175" s="711">
        <f>+Z174</f>
        <v>15395.692821126242</v>
      </c>
      <c r="AA175" s="711">
        <v>2009.3146327356853</v>
      </c>
      <c r="AB175" s="711"/>
      <c r="AC175" s="712">
        <f>+AC174</f>
        <v>2009.3146327356853</v>
      </c>
      <c r="AD175" s="711">
        <f>+AD174</f>
        <v>186757.62848625059</v>
      </c>
      <c r="AE175" s="715">
        <f>+AE174</f>
        <v>74120611.760000005</v>
      </c>
      <c r="AF175" s="713"/>
      <c r="AG175" s="714"/>
      <c r="AH175" s="709"/>
      <c r="AI175" s="714"/>
    </row>
    <row r="176" spans="1:35" x14ac:dyDescent="0.2">
      <c r="A176" s="709" t="s">
        <v>2011</v>
      </c>
      <c r="B176" s="709">
        <f>+B175+B166</f>
        <v>13871</v>
      </c>
      <c r="C176" s="711">
        <v>14482.064551895473</v>
      </c>
      <c r="D176" s="711">
        <f>+D175+D166</f>
        <v>36219.528608289074</v>
      </c>
      <c r="E176" s="711"/>
      <c r="F176" s="711"/>
      <c r="G176" s="711"/>
      <c r="H176" s="711"/>
      <c r="I176" s="711"/>
      <c r="J176" s="711">
        <v>913.62826923076932</v>
      </c>
      <c r="K176" s="711">
        <f t="shared" ref="K176" si="158">+K175+K166</f>
        <v>448528.15730643505</v>
      </c>
      <c r="L176" s="711">
        <v>2009.3146327356853</v>
      </c>
      <c r="M176" s="711"/>
      <c r="N176" s="712">
        <f>+N175+N166</f>
        <v>115096.16544982477</v>
      </c>
      <c r="O176" s="711">
        <f>+O175+O166</f>
        <v>5497434.0531270457</v>
      </c>
      <c r="P176" s="715">
        <f>+P175+P166</f>
        <v>517929555.28000009</v>
      </c>
      <c r="Q176" s="709">
        <f>+Q175+Q166</f>
        <v>13871</v>
      </c>
      <c r="R176" s="711">
        <v>14482.064551895473</v>
      </c>
      <c r="S176" s="711">
        <f>+S175+S166</f>
        <v>36219.528608289074</v>
      </c>
      <c r="T176" s="711"/>
      <c r="U176" s="711"/>
      <c r="V176" s="711"/>
      <c r="W176" s="711"/>
      <c r="X176" s="711"/>
      <c r="Y176" s="711">
        <v>913.62826923076932</v>
      </c>
      <c r="Z176" s="711">
        <f t="shared" ref="Z176" si="159">+Z175+Z166</f>
        <v>448528.15730643505</v>
      </c>
      <c r="AA176" s="711">
        <v>2009.3146327356853</v>
      </c>
      <c r="AB176" s="711"/>
      <c r="AC176" s="712">
        <f>+AC175+AC166</f>
        <v>115096.16544982477</v>
      </c>
      <c r="AD176" s="711">
        <f>+AD175+AD166</f>
        <v>5497434.0531270457</v>
      </c>
      <c r="AE176" s="715">
        <f>+AE175+AE166</f>
        <v>517929555.28000009</v>
      </c>
      <c r="AF176" s="713"/>
      <c r="AG176" s="714"/>
      <c r="AH176" s="709"/>
      <c r="AI176" s="714"/>
    </row>
    <row r="177" spans="1:35" x14ac:dyDescent="0.2">
      <c r="A177" s="709" t="s">
        <v>2012</v>
      </c>
      <c r="B177" s="315"/>
      <c r="C177" s="710"/>
      <c r="D177" s="710"/>
      <c r="E177" s="710"/>
      <c r="F177" s="710"/>
      <c r="G177" s="710"/>
      <c r="H177" s="710"/>
      <c r="I177" s="710"/>
      <c r="J177" s="710"/>
      <c r="K177" s="710"/>
      <c r="L177" s="710"/>
      <c r="M177" s="710"/>
      <c r="N177" s="716"/>
      <c r="O177" s="710"/>
      <c r="P177" s="713"/>
      <c r="Q177" s="315"/>
      <c r="R177" s="710"/>
      <c r="S177" s="710"/>
      <c r="T177" s="710"/>
      <c r="U177" s="710"/>
      <c r="V177" s="710"/>
      <c r="W177" s="710"/>
      <c r="X177" s="710"/>
      <c r="Y177" s="710"/>
      <c r="Z177" s="710"/>
      <c r="AA177" s="710"/>
      <c r="AB177" s="710"/>
      <c r="AC177" s="716"/>
      <c r="AD177" s="710"/>
      <c r="AE177" s="713"/>
      <c r="AF177" s="713"/>
      <c r="AG177" s="714"/>
      <c r="AH177" s="315"/>
      <c r="AI177" s="714"/>
    </row>
    <row r="178" spans="1:35" x14ac:dyDescent="0.2">
      <c r="A178" s="315" t="s">
        <v>2013</v>
      </c>
      <c r="B178" s="315">
        <v>1351</v>
      </c>
      <c r="C178" s="710">
        <v>1088.0939526276834</v>
      </c>
      <c r="D178" s="710">
        <v>0</v>
      </c>
      <c r="E178" s="710"/>
      <c r="F178" s="710"/>
      <c r="G178" s="710"/>
      <c r="H178" s="710"/>
      <c r="I178" s="710"/>
      <c r="J178" s="710"/>
      <c r="K178" s="711">
        <f>SUM(C178:J178)</f>
        <v>1088.0939526276834</v>
      </c>
      <c r="L178" s="710">
        <v>1000</v>
      </c>
      <c r="M178" s="710"/>
      <c r="N178" s="712">
        <f t="shared" ref="N178" si="160">SUM(L178:M178)</f>
        <v>1000</v>
      </c>
      <c r="O178" s="710">
        <f>+K178*12+L178</f>
        <v>14057.127431532201</v>
      </c>
      <c r="P178" s="713">
        <f t="shared" si="151"/>
        <v>18991179.160000004</v>
      </c>
      <c r="Q178" s="315">
        <v>1351</v>
      </c>
      <c r="R178" s="710">
        <v>1088.0939526276834</v>
      </c>
      <c r="S178" s="710">
        <v>0</v>
      </c>
      <c r="T178" s="710"/>
      <c r="U178" s="710"/>
      <c r="V178" s="710"/>
      <c r="W178" s="710"/>
      <c r="X178" s="710"/>
      <c r="Y178" s="710"/>
      <c r="Z178" s="711">
        <f>SUM(R178:Y178)</f>
        <v>1088.0939526276834</v>
      </c>
      <c r="AA178" s="710">
        <v>1000</v>
      </c>
      <c r="AB178" s="710"/>
      <c r="AC178" s="712">
        <f t="shared" ref="AC178" si="161">SUM(AA178:AB178)</f>
        <v>1000</v>
      </c>
      <c r="AD178" s="710">
        <f>+Z178*12+AA178</f>
        <v>14057.127431532201</v>
      </c>
      <c r="AE178" s="713">
        <f t="shared" ref="AE178:AE179" si="162">+AD178*Q178</f>
        <v>18991179.160000004</v>
      </c>
      <c r="AF178" s="713"/>
      <c r="AG178" s="714"/>
      <c r="AH178" s="315"/>
      <c r="AI178" s="714"/>
    </row>
    <row r="179" spans="1:35" x14ac:dyDescent="0.2">
      <c r="A179" s="315" t="s">
        <v>2014</v>
      </c>
      <c r="B179" s="315">
        <v>242</v>
      </c>
      <c r="C179" s="710">
        <v>780.46247933884285</v>
      </c>
      <c r="D179" s="710">
        <v>0</v>
      </c>
      <c r="E179" s="710"/>
      <c r="F179" s="710"/>
      <c r="G179" s="710"/>
      <c r="H179" s="710"/>
      <c r="I179" s="710"/>
      <c r="J179" s="725"/>
      <c r="K179" s="726">
        <f t="shared" ref="K179" si="163">SUM(C179:J179)</f>
        <v>780.46247933884285</v>
      </c>
      <c r="L179" s="727">
        <v>987.60330578512401</v>
      </c>
      <c r="M179" s="710"/>
      <c r="N179" s="712">
        <f t="shared" ref="N179" si="164">SUM(L179:M179)</f>
        <v>987.60330578512401</v>
      </c>
      <c r="O179" s="710">
        <f t="shared" ref="O179" si="165">+K179*12+L179</f>
        <v>10353.153057851237</v>
      </c>
      <c r="P179" s="713">
        <f t="shared" si="151"/>
        <v>2505463.0399999996</v>
      </c>
      <c r="Q179" s="315">
        <v>242</v>
      </c>
      <c r="R179" s="710">
        <v>780.46247933884285</v>
      </c>
      <c r="S179" s="710">
        <v>0</v>
      </c>
      <c r="T179" s="710"/>
      <c r="U179" s="710"/>
      <c r="V179" s="710"/>
      <c r="W179" s="710"/>
      <c r="X179" s="710"/>
      <c r="Y179" s="725"/>
      <c r="Z179" s="726">
        <f t="shared" ref="Z179" si="166">SUM(R179:Y179)</f>
        <v>780.46247933884285</v>
      </c>
      <c r="AA179" s="727">
        <v>987.60330578512401</v>
      </c>
      <c r="AB179" s="710"/>
      <c r="AC179" s="712">
        <f t="shared" ref="AC179" si="167">SUM(AA179:AB179)</f>
        <v>987.60330578512401</v>
      </c>
      <c r="AD179" s="710">
        <f t="shared" ref="AD179" si="168">+Z179*12+AA179</f>
        <v>10353.153057851237</v>
      </c>
      <c r="AE179" s="713">
        <f t="shared" si="162"/>
        <v>2505463.0399999996</v>
      </c>
      <c r="AF179" s="713"/>
      <c r="AG179" s="714"/>
      <c r="AH179" s="315"/>
      <c r="AI179" s="714"/>
    </row>
    <row r="180" spans="1:35" x14ac:dyDescent="0.2">
      <c r="A180" s="709" t="s">
        <v>2015</v>
      </c>
      <c r="B180" s="709">
        <f>SUM(B178:B179)</f>
        <v>1593</v>
      </c>
      <c r="C180" s="715">
        <f>SUM(C178:C179)</f>
        <v>1868.5564319665264</v>
      </c>
      <c r="D180" s="728">
        <f>SUM(D178:D179)</f>
        <v>0</v>
      </c>
      <c r="E180" s="741"/>
      <c r="F180" s="710"/>
      <c r="G180" s="710"/>
      <c r="H180" s="710"/>
      <c r="I180" s="710"/>
      <c r="J180" s="725"/>
      <c r="K180" s="726">
        <f>SUM(K178:K179)</f>
        <v>1868.5564319665264</v>
      </c>
      <c r="L180" s="726">
        <f>SUM(L178:L179)</f>
        <v>1987.6033057851241</v>
      </c>
      <c r="M180" s="726"/>
      <c r="N180" s="712">
        <f t="shared" ref="N180:P180" si="169">SUM(N178:N179)</f>
        <v>1987.6033057851241</v>
      </c>
      <c r="O180" s="715">
        <f t="shared" si="169"/>
        <v>24410.28048938344</v>
      </c>
      <c r="P180" s="729">
        <f t="shared" si="169"/>
        <v>21496642.200000003</v>
      </c>
      <c r="Q180" s="709">
        <f>SUM(Q178:Q179)</f>
        <v>1593</v>
      </c>
      <c r="R180" s="715">
        <f>SUM(R178:R179)</f>
        <v>1868.5564319665264</v>
      </c>
      <c r="S180" s="728">
        <f>SUM(S178:S179)</f>
        <v>0</v>
      </c>
      <c r="T180" s="728"/>
      <c r="U180" s="710"/>
      <c r="V180" s="710"/>
      <c r="W180" s="710"/>
      <c r="X180" s="710"/>
      <c r="Y180" s="725"/>
      <c r="Z180" s="726">
        <f>SUM(Z178:Z179)</f>
        <v>1868.5564319665264</v>
      </c>
      <c r="AA180" s="726">
        <f>SUM(AA178:AA179)</f>
        <v>1987.6033057851241</v>
      </c>
      <c r="AB180" s="726"/>
      <c r="AC180" s="712">
        <f t="shared" ref="AC180:AE180" si="170">SUM(AC178:AC179)</f>
        <v>1987.6033057851241</v>
      </c>
      <c r="AD180" s="715">
        <f t="shared" si="170"/>
        <v>24410.28048938344</v>
      </c>
      <c r="AE180" s="729">
        <f t="shared" si="170"/>
        <v>21496642.200000003</v>
      </c>
      <c r="AF180" s="713"/>
      <c r="AG180" s="714"/>
      <c r="AH180" s="315"/>
      <c r="AI180" s="714"/>
    </row>
    <row r="181" spans="1:35" x14ac:dyDescent="0.2">
      <c r="A181" s="709" t="s">
        <v>2016</v>
      </c>
      <c r="B181" s="714"/>
      <c r="C181" s="710"/>
      <c r="D181" s="710"/>
      <c r="E181" s="710"/>
      <c r="F181" s="710"/>
      <c r="G181" s="710"/>
      <c r="H181" s="710"/>
      <c r="I181" s="710"/>
      <c r="J181" s="710"/>
      <c r="K181" s="710"/>
      <c r="L181" s="710"/>
      <c r="M181" s="710"/>
      <c r="N181" s="716"/>
      <c r="O181" s="710"/>
      <c r="P181" s="713"/>
      <c r="Q181" s="714"/>
      <c r="R181" s="710"/>
      <c r="S181" s="710"/>
      <c r="T181" s="710"/>
      <c r="U181" s="710"/>
      <c r="V181" s="710"/>
      <c r="W181" s="710"/>
      <c r="X181" s="710"/>
      <c r="Y181" s="710"/>
      <c r="Z181" s="710"/>
      <c r="AA181" s="710"/>
      <c r="AB181" s="710"/>
      <c r="AC181" s="716"/>
      <c r="AD181" s="710"/>
      <c r="AE181" s="713"/>
      <c r="AF181" s="713"/>
      <c r="AG181" s="714"/>
      <c r="AH181" s="714"/>
      <c r="AI181" s="714"/>
    </row>
    <row r="182" spans="1:35" x14ac:dyDescent="0.2">
      <c r="A182" s="315" t="s">
        <v>2017</v>
      </c>
      <c r="B182" s="315">
        <v>1397</v>
      </c>
      <c r="C182" s="710">
        <v>1909.4225912670006</v>
      </c>
      <c r="D182" s="710">
        <v>0</v>
      </c>
      <c r="E182" s="710"/>
      <c r="F182" s="710"/>
      <c r="G182" s="710"/>
      <c r="H182" s="710"/>
      <c r="I182" s="710"/>
      <c r="J182" s="710"/>
      <c r="K182" s="726">
        <f t="shared" ref="K182:K184" si="171">SUM(C182:J182)</f>
        <v>1909.4225912670006</v>
      </c>
      <c r="L182" s="727">
        <v>600</v>
      </c>
      <c r="M182" s="710"/>
      <c r="N182" s="712">
        <f t="shared" ref="N182:N184" si="172">SUM(L182:M182)</f>
        <v>600</v>
      </c>
      <c r="O182" s="710">
        <f t="shared" ref="O182:O184" si="173">+K182*12+L182</f>
        <v>23513.071095204006</v>
      </c>
      <c r="P182" s="713">
        <f t="shared" ref="P182:P184" si="174">+O182*B182</f>
        <v>32847760.319999997</v>
      </c>
      <c r="Q182" s="315">
        <v>1397</v>
      </c>
      <c r="R182" s="710">
        <v>1909.4225912670006</v>
      </c>
      <c r="S182" s="710">
        <v>0</v>
      </c>
      <c r="T182" s="710"/>
      <c r="U182" s="710"/>
      <c r="V182" s="710"/>
      <c r="W182" s="710"/>
      <c r="X182" s="710"/>
      <c r="Y182" s="710"/>
      <c r="Z182" s="726">
        <f t="shared" ref="Z182:Z184" si="175">SUM(R182:Y182)</f>
        <v>1909.4225912670006</v>
      </c>
      <c r="AA182" s="727">
        <v>600</v>
      </c>
      <c r="AB182" s="710"/>
      <c r="AC182" s="712">
        <f t="shared" ref="AC182:AC184" si="176">SUM(AA182:AB182)</f>
        <v>600</v>
      </c>
      <c r="AD182" s="710">
        <f t="shared" ref="AD182:AD184" si="177">+Z182*12+AA182</f>
        <v>23513.071095204006</v>
      </c>
      <c r="AE182" s="713">
        <f t="shared" ref="AE182:AE184" si="178">+AD182*Q182</f>
        <v>32847760.319999997</v>
      </c>
      <c r="AF182" s="713"/>
      <c r="AG182" s="714"/>
      <c r="AH182" s="315"/>
      <c r="AI182" s="714"/>
    </row>
    <row r="183" spans="1:35" x14ac:dyDescent="0.2">
      <c r="A183" s="315" t="s">
        <v>2018</v>
      </c>
      <c r="B183" s="315">
        <v>365</v>
      </c>
      <c r="C183" s="710">
        <v>2767.4441095890411</v>
      </c>
      <c r="D183" s="710">
        <v>0</v>
      </c>
      <c r="E183" s="710"/>
      <c r="F183" s="710"/>
      <c r="G183" s="710"/>
      <c r="H183" s="710"/>
      <c r="I183" s="710"/>
      <c r="J183" s="710"/>
      <c r="K183" s="726">
        <f t="shared" si="171"/>
        <v>2767.4441095890411</v>
      </c>
      <c r="L183" s="727">
        <v>600</v>
      </c>
      <c r="M183" s="710"/>
      <c r="N183" s="712">
        <f t="shared" si="172"/>
        <v>600</v>
      </c>
      <c r="O183" s="710">
        <f t="shared" si="173"/>
        <v>33809.329315068491</v>
      </c>
      <c r="P183" s="713">
        <f t="shared" si="174"/>
        <v>12340405.199999999</v>
      </c>
      <c r="Q183" s="315">
        <v>365</v>
      </c>
      <c r="R183" s="710">
        <v>2767.4441095890411</v>
      </c>
      <c r="S183" s="710">
        <v>0</v>
      </c>
      <c r="T183" s="710"/>
      <c r="U183" s="710"/>
      <c r="V183" s="710"/>
      <c r="W183" s="710"/>
      <c r="X183" s="710"/>
      <c r="Y183" s="710"/>
      <c r="Z183" s="726">
        <f t="shared" si="175"/>
        <v>2767.4441095890411</v>
      </c>
      <c r="AA183" s="727">
        <v>600</v>
      </c>
      <c r="AB183" s="710"/>
      <c r="AC183" s="712">
        <f t="shared" si="176"/>
        <v>600</v>
      </c>
      <c r="AD183" s="710">
        <f t="shared" si="177"/>
        <v>33809.329315068491</v>
      </c>
      <c r="AE183" s="713">
        <f t="shared" si="178"/>
        <v>12340405.199999999</v>
      </c>
      <c r="AF183" s="713"/>
      <c r="AG183" s="714"/>
      <c r="AH183" s="315"/>
      <c r="AI183" s="714"/>
    </row>
    <row r="184" spans="1:35" x14ac:dyDescent="0.2">
      <c r="A184" s="315" t="s">
        <v>2019</v>
      </c>
      <c r="B184" s="315">
        <v>17</v>
      </c>
      <c r="C184" s="710">
        <v>2868.2676470588235</v>
      </c>
      <c r="D184" s="710">
        <v>0</v>
      </c>
      <c r="E184" s="710"/>
      <c r="F184" s="710"/>
      <c r="G184" s="710"/>
      <c r="H184" s="710"/>
      <c r="I184" s="710"/>
      <c r="J184" s="710"/>
      <c r="K184" s="726">
        <f t="shared" si="171"/>
        <v>2868.2676470588235</v>
      </c>
      <c r="L184" s="727">
        <v>600</v>
      </c>
      <c r="M184" s="710"/>
      <c r="N184" s="712">
        <f t="shared" si="172"/>
        <v>600</v>
      </c>
      <c r="O184" s="710">
        <f t="shared" si="173"/>
        <v>35019.211764705884</v>
      </c>
      <c r="P184" s="713">
        <f t="shared" si="174"/>
        <v>595326.6</v>
      </c>
      <c r="Q184" s="315">
        <v>17</v>
      </c>
      <c r="R184" s="710">
        <v>2868.2676470588235</v>
      </c>
      <c r="S184" s="710">
        <v>0</v>
      </c>
      <c r="T184" s="710"/>
      <c r="U184" s="710"/>
      <c r="V184" s="710"/>
      <c r="W184" s="710"/>
      <c r="X184" s="710"/>
      <c r="Y184" s="710"/>
      <c r="Z184" s="726">
        <f t="shared" si="175"/>
        <v>2868.2676470588235</v>
      </c>
      <c r="AA184" s="727">
        <v>600</v>
      </c>
      <c r="AB184" s="710"/>
      <c r="AC184" s="712">
        <f t="shared" si="176"/>
        <v>600</v>
      </c>
      <c r="AD184" s="710">
        <f t="shared" si="177"/>
        <v>35019.211764705884</v>
      </c>
      <c r="AE184" s="713">
        <f t="shared" si="178"/>
        <v>595326.6</v>
      </c>
      <c r="AF184" s="713"/>
      <c r="AG184" s="714"/>
      <c r="AH184" s="315"/>
      <c r="AI184" s="714"/>
    </row>
    <row r="185" spans="1:35" x14ac:dyDescent="0.2">
      <c r="A185" s="709" t="s">
        <v>2020</v>
      </c>
      <c r="B185" s="709">
        <f>SUM(B182:B184)</f>
        <v>1779</v>
      </c>
      <c r="C185" s="711">
        <f>SUM(C182:C184)</f>
        <v>7545.1343479148654</v>
      </c>
      <c r="D185" s="711">
        <f>SUM(D182:D184)</f>
        <v>0</v>
      </c>
      <c r="E185" s="711"/>
      <c r="F185" s="710"/>
      <c r="G185" s="710"/>
      <c r="H185" s="710"/>
      <c r="I185" s="710"/>
      <c r="J185" s="710"/>
      <c r="K185" s="711">
        <f>SUM(K182:K184)</f>
        <v>7545.1343479148654</v>
      </c>
      <c r="L185" s="711">
        <f>SUM(L182:L184)</f>
        <v>1800</v>
      </c>
      <c r="M185" s="711"/>
      <c r="N185" s="712">
        <f t="shared" ref="N185:P185" si="179">SUM(N182:N184)</f>
        <v>1800</v>
      </c>
      <c r="O185" s="711">
        <f t="shared" si="179"/>
        <v>92341.612174978392</v>
      </c>
      <c r="P185" s="715">
        <f t="shared" si="179"/>
        <v>45783492.119999997</v>
      </c>
      <c r="Q185" s="709">
        <f>SUM(Q182:Q184)</f>
        <v>1779</v>
      </c>
      <c r="R185" s="711">
        <f>SUM(R182:R184)</f>
        <v>7545.1343479148654</v>
      </c>
      <c r="S185" s="711">
        <f>SUM(S182:S184)</f>
        <v>0</v>
      </c>
      <c r="T185" s="711"/>
      <c r="U185" s="710"/>
      <c r="V185" s="710"/>
      <c r="W185" s="710"/>
      <c r="X185" s="710"/>
      <c r="Y185" s="710"/>
      <c r="Z185" s="711">
        <f>SUM(Z182:Z184)</f>
        <v>7545.1343479148654</v>
      </c>
      <c r="AA185" s="711">
        <f>SUM(AA182:AA184)</f>
        <v>1800</v>
      </c>
      <c r="AB185" s="711"/>
      <c r="AC185" s="712">
        <f t="shared" ref="AC185:AE185" si="180">SUM(AC182:AC184)</f>
        <v>1800</v>
      </c>
      <c r="AD185" s="711">
        <f t="shared" si="180"/>
        <v>92341.612174978392</v>
      </c>
      <c r="AE185" s="715">
        <f t="shared" si="180"/>
        <v>45783492.119999997</v>
      </c>
      <c r="AF185" s="713"/>
      <c r="AG185" s="714"/>
      <c r="AH185" s="709"/>
      <c r="AI185" s="714"/>
    </row>
    <row r="186" spans="1:35" x14ac:dyDescent="0.2">
      <c r="A186" s="709" t="s">
        <v>2021</v>
      </c>
      <c r="B186" s="709">
        <f>+B185</f>
        <v>1779</v>
      </c>
      <c r="C186" s="711">
        <f>+C185</f>
        <v>7545.1343479148654</v>
      </c>
      <c r="D186" s="711">
        <f>+D185</f>
        <v>0</v>
      </c>
      <c r="E186" s="711"/>
      <c r="F186" s="710"/>
      <c r="G186" s="710"/>
      <c r="H186" s="710"/>
      <c r="I186" s="710"/>
      <c r="J186" s="710"/>
      <c r="K186" s="711">
        <f>+K185</f>
        <v>7545.1343479148654</v>
      </c>
      <c r="L186" s="711">
        <f>+L185</f>
        <v>1800</v>
      </c>
      <c r="M186" s="711"/>
      <c r="N186" s="712">
        <f t="shared" ref="N186:S186" si="181">+N185</f>
        <v>1800</v>
      </c>
      <c r="O186" s="711">
        <f t="shared" si="181"/>
        <v>92341.612174978392</v>
      </c>
      <c r="P186" s="715">
        <f t="shared" si="181"/>
        <v>45783492.119999997</v>
      </c>
      <c r="Q186" s="709">
        <f t="shared" si="181"/>
        <v>1779</v>
      </c>
      <c r="R186" s="711">
        <f t="shared" si="181"/>
        <v>7545.1343479148654</v>
      </c>
      <c r="S186" s="711">
        <f t="shared" si="181"/>
        <v>0</v>
      </c>
      <c r="T186" s="711"/>
      <c r="U186" s="710"/>
      <c r="V186" s="710"/>
      <c r="W186" s="710"/>
      <c r="X186" s="710"/>
      <c r="Y186" s="710"/>
      <c r="Z186" s="711">
        <f>+Z185</f>
        <v>7545.1343479148654</v>
      </c>
      <c r="AA186" s="711">
        <f>+AA185</f>
        <v>1800</v>
      </c>
      <c r="AB186" s="711"/>
      <c r="AC186" s="712">
        <f>+AC185</f>
        <v>1800</v>
      </c>
      <c r="AD186" s="711">
        <f>+AD185</f>
        <v>92341.612174978392</v>
      </c>
      <c r="AE186" s="715">
        <f>+AE185</f>
        <v>45783492.119999997</v>
      </c>
      <c r="AF186" s="713"/>
      <c r="AG186" s="714"/>
      <c r="AH186" s="709"/>
      <c r="AI186" s="714"/>
    </row>
    <row r="187" spans="1:35" x14ac:dyDescent="0.2">
      <c r="A187" s="709" t="s">
        <v>2022</v>
      </c>
      <c r="B187" s="709"/>
      <c r="C187" s="711"/>
      <c r="D187" s="711"/>
      <c r="E187" s="711"/>
      <c r="F187" s="710"/>
      <c r="G187" s="710"/>
      <c r="H187" s="710"/>
      <c r="I187" s="710"/>
      <c r="J187" s="710"/>
      <c r="K187" s="711"/>
      <c r="L187" s="711"/>
      <c r="M187" s="710"/>
      <c r="N187" s="712"/>
      <c r="O187" s="711"/>
      <c r="P187" s="713"/>
      <c r="Q187" s="709"/>
      <c r="R187" s="711"/>
      <c r="S187" s="711"/>
      <c r="T187" s="711"/>
      <c r="U187" s="710"/>
      <c r="V187" s="710"/>
      <c r="W187" s="710"/>
      <c r="X187" s="710"/>
      <c r="Y187" s="710"/>
      <c r="Z187" s="711"/>
      <c r="AA187" s="711"/>
      <c r="AB187" s="710"/>
      <c r="AC187" s="712"/>
      <c r="AD187" s="711"/>
      <c r="AE187" s="713"/>
      <c r="AF187" s="713"/>
      <c r="AG187" s="714"/>
      <c r="AH187" s="709"/>
      <c r="AI187" s="714"/>
    </row>
    <row r="188" spans="1:35" x14ac:dyDescent="0.2">
      <c r="A188" s="315" t="s">
        <v>2023</v>
      </c>
      <c r="B188" s="315">
        <v>28</v>
      </c>
      <c r="C188" s="710">
        <v>400</v>
      </c>
      <c r="D188" s="710">
        <v>0</v>
      </c>
      <c r="E188" s="710"/>
      <c r="F188" s="710"/>
      <c r="G188" s="710"/>
      <c r="H188" s="710"/>
      <c r="I188" s="710"/>
      <c r="J188" s="710"/>
      <c r="K188" s="726">
        <f t="shared" ref="K188:K189" si="182">SUM(C188:J188)</f>
        <v>400</v>
      </c>
      <c r="L188" s="710">
        <v>200</v>
      </c>
      <c r="M188" s="710"/>
      <c r="N188" s="712">
        <f t="shared" ref="N188" si="183">SUM(L188:M188)</f>
        <v>200</v>
      </c>
      <c r="O188" s="710">
        <f>+K188*12+L188</f>
        <v>5000</v>
      </c>
      <c r="P188" s="713">
        <f t="shared" ref="P188:P189" si="184">+O188*B188</f>
        <v>140000</v>
      </c>
      <c r="Q188" s="315">
        <v>28</v>
      </c>
      <c r="R188" s="710">
        <v>400</v>
      </c>
      <c r="S188" s="710">
        <v>0</v>
      </c>
      <c r="T188" s="710"/>
      <c r="U188" s="710"/>
      <c r="V188" s="710"/>
      <c r="W188" s="710"/>
      <c r="X188" s="710"/>
      <c r="Y188" s="710"/>
      <c r="Z188" s="726">
        <f t="shared" ref="Z188:Z189" si="185">SUM(R188:Y188)</f>
        <v>400</v>
      </c>
      <c r="AA188" s="710">
        <v>200</v>
      </c>
      <c r="AB188" s="710"/>
      <c r="AC188" s="712">
        <f t="shared" ref="AC188" si="186">SUM(AA188:AB188)</f>
        <v>200</v>
      </c>
      <c r="AD188" s="710">
        <f>+Z188*12+AA188</f>
        <v>5000</v>
      </c>
      <c r="AE188" s="713">
        <f t="shared" ref="AE188:AE189" si="187">+AD188*Q188</f>
        <v>140000</v>
      </c>
      <c r="AF188" s="713"/>
      <c r="AG188" s="714"/>
      <c r="AH188" s="315"/>
      <c r="AI188" s="714"/>
    </row>
    <row r="189" spans="1:35" x14ac:dyDescent="0.2">
      <c r="A189" s="315" t="s">
        <v>2024</v>
      </c>
      <c r="B189" s="315">
        <v>20</v>
      </c>
      <c r="C189" s="710">
        <v>774.33</v>
      </c>
      <c r="D189" s="710">
        <v>0</v>
      </c>
      <c r="E189" s="710"/>
      <c r="F189" s="710"/>
      <c r="G189" s="710"/>
      <c r="H189" s="710"/>
      <c r="I189" s="710"/>
      <c r="J189" s="710"/>
      <c r="K189" s="726">
        <f t="shared" si="182"/>
        <v>774.33</v>
      </c>
      <c r="L189" s="710">
        <v>0</v>
      </c>
      <c r="M189" s="710"/>
      <c r="N189" s="712">
        <f t="shared" ref="N189" si="188">SUM(L189:M189)</f>
        <v>0</v>
      </c>
      <c r="O189" s="710">
        <f>+K189*12+L189</f>
        <v>9291.9600000000009</v>
      </c>
      <c r="P189" s="713">
        <f t="shared" si="184"/>
        <v>185839.2</v>
      </c>
      <c r="Q189" s="315">
        <v>20</v>
      </c>
      <c r="R189" s="710">
        <v>774.33</v>
      </c>
      <c r="S189" s="710">
        <v>0</v>
      </c>
      <c r="T189" s="710"/>
      <c r="U189" s="710"/>
      <c r="V189" s="710"/>
      <c r="W189" s="710"/>
      <c r="X189" s="710"/>
      <c r="Y189" s="710"/>
      <c r="Z189" s="726">
        <f t="shared" si="185"/>
        <v>774.33</v>
      </c>
      <c r="AA189" s="710">
        <v>0</v>
      </c>
      <c r="AB189" s="710"/>
      <c r="AC189" s="712">
        <f t="shared" ref="AC189" si="189">SUM(AA189:AB189)</f>
        <v>0</v>
      </c>
      <c r="AD189" s="710">
        <f>+Z189*12+AA189</f>
        <v>9291.9600000000009</v>
      </c>
      <c r="AE189" s="713">
        <f t="shared" si="187"/>
        <v>185839.2</v>
      </c>
      <c r="AF189" s="713"/>
      <c r="AG189" s="714"/>
      <c r="AH189" s="315"/>
      <c r="AI189" s="714"/>
    </row>
    <row r="190" spans="1:35" x14ac:dyDescent="0.2">
      <c r="A190" s="709" t="s">
        <v>2025</v>
      </c>
      <c r="B190" s="709">
        <f>SUM(B188:B189)</f>
        <v>48</v>
      </c>
      <c r="C190" s="711">
        <f>SUM(C188:C189)</f>
        <v>1174.33</v>
      </c>
      <c r="D190" s="711">
        <f>SUM(D188:D189)</f>
        <v>0</v>
      </c>
      <c r="E190" s="711"/>
      <c r="F190" s="711"/>
      <c r="G190" s="710"/>
      <c r="H190" s="710"/>
      <c r="I190" s="710"/>
      <c r="J190" s="710"/>
      <c r="K190" s="711">
        <f>SUM(K188:K189)</f>
        <v>1174.33</v>
      </c>
      <c r="L190" s="711">
        <v>200</v>
      </c>
      <c r="M190" s="711"/>
      <c r="N190" s="712">
        <f t="shared" ref="N190:S190" si="190">SUM(N188:N189)</f>
        <v>200</v>
      </c>
      <c r="O190" s="711">
        <f t="shared" si="190"/>
        <v>14291.960000000001</v>
      </c>
      <c r="P190" s="711">
        <f t="shared" si="190"/>
        <v>325839.2</v>
      </c>
      <c r="Q190" s="709">
        <f t="shared" si="190"/>
        <v>48</v>
      </c>
      <c r="R190" s="711">
        <f t="shared" si="190"/>
        <v>1174.33</v>
      </c>
      <c r="S190" s="711">
        <f t="shared" si="190"/>
        <v>0</v>
      </c>
      <c r="T190" s="711"/>
      <c r="U190" s="711"/>
      <c r="V190" s="710"/>
      <c r="W190" s="710"/>
      <c r="X190" s="710"/>
      <c r="Y190" s="710"/>
      <c r="Z190" s="711">
        <f>SUM(Z188:Z189)</f>
        <v>1174.33</v>
      </c>
      <c r="AA190" s="711">
        <v>200</v>
      </c>
      <c r="AB190" s="711"/>
      <c r="AC190" s="712">
        <f>SUM(AC188:AC189)</f>
        <v>200</v>
      </c>
      <c r="AD190" s="711">
        <f>SUM(AD188:AD189)</f>
        <v>14291.960000000001</v>
      </c>
      <c r="AE190" s="711">
        <f>SUM(AE188:AE189)</f>
        <v>325839.2</v>
      </c>
      <c r="AF190" s="713"/>
      <c r="AG190" s="714"/>
      <c r="AH190" s="709"/>
      <c r="AI190" s="714"/>
    </row>
    <row r="191" spans="1:35" x14ac:dyDescent="0.2">
      <c r="A191" s="709" t="s">
        <v>2026</v>
      </c>
      <c r="B191" s="709"/>
      <c r="C191" s="711"/>
      <c r="D191" s="711"/>
      <c r="E191" s="711"/>
      <c r="F191" s="710"/>
      <c r="G191" s="710"/>
      <c r="H191" s="710"/>
      <c r="I191" s="710"/>
      <c r="J191" s="710"/>
      <c r="K191" s="711"/>
      <c r="L191" s="711"/>
      <c r="M191" s="710"/>
      <c r="N191" s="712"/>
      <c r="O191" s="711"/>
      <c r="P191" s="713"/>
      <c r="Q191" s="709"/>
      <c r="R191" s="711"/>
      <c r="S191" s="711"/>
      <c r="T191" s="711"/>
      <c r="U191" s="710"/>
      <c r="V191" s="710"/>
      <c r="W191" s="710"/>
      <c r="X191" s="710"/>
      <c r="Y191" s="710"/>
      <c r="Z191" s="711"/>
      <c r="AA191" s="711"/>
      <c r="AB191" s="710"/>
      <c r="AC191" s="712"/>
      <c r="AD191" s="711"/>
      <c r="AE191" s="713"/>
      <c r="AF191" s="713"/>
      <c r="AG191" s="714"/>
      <c r="AH191" s="709"/>
      <c r="AI191" s="714"/>
    </row>
    <row r="192" spans="1:35" x14ac:dyDescent="0.2">
      <c r="A192" s="315" t="s">
        <v>2027</v>
      </c>
      <c r="B192" s="709">
        <v>467</v>
      </c>
      <c r="C192" s="710">
        <v>629.33618843683087</v>
      </c>
      <c r="D192" s="710"/>
      <c r="E192" s="710"/>
      <c r="F192" s="710"/>
      <c r="G192" s="710"/>
      <c r="H192" s="710"/>
      <c r="I192" s="710"/>
      <c r="J192" s="710"/>
      <c r="K192" s="726">
        <f t="shared" ref="K192" si="191">SUM(C192:J192)</f>
        <v>629.33618843683087</v>
      </c>
      <c r="L192" s="710">
        <v>0</v>
      </c>
      <c r="M192" s="710"/>
      <c r="N192" s="712">
        <f t="shared" ref="N192" si="192">SUM(L192:M192)</f>
        <v>0</v>
      </c>
      <c r="O192" s="710">
        <f>+K192*12+L192</f>
        <v>7552.0342612419699</v>
      </c>
      <c r="P192" s="713">
        <f t="shared" ref="P192" si="193">+O192*B192</f>
        <v>3526800</v>
      </c>
      <c r="Q192" s="709">
        <v>467</v>
      </c>
      <c r="R192" s="710">
        <v>629.33618843683087</v>
      </c>
      <c r="S192" s="710"/>
      <c r="T192" s="710"/>
      <c r="U192" s="710"/>
      <c r="V192" s="710"/>
      <c r="W192" s="710"/>
      <c r="X192" s="710"/>
      <c r="Y192" s="710"/>
      <c r="Z192" s="726">
        <f t="shared" ref="Z192" si="194">SUM(R192:Y192)</f>
        <v>629.33618843683087</v>
      </c>
      <c r="AA192" s="710">
        <v>0</v>
      </c>
      <c r="AB192" s="710"/>
      <c r="AC192" s="712">
        <f t="shared" ref="AC192" si="195">SUM(AA192:AB192)</f>
        <v>0</v>
      </c>
      <c r="AD192" s="710">
        <f>+Z192*12+AA192</f>
        <v>7552.0342612419699</v>
      </c>
      <c r="AE192" s="713">
        <f t="shared" ref="AE192" si="196">+AD192*Q192</f>
        <v>3526800</v>
      </c>
      <c r="AF192" s="713"/>
      <c r="AG192" s="714"/>
      <c r="AH192" s="315"/>
      <c r="AI192" s="714"/>
    </row>
    <row r="193" spans="1:35" x14ac:dyDescent="0.2">
      <c r="A193" s="709" t="s">
        <v>2105</v>
      </c>
      <c r="B193" s="709">
        <f>+B192</f>
        <v>467</v>
      </c>
      <c r="C193" s="711">
        <f>+C192</f>
        <v>629.33618843683087</v>
      </c>
      <c r="D193" s="711"/>
      <c r="E193" s="711"/>
      <c r="F193" s="710"/>
      <c r="G193" s="710"/>
      <c r="H193" s="710"/>
      <c r="I193" s="710"/>
      <c r="J193" s="710"/>
      <c r="K193" s="711">
        <f>+K192</f>
        <v>629.33618843683087</v>
      </c>
      <c r="L193" s="711">
        <f>+L192</f>
        <v>0</v>
      </c>
      <c r="M193" s="710"/>
      <c r="N193" s="712">
        <f>+N192</f>
        <v>0</v>
      </c>
      <c r="O193" s="711">
        <f>+O192</f>
        <v>7552.0342612419699</v>
      </c>
      <c r="P193" s="715">
        <f>+P192</f>
        <v>3526800</v>
      </c>
      <c r="Q193" s="709">
        <f>+Q192</f>
        <v>467</v>
      </c>
      <c r="R193" s="711">
        <f>+R192</f>
        <v>629.33618843683087</v>
      </c>
      <c r="S193" s="711"/>
      <c r="T193" s="711"/>
      <c r="U193" s="710"/>
      <c r="V193" s="710"/>
      <c r="W193" s="710"/>
      <c r="X193" s="710"/>
      <c r="Y193" s="710"/>
      <c r="Z193" s="711">
        <f>+Z192</f>
        <v>629.33618843683087</v>
      </c>
      <c r="AA193" s="711">
        <f>+AA192</f>
        <v>0</v>
      </c>
      <c r="AB193" s="710"/>
      <c r="AC193" s="712">
        <f>+AC192</f>
        <v>0</v>
      </c>
      <c r="AD193" s="711">
        <f>+AD192</f>
        <v>7552.0342612419699</v>
      </c>
      <c r="AE193" s="715">
        <f>+AE192</f>
        <v>3526800</v>
      </c>
      <c r="AF193" s="713"/>
      <c r="AG193" s="714"/>
      <c r="AH193" s="709"/>
      <c r="AI193" s="714"/>
    </row>
    <row r="194" spans="1:35" x14ac:dyDescent="0.2">
      <c r="A194" s="315"/>
      <c r="B194" s="714"/>
      <c r="C194" s="710"/>
      <c r="D194" s="710"/>
      <c r="E194" s="710"/>
      <c r="F194" s="710"/>
      <c r="G194" s="710"/>
      <c r="H194" s="710"/>
      <c r="I194" s="710"/>
      <c r="J194" s="710"/>
      <c r="K194" s="710"/>
      <c r="L194" s="710"/>
      <c r="M194" s="710"/>
      <c r="N194" s="716"/>
      <c r="O194" s="710"/>
      <c r="P194" s="708"/>
      <c r="Q194" s="714"/>
      <c r="R194" s="710"/>
      <c r="S194" s="710"/>
      <c r="T194" s="710"/>
      <c r="U194" s="710"/>
      <c r="V194" s="710"/>
      <c r="W194" s="710"/>
      <c r="X194" s="710"/>
      <c r="Y194" s="710"/>
      <c r="Z194" s="710"/>
      <c r="AA194" s="710"/>
      <c r="AB194" s="710"/>
      <c r="AC194" s="716"/>
      <c r="AD194" s="710"/>
      <c r="AE194" s="708"/>
      <c r="AF194" s="713"/>
      <c r="AG194" s="714"/>
      <c r="AH194" s="714"/>
      <c r="AI194" s="714"/>
    </row>
    <row r="195" spans="1:35" ht="12" thickBot="1" x14ac:dyDescent="0.25">
      <c r="A195" s="730"/>
      <c r="B195" s="731"/>
      <c r="C195" s="732"/>
      <c r="D195" s="732"/>
      <c r="E195" s="732"/>
      <c r="F195" s="732"/>
      <c r="G195" s="732"/>
      <c r="H195" s="732"/>
      <c r="I195" s="732"/>
      <c r="J195" s="732"/>
      <c r="K195" s="732"/>
      <c r="L195" s="732"/>
      <c r="M195" s="732"/>
      <c r="N195" s="733"/>
      <c r="O195" s="734"/>
      <c r="P195" s="735"/>
      <c r="Q195" s="731"/>
      <c r="R195" s="732"/>
      <c r="S195" s="732"/>
      <c r="T195" s="732"/>
      <c r="U195" s="732"/>
      <c r="V195" s="732"/>
      <c r="W195" s="732"/>
      <c r="X195" s="732"/>
      <c r="Y195" s="732"/>
      <c r="Z195" s="732"/>
      <c r="AA195" s="732"/>
      <c r="AB195" s="732"/>
      <c r="AC195" s="733"/>
      <c r="AD195" s="734"/>
      <c r="AE195" s="735"/>
      <c r="AF195" s="735"/>
      <c r="AG195" s="731"/>
      <c r="AH195" s="735"/>
      <c r="AI195" s="731"/>
    </row>
    <row r="196" spans="1:35" ht="12" thickBot="1" x14ac:dyDescent="0.25">
      <c r="A196" s="736" t="s">
        <v>0</v>
      </c>
      <c r="B196" s="737">
        <f t="shared" ref="B196:AE196" si="197">+B193+B190+B186+B180+B176</f>
        <v>17758</v>
      </c>
      <c r="C196" s="738">
        <f t="shared" si="197"/>
        <v>25699.421520213698</v>
      </c>
      <c r="D196" s="738">
        <f t="shared" si="197"/>
        <v>36219.528608289074</v>
      </c>
      <c r="E196" s="738">
        <f t="shared" si="197"/>
        <v>0</v>
      </c>
      <c r="F196" s="738">
        <f t="shared" si="197"/>
        <v>0</v>
      </c>
      <c r="G196" s="738">
        <f t="shared" si="197"/>
        <v>0</v>
      </c>
      <c r="H196" s="738">
        <f t="shared" si="197"/>
        <v>0</v>
      </c>
      <c r="I196" s="738">
        <f t="shared" si="197"/>
        <v>0</v>
      </c>
      <c r="J196" s="738">
        <f t="shared" si="197"/>
        <v>913.62826923076932</v>
      </c>
      <c r="K196" s="738">
        <f t="shared" si="197"/>
        <v>459745.51427475328</v>
      </c>
      <c r="L196" s="738">
        <f t="shared" si="197"/>
        <v>5996.9179385208099</v>
      </c>
      <c r="M196" s="738">
        <f t="shared" si="197"/>
        <v>0</v>
      </c>
      <c r="N196" s="738">
        <f t="shared" si="197"/>
        <v>119083.7687556099</v>
      </c>
      <c r="O196" s="738">
        <f t="shared" si="197"/>
        <v>5636029.9400526499</v>
      </c>
      <c r="P196" s="738">
        <f t="shared" si="197"/>
        <v>589062328.80000007</v>
      </c>
      <c r="Q196" s="737">
        <f t="shared" si="197"/>
        <v>17758</v>
      </c>
      <c r="R196" s="738">
        <f t="shared" si="197"/>
        <v>25699.421520213698</v>
      </c>
      <c r="S196" s="738">
        <f t="shared" si="197"/>
        <v>36219.528608289074</v>
      </c>
      <c r="T196" s="738">
        <f t="shared" si="197"/>
        <v>0</v>
      </c>
      <c r="U196" s="738">
        <f t="shared" si="197"/>
        <v>0</v>
      </c>
      <c r="V196" s="738">
        <f t="shared" si="197"/>
        <v>0</v>
      </c>
      <c r="W196" s="738">
        <f t="shared" si="197"/>
        <v>0</v>
      </c>
      <c r="X196" s="738">
        <f t="shared" si="197"/>
        <v>0</v>
      </c>
      <c r="Y196" s="738">
        <f t="shared" si="197"/>
        <v>913.62826923076932</v>
      </c>
      <c r="Z196" s="738">
        <f t="shared" si="197"/>
        <v>459745.51427475328</v>
      </c>
      <c r="AA196" s="738">
        <f t="shared" si="197"/>
        <v>5996.9179385208099</v>
      </c>
      <c r="AB196" s="738">
        <f t="shared" si="197"/>
        <v>0</v>
      </c>
      <c r="AC196" s="738">
        <f t="shared" si="197"/>
        <v>119083.7687556099</v>
      </c>
      <c r="AD196" s="738">
        <f t="shared" si="197"/>
        <v>5636029.9400526499</v>
      </c>
      <c r="AE196" s="738">
        <f t="shared" si="197"/>
        <v>589062328.80000007</v>
      </c>
      <c r="AF196" s="739"/>
      <c r="AG196" s="740"/>
      <c r="AH196" s="739"/>
      <c r="AI196" s="740"/>
    </row>
    <row r="197" spans="1:35" x14ac:dyDescent="0.2">
      <c r="A197" s="689" t="s">
        <v>58</v>
      </c>
    </row>
    <row r="198" spans="1:35" x14ac:dyDescent="0.2">
      <c r="A198" s="689" t="s">
        <v>59</v>
      </c>
      <c r="B198" s="689" t="s">
        <v>154</v>
      </c>
    </row>
    <row r="199" spans="1:35" x14ac:dyDescent="0.2">
      <c r="A199" s="689" t="s">
        <v>60</v>
      </c>
      <c r="B199" s="689" t="s">
        <v>61</v>
      </c>
    </row>
    <row r="200" spans="1:35" x14ac:dyDescent="0.2">
      <c r="A200" s="689" t="s">
        <v>62</v>
      </c>
      <c r="B200" s="689" t="s">
        <v>63</v>
      </c>
    </row>
    <row r="201" spans="1:35" x14ac:dyDescent="0.2">
      <c r="A201" s="689" t="s">
        <v>64</v>
      </c>
      <c r="B201" s="689" t="s">
        <v>65</v>
      </c>
    </row>
    <row r="202" spans="1:35" x14ac:dyDescent="0.2">
      <c r="B202" s="689" t="s">
        <v>66</v>
      </c>
    </row>
    <row r="203" spans="1:35" x14ac:dyDescent="0.2">
      <c r="A203" s="689" t="s">
        <v>67</v>
      </c>
      <c r="B203" s="689" t="s">
        <v>2107</v>
      </c>
    </row>
    <row r="204" spans="1:35" x14ac:dyDescent="0.2">
      <c r="B204" s="689" t="s">
        <v>68</v>
      </c>
    </row>
    <row r="205" spans="1:35" x14ac:dyDescent="0.2">
      <c r="B205" s="689" t="s">
        <v>69</v>
      </c>
    </row>
    <row r="206" spans="1:35" x14ac:dyDescent="0.2">
      <c r="B206" s="689" t="s">
        <v>70</v>
      </c>
    </row>
    <row r="207" spans="1:35" x14ac:dyDescent="0.2">
      <c r="A207" s="689" t="s">
        <v>177</v>
      </c>
      <c r="B207" s="689" t="s">
        <v>178</v>
      </c>
    </row>
    <row r="208" spans="1:35" x14ac:dyDescent="0.2">
      <c r="A208" s="689" t="s">
        <v>179</v>
      </c>
      <c r="B208" s="689" t="s">
        <v>150</v>
      </c>
    </row>
    <row r="209" spans="1:2" x14ac:dyDescent="0.2">
      <c r="A209" s="689" t="s">
        <v>180</v>
      </c>
      <c r="B209" s="689" t="s">
        <v>2108</v>
      </c>
    </row>
    <row r="210" spans="1:2" x14ac:dyDescent="0.2">
      <c r="B210" s="689" t="s">
        <v>68</v>
      </c>
    </row>
    <row r="211" spans="1:2" x14ac:dyDescent="0.2">
      <c r="B211" s="689" t="s">
        <v>69</v>
      </c>
    </row>
    <row r="212" spans="1:2" x14ac:dyDescent="0.2">
      <c r="B212" s="689" t="s">
        <v>111</v>
      </c>
    </row>
    <row r="213" spans="1:2" x14ac:dyDescent="0.2">
      <c r="A213" s="689" t="s">
        <v>189</v>
      </c>
      <c r="B213" s="689" t="s">
        <v>190</v>
      </c>
    </row>
    <row r="214" spans="1:2" x14ac:dyDescent="0.2">
      <c r="A214" s="689" t="s">
        <v>187</v>
      </c>
      <c r="B214" s="689" t="s">
        <v>183</v>
      </c>
    </row>
    <row r="215" spans="1:2" x14ac:dyDescent="0.2">
      <c r="A215" s="689" t="s">
        <v>188</v>
      </c>
      <c r="B215" s="689" t="s">
        <v>191</v>
      </c>
    </row>
  </sheetData>
  <mergeCells count="5">
    <mergeCell ref="A4:A6"/>
    <mergeCell ref="B4:P4"/>
    <mergeCell ref="Q4:AE4"/>
    <mergeCell ref="AF4:AG4"/>
    <mergeCell ref="AH4:A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7">
    <tabColor rgb="FFFF0000"/>
    <pageSetUpPr fitToPage="1"/>
  </sheetPr>
  <dimension ref="A1:U53"/>
  <sheetViews>
    <sheetView zoomScaleNormal="100" zoomScaleSheetLayoutView="80" workbookViewId="0"/>
  </sheetViews>
  <sheetFormatPr baseColWidth="10" defaultColWidth="11.42578125" defaultRowHeight="12.75" x14ac:dyDescent="0.2"/>
  <cols>
    <col min="1" max="1" width="57.140625" style="232" customWidth="1"/>
    <col min="2" max="2" width="12.7109375" style="232" customWidth="1"/>
    <col min="3" max="5" width="14" style="232" bestFit="1" customWidth="1"/>
    <col min="6" max="6" width="13.5703125" style="232" bestFit="1" customWidth="1"/>
    <col min="7" max="7" width="14.28515625" style="232" customWidth="1"/>
    <col min="8" max="8" width="12.7109375" style="232" customWidth="1"/>
    <col min="9" max="9" width="15.85546875" style="232" customWidth="1"/>
    <col min="10" max="10" width="12.7109375" style="232" customWidth="1"/>
    <col min="11" max="11" width="11.42578125" style="232"/>
    <col min="12" max="12" width="11.7109375" style="232" bestFit="1" customWidth="1"/>
    <col min="13" max="16384" width="11.42578125" style="232"/>
  </cols>
  <sheetData>
    <row r="1" spans="1:21" s="279" customFormat="1" x14ac:dyDescent="0.2">
      <c r="A1" s="282" t="s">
        <v>415</v>
      </c>
      <c r="B1" s="282"/>
      <c r="C1" s="282"/>
      <c r="D1" s="282"/>
      <c r="E1" s="282"/>
      <c r="F1" s="282"/>
      <c r="G1" s="282"/>
      <c r="H1" s="282"/>
      <c r="I1" s="282"/>
    </row>
    <row r="2" spans="1:21" s="118" customFormat="1" x14ac:dyDescent="0.2">
      <c r="A2" s="784" t="s">
        <v>537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</row>
    <row r="3" spans="1:21" ht="13.5" thickBot="1" x14ac:dyDescent="0.25">
      <c r="A3" s="278"/>
      <c r="B3" s="281"/>
      <c r="E3" s="281"/>
    </row>
    <row r="4" spans="1:21" ht="12" customHeight="1" thickBot="1" x14ac:dyDescent="0.25">
      <c r="A4" s="841" t="s">
        <v>27</v>
      </c>
      <c r="B4" s="851" t="s">
        <v>351</v>
      </c>
      <c r="C4" s="847" t="s">
        <v>416</v>
      </c>
      <c r="D4" s="852" t="s">
        <v>417</v>
      </c>
      <c r="E4" s="845" t="s">
        <v>418</v>
      </c>
      <c r="F4" s="849" t="s">
        <v>419</v>
      </c>
      <c r="G4" s="843" t="s">
        <v>352</v>
      </c>
      <c r="H4" s="845" t="s">
        <v>353</v>
      </c>
      <c r="I4" s="843" t="s">
        <v>421</v>
      </c>
      <c r="J4" s="847" t="s">
        <v>420</v>
      </c>
    </row>
    <row r="5" spans="1:21" ht="31.5" customHeight="1" thickBot="1" x14ac:dyDescent="0.25">
      <c r="A5" s="842"/>
      <c r="B5" s="842"/>
      <c r="C5" s="848"/>
      <c r="D5" s="853"/>
      <c r="E5" s="846"/>
      <c r="F5" s="850"/>
      <c r="G5" s="844"/>
      <c r="H5" s="846"/>
      <c r="I5" s="844"/>
      <c r="J5" s="848"/>
    </row>
    <row r="6" spans="1:21" x14ac:dyDescent="0.2">
      <c r="A6" s="290" t="s">
        <v>592</v>
      </c>
      <c r="B6" s="291">
        <v>3327986</v>
      </c>
      <c r="C6" s="292">
        <v>4159341</v>
      </c>
      <c r="D6" s="293">
        <v>2945420</v>
      </c>
      <c r="E6" s="293">
        <v>2843740</v>
      </c>
      <c r="F6" s="328">
        <v>2534964</v>
      </c>
      <c r="G6" s="302">
        <f>+C6-D6</f>
        <v>1213921</v>
      </c>
      <c r="H6" s="608">
        <f>(+D6*100/B6)-100</f>
        <v>-11.495420954294886</v>
      </c>
      <c r="I6" s="611">
        <f>+D6-F6</f>
        <v>410456</v>
      </c>
      <c r="J6" s="303">
        <f>(+F6*100/D6)-100</f>
        <v>-13.935398007754415</v>
      </c>
      <c r="L6" s="607"/>
    </row>
    <row r="7" spans="1:21" x14ac:dyDescent="0.2">
      <c r="A7" s="288" t="s">
        <v>593</v>
      </c>
      <c r="B7" s="294">
        <v>837954</v>
      </c>
      <c r="C7" s="295">
        <v>1026029</v>
      </c>
      <c r="D7" s="296">
        <v>598553</v>
      </c>
      <c r="E7" s="296">
        <v>447326</v>
      </c>
      <c r="F7" s="328">
        <v>475439</v>
      </c>
      <c r="G7" s="302">
        <f>+C7-D7</f>
        <v>427476</v>
      </c>
      <c r="H7" s="608">
        <f>(+D7*100/B7)-100</f>
        <v>-28.569706690343381</v>
      </c>
      <c r="I7" s="301">
        <f>+D7-G7</f>
        <v>171077</v>
      </c>
      <c r="J7" s="342">
        <f t="shared" ref="J7:J49" si="0">(+F7*100/D7)-100</f>
        <v>-20.568604618137414</v>
      </c>
      <c r="L7" s="587"/>
    </row>
    <row r="8" spans="1:21" x14ac:dyDescent="0.2">
      <c r="A8" s="288" t="s">
        <v>594</v>
      </c>
      <c r="B8" s="294">
        <v>2674631</v>
      </c>
      <c r="C8" s="295">
        <v>2729823</v>
      </c>
      <c r="D8" s="296">
        <v>2811858</v>
      </c>
      <c r="E8" s="296">
        <v>3900226</v>
      </c>
      <c r="F8" s="328">
        <v>1872470</v>
      </c>
      <c r="G8" s="302">
        <f t="shared" ref="G8:G48" si="1">+C8-D8</f>
        <v>-82035</v>
      </c>
      <c r="H8" s="608">
        <f t="shared" ref="H8:H47" si="2">(+D8*100/B8)-100</f>
        <v>5.1306890557987259</v>
      </c>
      <c r="I8" s="301">
        <f t="shared" ref="I8:I48" si="3">+D8-G8</f>
        <v>2893893</v>
      </c>
      <c r="J8" s="342">
        <f t="shared" si="0"/>
        <v>-33.408088175149672</v>
      </c>
    </row>
    <row r="9" spans="1:21" x14ac:dyDescent="0.2">
      <c r="A9" s="288" t="s">
        <v>595</v>
      </c>
      <c r="B9" s="294">
        <v>2491608</v>
      </c>
      <c r="C9" s="295">
        <v>3062819</v>
      </c>
      <c r="D9" s="296">
        <v>2659863</v>
      </c>
      <c r="E9" s="296">
        <v>2165445</v>
      </c>
      <c r="F9" s="328">
        <v>2381475</v>
      </c>
      <c r="G9" s="302">
        <f t="shared" si="1"/>
        <v>402956</v>
      </c>
      <c r="H9" s="608">
        <f t="shared" si="2"/>
        <v>6.7528680273943564</v>
      </c>
      <c r="I9" s="301">
        <f t="shared" si="3"/>
        <v>2256907</v>
      </c>
      <c r="J9" s="342">
        <f t="shared" si="0"/>
        <v>-10.466253337107958</v>
      </c>
    </row>
    <row r="10" spans="1:21" x14ac:dyDescent="0.2">
      <c r="A10" s="288" t="s">
        <v>596</v>
      </c>
      <c r="B10" s="294">
        <v>3219</v>
      </c>
      <c r="C10" s="295">
        <v>3000</v>
      </c>
      <c r="D10" s="296">
        <v>3219</v>
      </c>
      <c r="E10" s="296">
        <v>3000</v>
      </c>
      <c r="F10" s="328">
        <v>7219</v>
      </c>
      <c r="G10" s="302">
        <f t="shared" si="1"/>
        <v>-219</v>
      </c>
      <c r="H10" s="608">
        <f t="shared" si="2"/>
        <v>0</v>
      </c>
      <c r="I10" s="301">
        <f t="shared" si="3"/>
        <v>3438</v>
      </c>
      <c r="J10" s="342">
        <f t="shared" si="0"/>
        <v>124.26219322771047</v>
      </c>
      <c r="L10" s="607"/>
    </row>
    <row r="11" spans="1:21" x14ac:dyDescent="0.2">
      <c r="A11" s="288" t="s">
        <v>597</v>
      </c>
      <c r="B11" s="294">
        <v>754895</v>
      </c>
      <c r="C11" s="295">
        <v>2068800</v>
      </c>
      <c r="D11" s="296">
        <v>1151623</v>
      </c>
      <c r="E11" s="296">
        <v>3108444</v>
      </c>
      <c r="F11" s="328">
        <v>1358507</v>
      </c>
      <c r="G11" s="302">
        <f t="shared" si="1"/>
        <v>917177</v>
      </c>
      <c r="H11" s="608">
        <f t="shared" si="2"/>
        <v>52.554063810198755</v>
      </c>
      <c r="I11" s="301">
        <f t="shared" si="3"/>
        <v>234446</v>
      </c>
      <c r="J11" s="342">
        <f t="shared" si="0"/>
        <v>17.964559582432798</v>
      </c>
    </row>
    <row r="12" spans="1:21" x14ac:dyDescent="0.2">
      <c r="A12" s="288" t="s">
        <v>598</v>
      </c>
      <c r="B12" s="294">
        <v>180000</v>
      </c>
      <c r="C12" s="295">
        <v>191934</v>
      </c>
      <c r="D12" s="296">
        <v>150113</v>
      </c>
      <c r="E12" s="296">
        <v>125309</v>
      </c>
      <c r="F12" s="328">
        <v>128980</v>
      </c>
      <c r="G12" s="302">
        <f t="shared" si="1"/>
        <v>41821</v>
      </c>
      <c r="H12" s="608">
        <f t="shared" si="2"/>
        <v>-16.603888888888889</v>
      </c>
      <c r="I12" s="301">
        <f t="shared" si="3"/>
        <v>108292</v>
      </c>
      <c r="J12" s="342">
        <f t="shared" si="0"/>
        <v>-14.078061193900595</v>
      </c>
    </row>
    <row r="13" spans="1:21" x14ac:dyDescent="0.2">
      <c r="A13" s="288" t="s">
        <v>22</v>
      </c>
      <c r="B13" s="294">
        <v>63724</v>
      </c>
      <c r="C13" s="295">
        <v>27407</v>
      </c>
      <c r="D13" s="296">
        <v>43110</v>
      </c>
      <c r="E13" s="296">
        <v>21521</v>
      </c>
      <c r="F13" s="328">
        <v>15712</v>
      </c>
      <c r="G13" s="302">
        <f t="shared" si="1"/>
        <v>-15703</v>
      </c>
      <c r="H13" s="608">
        <f t="shared" si="2"/>
        <v>-32.348879543029312</v>
      </c>
      <c r="I13" s="301">
        <f t="shared" si="3"/>
        <v>58813</v>
      </c>
      <c r="J13" s="342">
        <f t="shared" si="0"/>
        <v>-63.553699837624684</v>
      </c>
    </row>
    <row r="14" spans="1:21" x14ac:dyDescent="0.2">
      <c r="A14" s="288" t="s">
        <v>265</v>
      </c>
      <c r="B14" s="294">
        <v>720209</v>
      </c>
      <c r="C14" s="295">
        <v>1166843</v>
      </c>
      <c r="D14" s="296">
        <v>437418</v>
      </c>
      <c r="E14" s="296">
        <v>591950</v>
      </c>
      <c r="F14" s="328">
        <v>338666</v>
      </c>
      <c r="G14" s="302">
        <f t="shared" si="1"/>
        <v>729425</v>
      </c>
      <c r="H14" s="608">
        <f t="shared" si="2"/>
        <v>-39.265129983102128</v>
      </c>
      <c r="I14" s="301">
        <f t="shared" si="3"/>
        <v>-292007</v>
      </c>
      <c r="J14" s="342">
        <f t="shared" si="0"/>
        <v>-22.576117123666606</v>
      </c>
    </row>
    <row r="15" spans="1:21" x14ac:dyDescent="0.2">
      <c r="A15" s="288" t="s">
        <v>266</v>
      </c>
      <c r="B15" s="294">
        <v>43549</v>
      </c>
      <c r="C15" s="295">
        <v>102193</v>
      </c>
      <c r="D15" s="296">
        <v>82100</v>
      </c>
      <c r="E15" s="296">
        <v>96010</v>
      </c>
      <c r="F15" s="328">
        <v>96971</v>
      </c>
      <c r="G15" s="302">
        <f t="shared" si="1"/>
        <v>20093</v>
      </c>
      <c r="H15" s="608">
        <f t="shared" si="2"/>
        <v>88.52327263542216</v>
      </c>
      <c r="I15" s="301">
        <f t="shared" si="3"/>
        <v>62007</v>
      </c>
      <c r="J15" s="342">
        <f t="shared" si="0"/>
        <v>18.113276492082832</v>
      </c>
    </row>
    <row r="16" spans="1:21" x14ac:dyDescent="0.2">
      <c r="A16" s="288" t="s">
        <v>599</v>
      </c>
      <c r="B16" s="294">
        <v>1743559</v>
      </c>
      <c r="C16" s="295">
        <v>8628844</v>
      </c>
      <c r="D16" s="296">
        <v>2087875</v>
      </c>
      <c r="E16" s="296">
        <v>8874329</v>
      </c>
      <c r="F16" s="328">
        <v>1178592</v>
      </c>
      <c r="G16" s="302">
        <f t="shared" si="1"/>
        <v>6540969</v>
      </c>
      <c r="H16" s="608">
        <f t="shared" si="2"/>
        <v>19.747883495769287</v>
      </c>
      <c r="I16" s="301">
        <f t="shared" si="3"/>
        <v>-4453094</v>
      </c>
      <c r="J16" s="342">
        <f t="shared" si="0"/>
        <v>-43.550643596958629</v>
      </c>
    </row>
    <row r="17" spans="1:10" x14ac:dyDescent="0.2">
      <c r="A17" s="288" t="s">
        <v>600</v>
      </c>
      <c r="B17" s="294">
        <v>1929727</v>
      </c>
      <c r="C17" s="295">
        <v>6892737</v>
      </c>
      <c r="D17" s="296">
        <v>4133178</v>
      </c>
      <c r="E17" s="296">
        <v>13010230</v>
      </c>
      <c r="F17" s="328">
        <v>2887960</v>
      </c>
      <c r="G17" s="302">
        <f t="shared" si="1"/>
        <v>2759559</v>
      </c>
      <c r="H17" s="608">
        <f t="shared" si="2"/>
        <v>114.18459709585863</v>
      </c>
      <c r="I17" s="301">
        <f t="shared" si="3"/>
        <v>1373619</v>
      </c>
      <c r="J17" s="342">
        <f t="shared" si="0"/>
        <v>-30.127374141641127</v>
      </c>
    </row>
    <row r="18" spans="1:10" x14ac:dyDescent="0.2">
      <c r="A18" s="288" t="s">
        <v>268</v>
      </c>
      <c r="B18" s="294">
        <v>406306</v>
      </c>
      <c r="C18" s="295">
        <v>1924834</v>
      </c>
      <c r="D18" s="296">
        <v>2643162</v>
      </c>
      <c r="E18" s="296">
        <v>1652534</v>
      </c>
      <c r="F18" s="328">
        <v>198795</v>
      </c>
      <c r="G18" s="302">
        <f t="shared" si="1"/>
        <v>-718328</v>
      </c>
      <c r="H18" s="608">
        <f t="shared" si="2"/>
        <v>550.53481858500732</v>
      </c>
      <c r="I18" s="301">
        <f t="shared" si="3"/>
        <v>3361490</v>
      </c>
      <c r="J18" s="342">
        <f t="shared" si="0"/>
        <v>-92.47889459669895</v>
      </c>
    </row>
    <row r="19" spans="1:10" x14ac:dyDescent="0.2">
      <c r="A19" s="288" t="s">
        <v>601</v>
      </c>
      <c r="B19" s="294">
        <v>127354</v>
      </c>
      <c r="C19" s="295">
        <v>187188</v>
      </c>
      <c r="D19" s="296">
        <v>109292</v>
      </c>
      <c r="E19" s="296">
        <v>109162</v>
      </c>
      <c r="F19" s="328">
        <v>82326</v>
      </c>
      <c r="G19" s="302">
        <f t="shared" si="1"/>
        <v>77896</v>
      </c>
      <c r="H19" s="608">
        <f t="shared" si="2"/>
        <v>-14.182514879783909</v>
      </c>
      <c r="I19" s="301">
        <f t="shared" si="3"/>
        <v>31396</v>
      </c>
      <c r="J19" s="342">
        <f t="shared" si="0"/>
        <v>-24.673352120923767</v>
      </c>
    </row>
    <row r="20" spans="1:10" x14ac:dyDescent="0.2">
      <c r="A20" s="288" t="s">
        <v>262</v>
      </c>
      <c r="B20" s="294">
        <v>434021</v>
      </c>
      <c r="C20" s="295">
        <v>1008149</v>
      </c>
      <c r="D20" s="296">
        <v>337120</v>
      </c>
      <c r="E20" s="296">
        <v>441410</v>
      </c>
      <c r="F20" s="328">
        <v>149236</v>
      </c>
      <c r="G20" s="302">
        <f t="shared" si="1"/>
        <v>671029</v>
      </c>
      <c r="H20" s="608">
        <f t="shared" si="2"/>
        <v>-22.326339048110569</v>
      </c>
      <c r="I20" s="301">
        <f t="shared" si="3"/>
        <v>-333909</v>
      </c>
      <c r="J20" s="342">
        <f t="shared" si="0"/>
        <v>-55.73208353108685</v>
      </c>
    </row>
    <row r="21" spans="1:10" x14ac:dyDescent="0.2">
      <c r="A21" s="288" t="s">
        <v>269</v>
      </c>
      <c r="B21" s="294">
        <v>956324</v>
      </c>
      <c r="C21" s="295">
        <v>1795366</v>
      </c>
      <c r="D21" s="296">
        <v>1173964</v>
      </c>
      <c r="E21" s="296">
        <v>1274960</v>
      </c>
      <c r="F21" s="328">
        <v>883211</v>
      </c>
      <c r="G21" s="302">
        <f t="shared" si="1"/>
        <v>621402</v>
      </c>
      <c r="H21" s="608">
        <f t="shared" si="2"/>
        <v>22.757977421877939</v>
      </c>
      <c r="I21" s="301">
        <f t="shared" si="3"/>
        <v>552562</v>
      </c>
      <c r="J21" s="342">
        <f t="shared" si="0"/>
        <v>-24.76677308673861</v>
      </c>
    </row>
    <row r="22" spans="1:10" x14ac:dyDescent="0.2">
      <c r="A22" s="288" t="s">
        <v>602</v>
      </c>
      <c r="B22" s="294">
        <v>3000</v>
      </c>
      <c r="C22" s="295">
        <v>14770</v>
      </c>
      <c r="D22" s="296">
        <v>3000</v>
      </c>
      <c r="E22" s="296">
        <v>3000</v>
      </c>
      <c r="F22" s="301"/>
      <c r="G22" s="302">
        <f t="shared" si="1"/>
        <v>11770</v>
      </c>
      <c r="H22" s="608">
        <f t="shared" si="2"/>
        <v>0</v>
      </c>
      <c r="I22" s="301">
        <f t="shared" si="3"/>
        <v>-8770</v>
      </c>
      <c r="J22" s="342">
        <f t="shared" si="0"/>
        <v>-100</v>
      </c>
    </row>
    <row r="23" spans="1:10" x14ac:dyDescent="0.2">
      <c r="A23" s="288" t="s">
        <v>603</v>
      </c>
      <c r="B23" s="294">
        <v>9918663</v>
      </c>
      <c r="C23" s="295">
        <v>14508465</v>
      </c>
      <c r="D23" s="296">
        <v>7931336</v>
      </c>
      <c r="E23" s="296">
        <v>5019221</v>
      </c>
      <c r="F23" s="328">
        <v>3710128</v>
      </c>
      <c r="G23" s="302">
        <f t="shared" si="1"/>
        <v>6577129</v>
      </c>
      <c r="H23" s="608">
        <f t="shared" si="2"/>
        <v>-20.03623875516287</v>
      </c>
      <c r="I23" s="301">
        <f t="shared" si="3"/>
        <v>1354207</v>
      </c>
      <c r="J23" s="342">
        <f t="shared" si="0"/>
        <v>-53.221903598586671</v>
      </c>
    </row>
    <row r="24" spans="1:10" x14ac:dyDescent="0.2">
      <c r="A24" s="288" t="s">
        <v>604</v>
      </c>
      <c r="B24" s="294">
        <v>5152560</v>
      </c>
      <c r="C24" s="295">
        <v>7032334</v>
      </c>
      <c r="D24" s="296">
        <v>5500465</v>
      </c>
      <c r="E24" s="296">
        <v>4929660</v>
      </c>
      <c r="F24" s="328">
        <v>7290685</v>
      </c>
      <c r="G24" s="302">
        <f t="shared" si="1"/>
        <v>1531869</v>
      </c>
      <c r="H24" s="608">
        <f t="shared" si="2"/>
        <v>6.7520805191982305</v>
      </c>
      <c r="I24" s="301">
        <f t="shared" si="3"/>
        <v>3968596</v>
      </c>
      <c r="J24" s="342">
        <f t="shared" si="0"/>
        <v>32.546702869666461</v>
      </c>
    </row>
    <row r="25" spans="1:10" x14ac:dyDescent="0.2">
      <c r="A25" s="288" t="s">
        <v>605</v>
      </c>
      <c r="B25" s="294">
        <v>983892</v>
      </c>
      <c r="C25" s="295">
        <v>729873</v>
      </c>
      <c r="D25" s="296">
        <v>866678</v>
      </c>
      <c r="E25" s="296">
        <v>983841</v>
      </c>
      <c r="F25" s="328">
        <v>889540</v>
      </c>
      <c r="G25" s="302">
        <f t="shared" si="1"/>
        <v>-136805</v>
      </c>
      <c r="H25" s="608">
        <f t="shared" si="2"/>
        <v>-11.913299427172902</v>
      </c>
      <c r="I25" s="301">
        <f t="shared" si="3"/>
        <v>1003483</v>
      </c>
      <c r="J25" s="342">
        <f t="shared" si="0"/>
        <v>2.6378885814570054</v>
      </c>
    </row>
    <row r="26" spans="1:10" x14ac:dyDescent="0.2">
      <c r="A26" s="288" t="s">
        <v>606</v>
      </c>
      <c r="B26" s="294">
        <v>185725</v>
      </c>
      <c r="C26" s="295">
        <v>213672</v>
      </c>
      <c r="D26" s="296">
        <v>158239</v>
      </c>
      <c r="E26" s="296">
        <v>154112</v>
      </c>
      <c r="F26" s="328">
        <v>142076</v>
      </c>
      <c r="G26" s="302">
        <f t="shared" si="1"/>
        <v>55433</v>
      </c>
      <c r="H26" s="608">
        <f t="shared" si="2"/>
        <v>-14.799300040382292</v>
      </c>
      <c r="I26" s="301">
        <f t="shared" si="3"/>
        <v>102806</v>
      </c>
      <c r="J26" s="342">
        <f t="shared" si="0"/>
        <v>-10.214296096411118</v>
      </c>
    </row>
    <row r="27" spans="1:10" x14ac:dyDescent="0.2">
      <c r="A27" s="288" t="s">
        <v>607</v>
      </c>
      <c r="B27" s="294">
        <v>440015</v>
      </c>
      <c r="C27" s="295">
        <v>640579</v>
      </c>
      <c r="D27" s="296">
        <v>287052</v>
      </c>
      <c r="E27" s="296">
        <v>352149</v>
      </c>
      <c r="F27" s="328">
        <v>239497</v>
      </c>
      <c r="G27" s="302">
        <f t="shared" si="1"/>
        <v>353527</v>
      </c>
      <c r="H27" s="608">
        <f t="shared" si="2"/>
        <v>-34.76313307500881</v>
      </c>
      <c r="I27" s="301">
        <f t="shared" si="3"/>
        <v>-66475</v>
      </c>
      <c r="J27" s="342">
        <f t="shared" si="0"/>
        <v>-16.566684781851379</v>
      </c>
    </row>
    <row r="28" spans="1:10" x14ac:dyDescent="0.2">
      <c r="A28" s="288" t="s">
        <v>608</v>
      </c>
      <c r="B28" s="294"/>
      <c r="C28" s="12"/>
      <c r="D28" s="296">
        <v>40703</v>
      </c>
      <c r="E28" s="296">
        <v>29629</v>
      </c>
      <c r="F28" s="328">
        <v>43992</v>
      </c>
      <c r="G28" s="302">
        <f t="shared" si="1"/>
        <v>-40703</v>
      </c>
      <c r="H28" s="608"/>
      <c r="I28" s="301">
        <f t="shared" si="3"/>
        <v>81406</v>
      </c>
      <c r="J28" s="342">
        <f t="shared" si="0"/>
        <v>8.0804854679016245</v>
      </c>
    </row>
    <row r="29" spans="1:10" x14ac:dyDescent="0.2">
      <c r="A29" s="288" t="s">
        <v>263</v>
      </c>
      <c r="B29" s="294">
        <v>16566</v>
      </c>
      <c r="C29" s="295">
        <v>8808</v>
      </c>
      <c r="D29" s="296">
        <v>9675</v>
      </c>
      <c r="E29" s="296">
        <v>4800</v>
      </c>
      <c r="F29" s="328">
        <v>29920</v>
      </c>
      <c r="G29" s="302">
        <f t="shared" si="1"/>
        <v>-867</v>
      </c>
      <c r="H29" s="608">
        <f t="shared" si="2"/>
        <v>-41.597247374139805</v>
      </c>
      <c r="I29" s="301">
        <f t="shared" si="3"/>
        <v>10542</v>
      </c>
      <c r="J29" s="342">
        <f t="shared" si="0"/>
        <v>209.25064599483204</v>
      </c>
    </row>
    <row r="30" spans="1:10" ht="15" x14ac:dyDescent="0.25">
      <c r="A30" s="288" t="s">
        <v>609</v>
      </c>
      <c r="B30" s="294">
        <v>4466565</v>
      </c>
      <c r="C30" s="295">
        <v>12672683</v>
      </c>
      <c r="D30" s="296">
        <v>7750984</v>
      </c>
      <c r="E30" s="296">
        <v>9610445</v>
      </c>
      <c r="F30" s="369">
        <v>7422493</v>
      </c>
      <c r="G30" s="302">
        <f t="shared" si="1"/>
        <v>4921699</v>
      </c>
      <c r="H30" s="608">
        <f t="shared" si="2"/>
        <v>73.533442365665792</v>
      </c>
      <c r="I30" s="301">
        <f t="shared" si="3"/>
        <v>2829285</v>
      </c>
      <c r="J30" s="342">
        <f t="shared" si="0"/>
        <v>-4.2380554520561589</v>
      </c>
    </row>
    <row r="31" spans="1:10" x14ac:dyDescent="0.2">
      <c r="A31" s="288" t="s">
        <v>264</v>
      </c>
      <c r="B31" s="294">
        <v>1505733</v>
      </c>
      <c r="C31" s="295">
        <v>1419858</v>
      </c>
      <c r="D31" s="296">
        <v>800734</v>
      </c>
      <c r="E31" s="296">
        <v>1196860</v>
      </c>
      <c r="F31" s="328">
        <v>882605</v>
      </c>
      <c r="G31" s="302">
        <f t="shared" si="1"/>
        <v>619124</v>
      </c>
      <c r="H31" s="608">
        <f t="shared" si="2"/>
        <v>-46.820983534265373</v>
      </c>
      <c r="I31" s="301">
        <f t="shared" si="3"/>
        <v>181610</v>
      </c>
      <c r="J31" s="342">
        <f t="shared" si="0"/>
        <v>10.224494026730468</v>
      </c>
    </row>
    <row r="32" spans="1:10" x14ac:dyDescent="0.2">
      <c r="A32" s="288" t="s">
        <v>610</v>
      </c>
      <c r="B32" s="294">
        <v>60690</v>
      </c>
      <c r="C32" s="295">
        <v>53023</v>
      </c>
      <c r="D32" s="296">
        <v>24862</v>
      </c>
      <c r="E32" s="296">
        <v>27036</v>
      </c>
      <c r="F32" s="328">
        <v>13462</v>
      </c>
      <c r="G32" s="302">
        <f t="shared" si="1"/>
        <v>28161</v>
      </c>
      <c r="H32" s="608">
        <f t="shared" si="2"/>
        <v>-59.034437304333501</v>
      </c>
      <c r="I32" s="301">
        <f t="shared" si="3"/>
        <v>-3299</v>
      </c>
      <c r="J32" s="342">
        <f t="shared" si="0"/>
        <v>-45.853109162577425</v>
      </c>
    </row>
    <row r="33" spans="1:11" x14ac:dyDescent="0.2">
      <c r="A33" s="288" t="s">
        <v>611</v>
      </c>
      <c r="B33" s="294">
        <v>11305</v>
      </c>
      <c r="C33" s="295">
        <v>100</v>
      </c>
      <c r="D33" s="296">
        <v>10860</v>
      </c>
      <c r="E33" s="296">
        <v>10860</v>
      </c>
      <c r="F33" s="328">
        <v>10860</v>
      </c>
      <c r="G33" s="302">
        <f t="shared" si="1"/>
        <v>-10760</v>
      </c>
      <c r="H33" s="608">
        <f t="shared" si="2"/>
        <v>-3.9363113666519212</v>
      </c>
      <c r="I33" s="301">
        <f t="shared" si="3"/>
        <v>21620</v>
      </c>
      <c r="J33" s="342">
        <f t="shared" si="0"/>
        <v>0</v>
      </c>
    </row>
    <row r="34" spans="1:11" x14ac:dyDescent="0.2">
      <c r="A34" s="288" t="s">
        <v>28</v>
      </c>
      <c r="B34" s="294">
        <v>584692</v>
      </c>
      <c r="C34" s="295">
        <v>242426</v>
      </c>
      <c r="D34" s="296">
        <v>348860</v>
      </c>
      <c r="E34" s="296">
        <v>327714</v>
      </c>
      <c r="F34" s="328">
        <v>315366</v>
      </c>
      <c r="G34" s="302">
        <f t="shared" si="1"/>
        <v>-106434</v>
      </c>
      <c r="H34" s="608">
        <f t="shared" si="2"/>
        <v>-40.334398281488376</v>
      </c>
      <c r="I34" s="301">
        <f t="shared" si="3"/>
        <v>455294</v>
      </c>
      <c r="J34" s="342">
        <f t="shared" si="0"/>
        <v>-9.60098606891016</v>
      </c>
    </row>
    <row r="35" spans="1:11" x14ac:dyDescent="0.2">
      <c r="A35" s="288" t="s">
        <v>612</v>
      </c>
      <c r="B35" s="294">
        <v>24488</v>
      </c>
      <c r="C35" s="295">
        <v>2678658</v>
      </c>
      <c r="D35" s="296">
        <v>1500</v>
      </c>
      <c r="E35" s="296">
        <v>600969</v>
      </c>
      <c r="F35" s="328">
        <v>1000</v>
      </c>
      <c r="G35" s="302">
        <f t="shared" si="1"/>
        <v>2677158</v>
      </c>
      <c r="H35" s="608">
        <f t="shared" si="2"/>
        <v>-93.874550800392029</v>
      </c>
      <c r="I35" s="301">
        <f t="shared" si="3"/>
        <v>-2675658</v>
      </c>
      <c r="J35" s="342">
        <f t="shared" si="0"/>
        <v>-33.333333333333329</v>
      </c>
    </row>
    <row r="36" spans="1:11" x14ac:dyDescent="0.2">
      <c r="A36" s="288" t="s">
        <v>613</v>
      </c>
      <c r="B36" s="294">
        <v>26000</v>
      </c>
      <c r="C36" s="295">
        <v>49700</v>
      </c>
      <c r="D36" s="296">
        <v>159262</v>
      </c>
      <c r="E36" s="296">
        <v>114861</v>
      </c>
      <c r="F36" s="328">
        <v>18000</v>
      </c>
      <c r="G36" s="302">
        <f t="shared" si="1"/>
        <v>-109562</v>
      </c>
      <c r="H36" s="608">
        <f t="shared" si="2"/>
        <v>512.54615384615386</v>
      </c>
      <c r="I36" s="301">
        <f t="shared" si="3"/>
        <v>268824</v>
      </c>
      <c r="J36" s="342">
        <f t="shared" si="0"/>
        <v>-88.697868920395322</v>
      </c>
    </row>
    <row r="37" spans="1:11" x14ac:dyDescent="0.2">
      <c r="A37" s="288" t="s">
        <v>613</v>
      </c>
      <c r="B37" s="294">
        <v>1475321</v>
      </c>
      <c r="C37" s="295">
        <v>1723302</v>
      </c>
      <c r="D37" s="296">
        <v>46060</v>
      </c>
      <c r="E37" s="296">
        <v>131373</v>
      </c>
      <c r="F37" s="328">
        <v>56900</v>
      </c>
      <c r="G37" s="302">
        <f t="shared" si="1"/>
        <v>1677242</v>
      </c>
      <c r="H37" s="608">
        <f t="shared" si="2"/>
        <v>-96.877967574514287</v>
      </c>
      <c r="I37" s="301">
        <f t="shared" si="3"/>
        <v>-1631182</v>
      </c>
      <c r="J37" s="342">
        <f t="shared" si="0"/>
        <v>23.534520191055151</v>
      </c>
    </row>
    <row r="38" spans="1:11" ht="24" x14ac:dyDescent="0.2">
      <c r="A38" s="383" t="s">
        <v>1291</v>
      </c>
      <c r="B38" s="338"/>
      <c r="C38" s="339"/>
      <c r="D38" s="340"/>
      <c r="E38" s="340"/>
      <c r="F38" s="328">
        <v>200000</v>
      </c>
      <c r="G38" s="341"/>
      <c r="H38" s="608"/>
      <c r="I38" s="301"/>
      <c r="J38" s="342"/>
      <c r="K38" s="370"/>
    </row>
    <row r="39" spans="1:11" x14ac:dyDescent="0.2">
      <c r="A39" s="288" t="s">
        <v>614</v>
      </c>
      <c r="B39" s="294">
        <v>79317</v>
      </c>
      <c r="C39" s="295">
        <v>51131</v>
      </c>
      <c r="D39" s="296">
        <v>105673</v>
      </c>
      <c r="E39" s="296">
        <v>42356</v>
      </c>
      <c r="F39" s="328">
        <v>39343</v>
      </c>
      <c r="G39" s="302">
        <f t="shared" si="1"/>
        <v>-54542</v>
      </c>
      <c r="H39" s="608">
        <f t="shared" si="2"/>
        <v>33.228689940365882</v>
      </c>
      <c r="I39" s="301">
        <f t="shared" si="3"/>
        <v>160215</v>
      </c>
      <c r="J39" s="342">
        <f t="shared" si="0"/>
        <v>-62.769108476148119</v>
      </c>
    </row>
    <row r="40" spans="1:11" x14ac:dyDescent="0.2">
      <c r="A40" s="288" t="s">
        <v>615</v>
      </c>
      <c r="B40" s="294">
        <v>52284</v>
      </c>
      <c r="C40" s="295">
        <v>51456</v>
      </c>
      <c r="D40" s="296">
        <v>21462</v>
      </c>
      <c r="E40" s="296">
        <v>21462</v>
      </c>
      <c r="F40" s="328">
        <v>33000</v>
      </c>
      <c r="G40" s="302">
        <f t="shared" si="1"/>
        <v>29994</v>
      </c>
      <c r="H40" s="608">
        <f t="shared" si="2"/>
        <v>-58.951113151250858</v>
      </c>
      <c r="I40" s="301">
        <f t="shared" si="3"/>
        <v>-8532</v>
      </c>
      <c r="J40" s="342">
        <f t="shared" si="0"/>
        <v>53.760134190662569</v>
      </c>
    </row>
    <row r="41" spans="1:11" x14ac:dyDescent="0.2">
      <c r="A41" s="288" t="s">
        <v>616</v>
      </c>
      <c r="B41" s="294">
        <v>4664612</v>
      </c>
      <c r="C41" s="295">
        <v>3253687</v>
      </c>
      <c r="D41" s="296">
        <v>1659711</v>
      </c>
      <c r="E41" s="296">
        <v>1536894</v>
      </c>
      <c r="F41" s="328">
        <v>353379</v>
      </c>
      <c r="G41" s="302">
        <f t="shared" si="1"/>
        <v>1593976</v>
      </c>
      <c r="H41" s="608">
        <f t="shared" si="2"/>
        <v>-64.4190985230926</v>
      </c>
      <c r="I41" s="301">
        <f t="shared" si="3"/>
        <v>65735</v>
      </c>
      <c r="J41" s="342">
        <f t="shared" si="0"/>
        <v>-78.70840164341864</v>
      </c>
    </row>
    <row r="42" spans="1:11" x14ac:dyDescent="0.2">
      <c r="A42" s="288" t="s">
        <v>617</v>
      </c>
      <c r="B42" s="294"/>
      <c r="C42" s="297"/>
      <c r="D42" s="296">
        <v>2500</v>
      </c>
      <c r="E42" s="296">
        <v>0</v>
      </c>
      <c r="F42" s="301"/>
      <c r="G42" s="302">
        <f t="shared" si="1"/>
        <v>-2500</v>
      </c>
      <c r="H42" s="608"/>
      <c r="I42" s="301">
        <f t="shared" si="3"/>
        <v>5000</v>
      </c>
      <c r="J42" s="342">
        <f t="shared" si="0"/>
        <v>-100</v>
      </c>
    </row>
    <row r="43" spans="1:11" x14ac:dyDescent="0.2">
      <c r="A43" s="288" t="s">
        <v>618</v>
      </c>
      <c r="B43" s="294"/>
      <c r="C43" s="295">
        <v>88000</v>
      </c>
      <c r="D43" s="283"/>
      <c r="E43" s="283"/>
      <c r="F43" s="301"/>
      <c r="G43" s="302">
        <f t="shared" si="1"/>
        <v>88000</v>
      </c>
      <c r="H43" s="608"/>
      <c r="I43" s="301">
        <f t="shared" si="3"/>
        <v>-88000</v>
      </c>
      <c r="J43" s="342"/>
    </row>
    <row r="44" spans="1:11" x14ac:dyDescent="0.2">
      <c r="A44" s="288" t="s">
        <v>619</v>
      </c>
      <c r="B44" s="294"/>
      <c r="C44" s="295">
        <v>52130</v>
      </c>
      <c r="D44" s="296">
        <v>1000</v>
      </c>
      <c r="E44" s="296">
        <v>0</v>
      </c>
      <c r="F44" s="328">
        <v>6525</v>
      </c>
      <c r="G44" s="302">
        <f t="shared" si="1"/>
        <v>51130</v>
      </c>
      <c r="H44" s="608"/>
      <c r="I44" s="301">
        <f t="shared" si="3"/>
        <v>-50130</v>
      </c>
      <c r="J44" s="342">
        <f t="shared" si="0"/>
        <v>552.5</v>
      </c>
    </row>
    <row r="45" spans="1:11" x14ac:dyDescent="0.2">
      <c r="A45" s="288" t="s">
        <v>620</v>
      </c>
      <c r="B45" s="294">
        <v>1408985</v>
      </c>
      <c r="C45" s="295">
        <v>2813809</v>
      </c>
      <c r="D45" s="296">
        <v>1360147</v>
      </c>
      <c r="E45" s="296">
        <v>699733</v>
      </c>
      <c r="F45" s="328">
        <v>546002</v>
      </c>
      <c r="G45" s="302">
        <f t="shared" si="1"/>
        <v>1453662</v>
      </c>
      <c r="H45" s="608">
        <f t="shared" si="2"/>
        <v>-3.4661831034397039</v>
      </c>
      <c r="I45" s="301">
        <f t="shared" si="3"/>
        <v>-93515</v>
      </c>
      <c r="J45" s="342">
        <f t="shared" si="0"/>
        <v>-59.857133089291082</v>
      </c>
    </row>
    <row r="46" spans="1:11" x14ac:dyDescent="0.2">
      <c r="A46" s="288" t="s">
        <v>621</v>
      </c>
      <c r="B46" s="294">
        <v>13199674</v>
      </c>
      <c r="C46" s="295">
        <v>36158200</v>
      </c>
      <c r="D46" s="296">
        <v>17866713</v>
      </c>
      <c r="E46" s="296">
        <v>23143641</v>
      </c>
      <c r="F46" s="328">
        <v>11904275</v>
      </c>
      <c r="G46" s="302">
        <f t="shared" si="1"/>
        <v>18291487</v>
      </c>
      <c r="H46" s="608">
        <f t="shared" si="2"/>
        <v>35.357229277026079</v>
      </c>
      <c r="I46" s="301">
        <f t="shared" si="3"/>
        <v>-424774</v>
      </c>
      <c r="J46" s="342">
        <f t="shared" si="0"/>
        <v>-33.371767935154054</v>
      </c>
    </row>
    <row r="47" spans="1:11" x14ac:dyDescent="0.2">
      <c r="A47" s="288" t="s">
        <v>267</v>
      </c>
      <c r="B47" s="294">
        <v>37682745</v>
      </c>
      <c r="C47" s="295">
        <v>42014064</v>
      </c>
      <c r="D47" s="296">
        <v>39794970</v>
      </c>
      <c r="E47" s="296">
        <v>47927527</v>
      </c>
      <c r="F47" s="328">
        <v>38970610</v>
      </c>
      <c r="G47" s="302">
        <f t="shared" si="1"/>
        <v>2219094</v>
      </c>
      <c r="H47" s="608">
        <f t="shared" si="2"/>
        <v>5.6052843284107894</v>
      </c>
      <c r="I47" s="301">
        <f t="shared" si="3"/>
        <v>37575876</v>
      </c>
      <c r="J47" s="342">
        <f t="shared" si="0"/>
        <v>-2.071518083818134</v>
      </c>
    </row>
    <row r="48" spans="1:11" ht="13.5" thickBot="1" x14ac:dyDescent="0.25">
      <c r="A48" s="288" t="s">
        <v>622</v>
      </c>
      <c r="B48" s="298"/>
      <c r="C48" s="299"/>
      <c r="D48" s="300"/>
      <c r="E48" s="300"/>
      <c r="F48" s="328">
        <v>2658026</v>
      </c>
      <c r="G48" s="302">
        <f t="shared" si="1"/>
        <v>0</v>
      </c>
      <c r="H48" s="608"/>
      <c r="I48" s="612">
        <f t="shared" si="3"/>
        <v>0</v>
      </c>
      <c r="J48" s="342"/>
    </row>
    <row r="49" spans="1:10" ht="16.5" thickBot="1" x14ac:dyDescent="0.25">
      <c r="A49" s="284" t="s">
        <v>42</v>
      </c>
      <c r="B49" s="287">
        <f t="shared" ref="B49:G49" si="4">SUM(B6:B48)</f>
        <v>98637898</v>
      </c>
      <c r="C49" s="287">
        <f t="shared" si="4"/>
        <v>161446035</v>
      </c>
      <c r="D49" s="287">
        <f t="shared" si="4"/>
        <v>106120314</v>
      </c>
      <c r="E49" s="287">
        <f t="shared" si="4"/>
        <v>135533739</v>
      </c>
      <c r="F49" s="287">
        <f t="shared" si="4"/>
        <v>90368207</v>
      </c>
      <c r="G49" s="287">
        <f t="shared" si="4"/>
        <v>55325721</v>
      </c>
      <c r="H49" s="609">
        <f>(+D49*100/B49)-100</f>
        <v>7.5857415371929307</v>
      </c>
      <c r="I49" s="610">
        <f>+D49-F49</f>
        <v>15752107</v>
      </c>
      <c r="J49" s="610">
        <f t="shared" si="0"/>
        <v>-14.843630221448464</v>
      </c>
    </row>
    <row r="50" spans="1:10" x14ac:dyDescent="0.2">
      <c r="A50" s="285" t="s">
        <v>44</v>
      </c>
      <c r="B50" s="280"/>
      <c r="C50" s="280"/>
      <c r="D50" s="280"/>
      <c r="E50" s="280"/>
      <c r="F50" s="280"/>
      <c r="G50" s="280"/>
      <c r="H50" s="280"/>
      <c r="I50" s="280"/>
    </row>
    <row r="51" spans="1:10" x14ac:dyDescent="0.2">
      <c r="A51" s="285" t="s">
        <v>354</v>
      </c>
      <c r="B51" s="286"/>
      <c r="C51" s="286"/>
      <c r="D51" s="286"/>
      <c r="E51" s="286"/>
      <c r="F51" s="286"/>
      <c r="G51" s="286"/>
      <c r="H51" s="286"/>
      <c r="I51" s="286"/>
    </row>
    <row r="52" spans="1:10" x14ac:dyDescent="0.2">
      <c r="A52" s="285" t="s">
        <v>155</v>
      </c>
      <c r="B52" s="280"/>
      <c r="C52" s="280"/>
      <c r="D52" s="280"/>
      <c r="E52" s="280"/>
      <c r="F52" s="280"/>
      <c r="G52" s="280"/>
      <c r="H52" s="280"/>
      <c r="I52" s="280"/>
    </row>
    <row r="53" spans="1:10" x14ac:dyDescent="0.2">
      <c r="A53" s="285"/>
      <c r="B53" s="280"/>
      <c r="C53" s="280"/>
      <c r="D53" s="280"/>
      <c r="E53" s="280"/>
      <c r="F53" s="280"/>
      <c r="G53" s="280"/>
      <c r="H53" s="280"/>
      <c r="I53" s="280"/>
    </row>
  </sheetData>
  <sortState xmlns:xlrd2="http://schemas.microsoft.com/office/spreadsheetml/2017/richdata2" ref="A8:K53">
    <sortCondition ref="A8:A53"/>
  </sortState>
  <mergeCells count="10">
    <mergeCell ref="A4:A5"/>
    <mergeCell ref="G4:G5"/>
    <mergeCell ref="I4:I5"/>
    <mergeCell ref="H4:H5"/>
    <mergeCell ref="J4:J5"/>
    <mergeCell ref="C4:C5"/>
    <mergeCell ref="E4:E5"/>
    <mergeCell ref="F4:F5"/>
    <mergeCell ref="B4:B5"/>
    <mergeCell ref="D4:D5"/>
  </mergeCells>
  <phoneticPr fontId="0" type="noConversion"/>
  <printOptions horizontalCentered="1"/>
  <pageMargins left="0.25" right="0.25" top="0.75" bottom="0.75" header="0.3" footer="0.3"/>
  <pageSetup paperSize="9" scale="71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F851-29E9-4C47-9D24-EB520E1E9C51}">
  <sheetPr>
    <tabColor rgb="FFFF0000"/>
  </sheetPr>
  <dimension ref="A1:Z33"/>
  <sheetViews>
    <sheetView tabSelected="1" zoomScale="70" zoomScaleNormal="70" zoomScaleSheetLayoutView="90" zoomScalePage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0" sqref="G10"/>
    </sheetView>
  </sheetViews>
  <sheetFormatPr baseColWidth="10" defaultColWidth="11.42578125" defaultRowHeight="12" x14ac:dyDescent="0.2"/>
  <cols>
    <col min="1" max="1" width="3.5703125" style="449" customWidth="1"/>
    <col min="2" max="2" width="85.5703125" style="289" customWidth="1"/>
    <col min="3" max="3" width="15.5703125" style="449" customWidth="1"/>
    <col min="4" max="6" width="15.5703125" style="451" customWidth="1"/>
    <col min="7" max="7" width="23" style="452" customWidth="1"/>
    <col min="8" max="8" width="15.5703125" style="449" customWidth="1"/>
    <col min="9" max="9" width="19.85546875" style="451" customWidth="1"/>
    <col min="10" max="10" width="15.5703125" style="449" customWidth="1"/>
    <col min="11" max="11" width="15.5703125" style="454" customWidth="1"/>
    <col min="12" max="12" width="15.5703125" style="449" customWidth="1"/>
    <col min="13" max="15" width="15.5703125" style="454" customWidth="1"/>
    <col min="16" max="16384" width="11.42578125" style="289"/>
  </cols>
  <sheetData>
    <row r="1" spans="1:26" x14ac:dyDescent="0.2">
      <c r="A1" s="444"/>
      <c r="B1" s="445" t="s">
        <v>422</v>
      </c>
      <c r="C1" s="444"/>
      <c r="D1" s="446"/>
      <c r="E1" s="446"/>
      <c r="F1" s="446"/>
      <c r="G1" s="447"/>
      <c r="H1" s="444"/>
      <c r="I1" s="446"/>
      <c r="J1" s="444"/>
      <c r="K1" s="448"/>
      <c r="L1" s="444"/>
      <c r="M1" s="448"/>
      <c r="N1" s="448"/>
      <c r="O1" s="448"/>
    </row>
    <row r="2" spans="1:26" x14ac:dyDescent="0.2">
      <c r="A2" s="444"/>
      <c r="B2" s="445" t="s">
        <v>537</v>
      </c>
      <c r="C2" s="444"/>
      <c r="D2" s="446"/>
      <c r="E2" s="446"/>
      <c r="F2" s="446"/>
      <c r="G2" s="447"/>
      <c r="H2" s="444"/>
      <c r="I2" s="446"/>
      <c r="J2" s="444"/>
      <c r="K2" s="448"/>
      <c r="L2" s="444"/>
      <c r="M2" s="448"/>
      <c r="N2" s="448"/>
      <c r="O2" s="448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</row>
    <row r="3" spans="1:26" ht="12.75" thickBot="1" x14ac:dyDescent="0.25">
      <c r="C3" s="450"/>
      <c r="H3" s="450"/>
      <c r="I3" s="453"/>
    </row>
    <row r="4" spans="1:26" ht="15.75" thickBot="1" x14ac:dyDescent="0.25">
      <c r="A4" s="455"/>
      <c r="B4" s="456" t="s">
        <v>72</v>
      </c>
      <c r="C4" s="457"/>
      <c r="D4" s="458"/>
      <c r="E4" s="458"/>
      <c r="F4" s="458"/>
      <c r="G4" s="459"/>
      <c r="H4" s="460"/>
      <c r="I4" s="458"/>
      <c r="J4" s="460"/>
      <c r="K4" s="461"/>
      <c r="L4" s="460"/>
      <c r="M4" s="461"/>
      <c r="N4" s="461"/>
      <c r="O4" s="461"/>
    </row>
    <row r="5" spans="1:26" ht="66" customHeight="1" thickBot="1" x14ac:dyDescent="0.25">
      <c r="A5" s="462" t="s">
        <v>2053</v>
      </c>
      <c r="B5" s="463" t="s">
        <v>76</v>
      </c>
      <c r="C5" s="464" t="s">
        <v>2054</v>
      </c>
      <c r="D5" s="465" t="s">
        <v>77</v>
      </c>
      <c r="E5" s="465" t="s">
        <v>193</v>
      </c>
      <c r="F5" s="465" t="s">
        <v>194</v>
      </c>
      <c r="G5" s="466" t="s">
        <v>230</v>
      </c>
      <c r="H5" s="465" t="s">
        <v>156</v>
      </c>
      <c r="I5" s="465" t="s">
        <v>192</v>
      </c>
      <c r="J5" s="465" t="s">
        <v>157</v>
      </c>
      <c r="K5" s="467" t="s">
        <v>2055</v>
      </c>
      <c r="L5" s="465" t="s">
        <v>158</v>
      </c>
      <c r="M5" s="467" t="s">
        <v>2056</v>
      </c>
      <c r="N5" s="467" t="s">
        <v>159</v>
      </c>
      <c r="O5" s="467" t="s">
        <v>160</v>
      </c>
    </row>
    <row r="6" spans="1:26" ht="60" x14ac:dyDescent="0.2">
      <c r="A6" s="468">
        <v>1</v>
      </c>
      <c r="B6" s="469" t="s">
        <v>2032</v>
      </c>
      <c r="C6" s="470">
        <v>2265062</v>
      </c>
      <c r="D6" s="471" t="s">
        <v>2057</v>
      </c>
      <c r="E6" s="471" t="s">
        <v>2058</v>
      </c>
      <c r="F6" s="471" t="s">
        <v>2052</v>
      </c>
      <c r="G6" s="472">
        <v>105448721.93000001</v>
      </c>
      <c r="H6" s="473">
        <v>43487</v>
      </c>
      <c r="I6" s="471" t="s">
        <v>2059</v>
      </c>
      <c r="J6" s="470">
        <v>810</v>
      </c>
      <c r="K6" s="473">
        <v>44359</v>
      </c>
      <c r="L6" s="470">
        <v>30</v>
      </c>
      <c r="M6" s="473">
        <v>44679</v>
      </c>
      <c r="N6" s="474"/>
      <c r="O6" s="474"/>
    </row>
    <row r="7" spans="1:26" ht="60" x14ac:dyDescent="0.2">
      <c r="A7" s="468">
        <v>2</v>
      </c>
      <c r="B7" s="469" t="s">
        <v>2060</v>
      </c>
      <c r="C7" s="470">
        <v>2278470</v>
      </c>
      <c r="D7" s="471" t="s">
        <v>2057</v>
      </c>
      <c r="E7" s="471" t="s">
        <v>2058</v>
      </c>
      <c r="F7" s="471" t="s">
        <v>2061</v>
      </c>
      <c r="G7" s="472">
        <v>15599068.75</v>
      </c>
      <c r="H7" s="473">
        <v>43507</v>
      </c>
      <c r="I7" s="471" t="s">
        <v>2062</v>
      </c>
      <c r="J7" s="470">
        <v>150</v>
      </c>
      <c r="K7" s="473">
        <v>43754</v>
      </c>
      <c r="L7" s="470">
        <v>20</v>
      </c>
      <c r="M7" s="473">
        <v>43800</v>
      </c>
      <c r="N7" s="474"/>
      <c r="O7" s="474"/>
    </row>
    <row r="8" spans="1:26" ht="60" x14ac:dyDescent="0.2">
      <c r="A8" s="468">
        <v>2</v>
      </c>
      <c r="B8" s="475" t="s">
        <v>2063</v>
      </c>
      <c r="C8" s="470">
        <v>2311717</v>
      </c>
      <c r="D8" s="471" t="s">
        <v>2064</v>
      </c>
      <c r="E8" s="471" t="s">
        <v>2058</v>
      </c>
      <c r="F8" s="471" t="s">
        <v>2065</v>
      </c>
      <c r="G8" s="472">
        <v>7048005.8200000003</v>
      </c>
      <c r="H8" s="473">
        <v>43314</v>
      </c>
      <c r="I8" s="471" t="s">
        <v>2066</v>
      </c>
      <c r="J8" s="470">
        <v>180</v>
      </c>
      <c r="K8" s="473">
        <v>43512</v>
      </c>
      <c r="L8" s="470"/>
      <c r="M8" s="473">
        <v>43591</v>
      </c>
      <c r="N8" s="474"/>
      <c r="O8" s="474">
        <v>43686</v>
      </c>
    </row>
    <row r="9" spans="1:26" ht="45" x14ac:dyDescent="0.2">
      <c r="A9" s="468">
        <v>3</v>
      </c>
      <c r="B9" s="475" t="s">
        <v>2067</v>
      </c>
      <c r="C9" s="470">
        <v>2259857</v>
      </c>
      <c r="D9" s="471" t="s">
        <v>2057</v>
      </c>
      <c r="E9" s="471" t="s">
        <v>2058</v>
      </c>
      <c r="F9" s="471" t="s">
        <v>2049</v>
      </c>
      <c r="G9" s="472">
        <v>5896191.2000000002</v>
      </c>
      <c r="H9" s="473">
        <v>43462</v>
      </c>
      <c r="I9" s="471" t="s">
        <v>2068</v>
      </c>
      <c r="J9" s="470">
        <v>210</v>
      </c>
      <c r="K9" s="473">
        <v>43729</v>
      </c>
      <c r="L9" s="470"/>
      <c r="M9" s="473">
        <v>43766</v>
      </c>
      <c r="N9" s="474"/>
      <c r="O9" s="474">
        <v>43887</v>
      </c>
    </row>
    <row r="10" spans="1:26" ht="60" x14ac:dyDescent="0.2">
      <c r="A10" s="468">
        <v>4</v>
      </c>
      <c r="B10" s="475" t="s">
        <v>2069</v>
      </c>
      <c r="C10" s="470">
        <v>2311016</v>
      </c>
      <c r="D10" s="471" t="s">
        <v>2064</v>
      </c>
      <c r="E10" s="471" t="s">
        <v>2058</v>
      </c>
      <c r="F10" s="471" t="s">
        <v>2045</v>
      </c>
      <c r="G10" s="472">
        <v>11234901.779999999</v>
      </c>
      <c r="H10" s="473">
        <v>43497</v>
      </c>
      <c r="I10" s="471" t="s">
        <v>2046</v>
      </c>
      <c r="J10" s="470">
        <v>150</v>
      </c>
      <c r="K10" s="473">
        <v>43665</v>
      </c>
      <c r="L10" s="470">
        <v>39</v>
      </c>
      <c r="M10" s="473">
        <v>43752</v>
      </c>
      <c r="N10" s="474"/>
      <c r="O10" s="474">
        <v>43809</v>
      </c>
    </row>
    <row r="11" spans="1:26" ht="90" x14ac:dyDescent="0.2">
      <c r="A11" s="468">
        <v>5</v>
      </c>
      <c r="B11" s="469" t="s">
        <v>2070</v>
      </c>
      <c r="C11" s="470">
        <v>2258111</v>
      </c>
      <c r="D11" s="471" t="s">
        <v>2071</v>
      </c>
      <c r="E11" s="471" t="s">
        <v>2072</v>
      </c>
      <c r="F11" s="471" t="s">
        <v>2071</v>
      </c>
      <c r="G11" s="472">
        <v>11429635.41</v>
      </c>
      <c r="H11" s="470"/>
      <c r="I11" s="471" t="s">
        <v>2073</v>
      </c>
      <c r="J11" s="470">
        <v>300</v>
      </c>
      <c r="K11" s="473">
        <v>43984</v>
      </c>
      <c r="L11" s="470">
        <v>2</v>
      </c>
      <c r="M11" s="473">
        <v>43984</v>
      </c>
      <c r="N11" s="474"/>
      <c r="O11" s="474"/>
    </row>
    <row r="12" spans="1:26" ht="45" x14ac:dyDescent="0.2">
      <c r="A12" s="468">
        <v>6</v>
      </c>
      <c r="B12" s="469" t="s">
        <v>2041</v>
      </c>
      <c r="C12" s="470">
        <v>2280225</v>
      </c>
      <c r="D12" s="471" t="s">
        <v>2057</v>
      </c>
      <c r="E12" s="471" t="s">
        <v>2058</v>
      </c>
      <c r="F12" s="471" t="s">
        <v>2061</v>
      </c>
      <c r="G12" s="472">
        <v>437511.3</v>
      </c>
      <c r="H12" s="473">
        <v>43794</v>
      </c>
      <c r="I12" s="471" t="s">
        <v>2074</v>
      </c>
      <c r="J12" s="470">
        <v>180</v>
      </c>
      <c r="K12" s="473">
        <v>43597</v>
      </c>
      <c r="L12" s="470">
        <v>0</v>
      </c>
      <c r="M12" s="473">
        <v>43962</v>
      </c>
      <c r="N12" s="474"/>
      <c r="O12" s="474"/>
    </row>
    <row r="13" spans="1:26" ht="60" x14ac:dyDescent="0.2">
      <c r="A13" s="468">
        <v>7</v>
      </c>
      <c r="B13" s="475" t="s">
        <v>2075</v>
      </c>
      <c r="C13" s="470">
        <v>2381181</v>
      </c>
      <c r="D13" s="471" t="s">
        <v>2064</v>
      </c>
      <c r="E13" s="471" t="s">
        <v>2058</v>
      </c>
      <c r="F13" s="471" t="s">
        <v>2028</v>
      </c>
      <c r="G13" s="472">
        <v>498882.21</v>
      </c>
      <c r="H13" s="473">
        <v>43700</v>
      </c>
      <c r="I13" s="471" t="s">
        <v>2076</v>
      </c>
      <c r="J13" s="470">
        <v>60</v>
      </c>
      <c r="K13" s="473"/>
      <c r="L13" s="470"/>
      <c r="M13" s="473"/>
      <c r="N13" s="474"/>
      <c r="O13" s="474">
        <v>43832</v>
      </c>
    </row>
    <row r="14" spans="1:26" ht="45" x14ac:dyDescent="0.2">
      <c r="A14" s="468">
        <v>8</v>
      </c>
      <c r="B14" s="469" t="s">
        <v>2033</v>
      </c>
      <c r="C14" s="470">
        <v>2184131</v>
      </c>
      <c r="D14" s="471" t="s">
        <v>2057</v>
      </c>
      <c r="E14" s="471" t="s">
        <v>2058</v>
      </c>
      <c r="F14" s="471" t="s">
        <v>2052</v>
      </c>
      <c r="G14" s="472">
        <v>3297389.44</v>
      </c>
      <c r="H14" s="473">
        <v>43789</v>
      </c>
      <c r="I14" s="471" t="s">
        <v>2077</v>
      </c>
      <c r="J14" s="470">
        <v>180</v>
      </c>
      <c r="K14" s="473">
        <v>43986</v>
      </c>
      <c r="L14" s="470">
        <v>0</v>
      </c>
      <c r="M14" s="473">
        <v>44006</v>
      </c>
      <c r="N14" s="474"/>
      <c r="O14" s="474"/>
    </row>
    <row r="15" spans="1:26" ht="60" x14ac:dyDescent="0.2">
      <c r="A15" s="468">
        <v>9</v>
      </c>
      <c r="B15" s="469" t="s">
        <v>2034</v>
      </c>
      <c r="C15" s="470">
        <v>2342229</v>
      </c>
      <c r="D15" s="471" t="s">
        <v>2057</v>
      </c>
      <c r="E15" s="471" t="s">
        <v>2058</v>
      </c>
      <c r="F15" s="471" t="s">
        <v>2051</v>
      </c>
      <c r="G15" s="472">
        <v>24896151.039999999</v>
      </c>
      <c r="H15" s="473">
        <v>43447</v>
      </c>
      <c r="I15" s="471" t="s">
        <v>2078</v>
      </c>
      <c r="J15" s="470">
        <v>690</v>
      </c>
      <c r="K15" s="473">
        <v>44215</v>
      </c>
      <c r="L15" s="470">
        <v>127</v>
      </c>
      <c r="M15" s="473">
        <v>44830</v>
      </c>
      <c r="N15" s="474"/>
      <c r="O15" s="474"/>
    </row>
    <row r="16" spans="1:26" ht="45" x14ac:dyDescent="0.2">
      <c r="A16" s="468">
        <v>10</v>
      </c>
      <c r="B16" s="469" t="s">
        <v>2035</v>
      </c>
      <c r="C16" s="470">
        <v>2342294</v>
      </c>
      <c r="D16" s="471" t="s">
        <v>2057</v>
      </c>
      <c r="E16" s="471" t="s">
        <v>2058</v>
      </c>
      <c r="F16" s="471" t="s">
        <v>2079</v>
      </c>
      <c r="G16" s="472">
        <v>20174302.949999999</v>
      </c>
      <c r="H16" s="470"/>
      <c r="I16" s="471" t="s">
        <v>2080</v>
      </c>
      <c r="J16" s="470">
        <v>450</v>
      </c>
      <c r="K16" s="473">
        <v>44067</v>
      </c>
      <c r="L16" s="470">
        <v>183</v>
      </c>
      <c r="M16" s="473">
        <v>44432</v>
      </c>
      <c r="N16" s="474"/>
      <c r="O16" s="474"/>
    </row>
    <row r="17" spans="1:15" ht="45" x14ac:dyDescent="0.2">
      <c r="A17" s="468">
        <v>11</v>
      </c>
      <c r="B17" s="475" t="s">
        <v>2040</v>
      </c>
      <c r="C17" s="470">
        <v>2252373</v>
      </c>
      <c r="D17" s="471" t="s">
        <v>2057</v>
      </c>
      <c r="E17" s="471" t="s">
        <v>2058</v>
      </c>
      <c r="F17" s="471" t="s">
        <v>2048</v>
      </c>
      <c r="G17" s="472" t="s">
        <v>2081</v>
      </c>
      <c r="H17" s="473">
        <v>43465</v>
      </c>
      <c r="I17" s="471" t="s">
        <v>2082</v>
      </c>
      <c r="J17" s="470">
        <v>120</v>
      </c>
      <c r="K17" s="473">
        <v>43636</v>
      </c>
      <c r="L17" s="470">
        <v>108</v>
      </c>
      <c r="M17" s="473">
        <v>44046</v>
      </c>
      <c r="N17" s="474"/>
      <c r="O17" s="474">
        <v>44116</v>
      </c>
    </row>
    <row r="18" spans="1:15" ht="45" x14ac:dyDescent="0.2">
      <c r="A18" s="468">
        <v>12</v>
      </c>
      <c r="B18" s="469" t="s">
        <v>2036</v>
      </c>
      <c r="C18" s="470">
        <v>2339247</v>
      </c>
      <c r="D18" s="471" t="s">
        <v>2057</v>
      </c>
      <c r="E18" s="471" t="s">
        <v>2058</v>
      </c>
      <c r="F18" s="476" t="s">
        <v>2083</v>
      </c>
      <c r="G18" s="472">
        <v>18181986.620000001</v>
      </c>
      <c r="H18" s="473">
        <v>43451</v>
      </c>
      <c r="I18" s="471" t="s">
        <v>2084</v>
      </c>
      <c r="J18" s="470">
        <v>450</v>
      </c>
      <c r="K18" s="473">
        <v>44162</v>
      </c>
      <c r="L18" s="470">
        <v>241</v>
      </c>
      <c r="M18" s="473">
        <v>44402</v>
      </c>
      <c r="N18" s="474"/>
      <c r="O18" s="474"/>
    </row>
    <row r="19" spans="1:15" ht="60" x14ac:dyDescent="0.2">
      <c r="A19" s="468">
        <v>13</v>
      </c>
      <c r="B19" s="469" t="s">
        <v>2037</v>
      </c>
      <c r="C19" s="470">
        <v>2340077</v>
      </c>
      <c r="D19" s="471" t="s">
        <v>2064</v>
      </c>
      <c r="E19" s="471" t="s">
        <v>2058</v>
      </c>
      <c r="F19" s="471" t="s">
        <v>2029</v>
      </c>
      <c r="G19" s="472">
        <v>32833998</v>
      </c>
      <c r="H19" s="473">
        <v>43636</v>
      </c>
      <c r="I19" s="471" t="s">
        <v>2085</v>
      </c>
      <c r="J19" s="470">
        <v>450</v>
      </c>
      <c r="K19" s="473">
        <v>44161</v>
      </c>
      <c r="L19" s="470"/>
      <c r="M19" s="473">
        <v>44658</v>
      </c>
      <c r="N19" s="474"/>
      <c r="O19" s="474"/>
    </row>
    <row r="20" spans="1:15" ht="60" x14ac:dyDescent="0.2">
      <c r="A20" s="468">
        <v>14</v>
      </c>
      <c r="B20" s="469" t="s">
        <v>2039</v>
      </c>
      <c r="C20" s="470">
        <v>2235119</v>
      </c>
      <c r="D20" s="471" t="s">
        <v>2064</v>
      </c>
      <c r="E20" s="471" t="s">
        <v>2058</v>
      </c>
      <c r="F20" s="476" t="s">
        <v>2047</v>
      </c>
      <c r="G20" s="472">
        <v>203260008.49000001</v>
      </c>
      <c r="H20" s="473">
        <v>43481</v>
      </c>
      <c r="I20" s="471" t="s">
        <v>2086</v>
      </c>
      <c r="J20" s="470">
        <v>660</v>
      </c>
      <c r="K20" s="473">
        <v>44190</v>
      </c>
      <c r="L20" s="470">
        <v>73</v>
      </c>
      <c r="M20" s="473">
        <v>44441</v>
      </c>
      <c r="N20" s="474"/>
      <c r="O20" s="474"/>
    </row>
    <row r="21" spans="1:15" ht="45" x14ac:dyDescent="0.2">
      <c r="A21" s="468">
        <v>15</v>
      </c>
      <c r="B21" s="475" t="s">
        <v>2038</v>
      </c>
      <c r="C21" s="470">
        <v>2167955</v>
      </c>
      <c r="D21" s="471" t="s">
        <v>2057</v>
      </c>
      <c r="E21" s="471" t="s">
        <v>2058</v>
      </c>
      <c r="F21" s="471" t="s">
        <v>2087</v>
      </c>
      <c r="G21" s="472">
        <v>16902614.32</v>
      </c>
      <c r="H21" s="473">
        <v>43453</v>
      </c>
      <c r="I21" s="471" t="s">
        <v>2088</v>
      </c>
      <c r="J21" s="470">
        <v>225</v>
      </c>
      <c r="K21" s="473">
        <v>43695</v>
      </c>
      <c r="L21" s="470"/>
      <c r="M21" s="473">
        <v>43798</v>
      </c>
      <c r="N21" s="474"/>
      <c r="O21" s="474">
        <v>43851</v>
      </c>
    </row>
    <row r="22" spans="1:15" ht="60" x14ac:dyDescent="0.2">
      <c r="A22" s="468">
        <v>16</v>
      </c>
      <c r="B22" s="469" t="s">
        <v>2089</v>
      </c>
      <c r="C22" s="470">
        <v>2130701</v>
      </c>
      <c r="D22" s="471" t="s">
        <v>2057</v>
      </c>
      <c r="E22" s="471" t="s">
        <v>2058</v>
      </c>
      <c r="F22" s="476" t="s">
        <v>2050</v>
      </c>
      <c r="G22" s="472">
        <v>33095227.449999999</v>
      </c>
      <c r="H22" s="473">
        <v>43465</v>
      </c>
      <c r="I22" s="471" t="s">
        <v>2090</v>
      </c>
      <c r="J22" s="470">
        <v>450</v>
      </c>
      <c r="K22" s="473">
        <v>44492</v>
      </c>
      <c r="L22" s="470"/>
      <c r="M22" s="473">
        <v>44291</v>
      </c>
      <c r="N22" s="474"/>
      <c r="O22" s="474"/>
    </row>
    <row r="23" spans="1:15" ht="60" x14ac:dyDescent="0.2">
      <c r="A23" s="468">
        <v>17</v>
      </c>
      <c r="B23" s="469" t="s">
        <v>2091</v>
      </c>
      <c r="C23" s="470">
        <v>2235118</v>
      </c>
      <c r="D23" s="471" t="s">
        <v>2071</v>
      </c>
      <c r="E23" s="471" t="s">
        <v>2072</v>
      </c>
      <c r="F23" s="476" t="s">
        <v>2071</v>
      </c>
      <c r="G23" s="472">
        <v>114032509.01000001</v>
      </c>
      <c r="H23" s="473">
        <v>43124</v>
      </c>
      <c r="I23" s="471" t="s">
        <v>2092</v>
      </c>
      <c r="J23" s="470">
        <v>540</v>
      </c>
      <c r="K23" s="473">
        <v>44148</v>
      </c>
      <c r="L23" s="470"/>
      <c r="M23" s="473">
        <v>44148</v>
      </c>
      <c r="N23" s="474"/>
      <c r="O23" s="474"/>
    </row>
    <row r="24" spans="1:15" ht="45" x14ac:dyDescent="0.2">
      <c r="A24" s="468">
        <v>18</v>
      </c>
      <c r="B24" s="469" t="s">
        <v>2093</v>
      </c>
      <c r="C24" s="470">
        <v>2221560</v>
      </c>
      <c r="D24" s="471" t="s">
        <v>2057</v>
      </c>
      <c r="E24" s="471" t="s">
        <v>2058</v>
      </c>
      <c r="F24" s="471" t="s">
        <v>2044</v>
      </c>
      <c r="G24" s="472">
        <v>40421258.109999999</v>
      </c>
      <c r="H24" s="473">
        <v>43487</v>
      </c>
      <c r="I24" s="471" t="s">
        <v>2094</v>
      </c>
      <c r="J24" s="470">
        <v>450</v>
      </c>
      <c r="K24" s="473">
        <v>44007</v>
      </c>
      <c r="L24" s="470">
        <v>23</v>
      </c>
      <c r="M24" s="473">
        <v>44213</v>
      </c>
      <c r="N24" s="474"/>
      <c r="O24" s="474"/>
    </row>
    <row r="25" spans="1:15" ht="15" x14ac:dyDescent="0.2">
      <c r="A25" s="468"/>
      <c r="B25" s="469"/>
      <c r="C25" s="470"/>
      <c r="D25" s="471"/>
      <c r="E25" s="471"/>
      <c r="F25" s="471"/>
      <c r="G25" s="472"/>
      <c r="H25" s="470"/>
      <c r="I25" s="471"/>
      <c r="J25" s="470"/>
      <c r="K25" s="473"/>
      <c r="L25" s="470"/>
      <c r="M25" s="473"/>
      <c r="N25" s="474"/>
      <c r="O25" s="474"/>
    </row>
    <row r="26" spans="1:15" ht="15" x14ac:dyDescent="0.2">
      <c r="A26" s="468"/>
      <c r="B26" s="469"/>
      <c r="C26" s="470"/>
      <c r="D26" s="471"/>
      <c r="E26" s="471"/>
      <c r="F26" s="471"/>
      <c r="G26" s="472"/>
      <c r="H26" s="470"/>
      <c r="I26" s="471"/>
      <c r="J26" s="470"/>
      <c r="K26" s="473"/>
      <c r="L26" s="470"/>
      <c r="M26" s="473"/>
      <c r="N26" s="474"/>
      <c r="O26" s="474"/>
    </row>
    <row r="27" spans="1:15" ht="15.75" thickBot="1" x14ac:dyDescent="0.25">
      <c r="A27" s="477"/>
      <c r="B27" s="478"/>
      <c r="C27" s="479"/>
      <c r="D27" s="480"/>
      <c r="E27" s="480"/>
      <c r="F27" s="480"/>
      <c r="G27" s="481"/>
      <c r="H27" s="482"/>
      <c r="I27" s="480"/>
      <c r="J27" s="482"/>
      <c r="K27" s="483"/>
      <c r="L27" s="482"/>
      <c r="M27" s="483"/>
      <c r="N27" s="484"/>
      <c r="O27" s="484"/>
    </row>
    <row r="28" spans="1:15" ht="15.75" thickBot="1" x14ac:dyDescent="0.25">
      <c r="A28" s="485"/>
      <c r="B28" s="486" t="s">
        <v>0</v>
      </c>
      <c r="C28" s="487"/>
      <c r="D28" s="488"/>
      <c r="E28" s="489"/>
      <c r="F28" s="489"/>
      <c r="G28" s="490">
        <f>SUM(G6:G24)</f>
        <v>664688363.83000004</v>
      </c>
      <c r="H28" s="455"/>
      <c r="I28" s="488"/>
      <c r="J28" s="455"/>
      <c r="K28" s="491"/>
      <c r="L28" s="455"/>
      <c r="M28" s="491"/>
      <c r="N28" s="491"/>
      <c r="O28" s="491"/>
    </row>
    <row r="29" spans="1:15" x14ac:dyDescent="0.2">
      <c r="A29" s="492" t="s">
        <v>356</v>
      </c>
      <c r="B29" s="493"/>
      <c r="C29" s="444"/>
      <c r="D29" s="446"/>
      <c r="E29" s="446"/>
      <c r="F29" s="446"/>
      <c r="G29" s="447"/>
      <c r="H29" s="444"/>
      <c r="I29" s="446"/>
      <c r="J29" s="444"/>
      <c r="K29" s="448"/>
      <c r="L29" s="444"/>
      <c r="M29" s="448"/>
    </row>
    <row r="30" spans="1:15" x14ac:dyDescent="0.2">
      <c r="A30" s="494"/>
      <c r="B30" s="495"/>
      <c r="C30" s="494"/>
    </row>
    <row r="31" spans="1:15" x14ac:dyDescent="0.2">
      <c r="A31" s="494"/>
      <c r="B31" s="495"/>
    </row>
    <row r="32" spans="1:15" x14ac:dyDescent="0.2">
      <c r="A32" s="494"/>
      <c r="B32" s="495"/>
    </row>
    <row r="33" spans="1:2" x14ac:dyDescent="0.2">
      <c r="A33" s="494"/>
      <c r="B33" s="495"/>
    </row>
  </sheetData>
  <printOptions horizontalCentered="1"/>
  <pageMargins left="0.19685039370078741" right="0.19685039370078741" top="0.39370078740157483" bottom="0.59055118110236227" header="0.31496062992125984" footer="0.31496062992125984"/>
  <pageSetup paperSize="9" scale="49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0">
    <tabColor rgb="FFFF0000"/>
  </sheetPr>
  <dimension ref="A1:Y54"/>
  <sheetViews>
    <sheetView zoomScaleNormal="100" zoomScaleSheetLayoutView="100" workbookViewId="0"/>
  </sheetViews>
  <sheetFormatPr baseColWidth="10" defaultColWidth="11.42578125" defaultRowHeight="12" x14ac:dyDescent="0.2"/>
  <cols>
    <col min="1" max="1" width="45.7109375" style="3" customWidth="1"/>
    <col min="2" max="2" width="22.140625" style="3" bestFit="1" customWidth="1"/>
    <col min="3" max="3" width="12.28515625" style="65" bestFit="1" customWidth="1"/>
    <col min="4" max="4" width="11.7109375" style="3" bestFit="1" customWidth="1"/>
    <col min="5" max="5" width="12.42578125" style="3" bestFit="1" customWidth="1"/>
    <col min="6" max="6" width="17.5703125" style="65" customWidth="1"/>
    <col min="7" max="7" width="13.85546875" style="3" bestFit="1" customWidth="1"/>
    <col min="8" max="8" width="17.5703125" style="3" bestFit="1" customWidth="1"/>
    <col min="9" max="9" width="17" style="65" bestFit="1" customWidth="1"/>
    <col min="10" max="10" width="15.140625" style="3" bestFit="1" customWidth="1"/>
    <col min="11" max="16384" width="11.42578125" style="3"/>
  </cols>
  <sheetData>
    <row r="1" spans="1:25" s="4" customFormat="1" ht="15.75" customHeight="1" x14ac:dyDescent="0.2">
      <c r="A1" s="86" t="s">
        <v>423</v>
      </c>
      <c r="B1" s="86"/>
      <c r="C1" s="86"/>
      <c r="D1" s="86"/>
      <c r="E1" s="86"/>
      <c r="F1" s="86"/>
      <c r="G1" s="86"/>
      <c r="H1" s="86"/>
      <c r="I1" s="86"/>
      <c r="J1" s="86"/>
    </row>
    <row r="2" spans="1:25" s="4" customFormat="1" x14ac:dyDescent="0.2">
      <c r="A2" s="445" t="s">
        <v>537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4.25" customHeight="1" thickBot="1" x14ac:dyDescent="0.25">
      <c r="A3" s="8"/>
      <c r="B3" s="8"/>
      <c r="C3" s="8"/>
      <c r="D3" s="11"/>
      <c r="E3" s="11"/>
      <c r="F3" s="11"/>
      <c r="G3" s="16"/>
    </row>
    <row r="4" spans="1:25" ht="13.5" hidden="1" customHeight="1" x14ac:dyDescent="0.2">
      <c r="A4" s="51" t="s">
        <v>72</v>
      </c>
      <c r="B4" s="54"/>
      <c r="C4" s="54"/>
      <c r="D4" s="23"/>
      <c r="E4" s="23"/>
      <c r="F4" s="69"/>
      <c r="G4" s="23" t="s">
        <v>29</v>
      </c>
      <c r="H4" s="23" t="s">
        <v>73</v>
      </c>
      <c r="I4" s="67"/>
      <c r="J4" s="39"/>
    </row>
    <row r="5" spans="1:25" ht="36.75" thickBot="1" x14ac:dyDescent="0.25">
      <c r="A5" s="136" t="s">
        <v>78</v>
      </c>
      <c r="B5" s="137" t="s">
        <v>77</v>
      </c>
      <c r="C5" s="137" t="s">
        <v>193</v>
      </c>
      <c r="D5" s="135" t="s">
        <v>194</v>
      </c>
      <c r="E5" s="135" t="s">
        <v>2</v>
      </c>
      <c r="F5" s="135" t="s">
        <v>192</v>
      </c>
      <c r="G5" s="137" t="s">
        <v>80</v>
      </c>
      <c r="H5" s="135" t="s">
        <v>156</v>
      </c>
      <c r="I5" s="135" t="s">
        <v>159</v>
      </c>
      <c r="J5" s="135" t="s">
        <v>79</v>
      </c>
    </row>
    <row r="6" spans="1:25" x14ac:dyDescent="0.2">
      <c r="A6" s="380" t="s">
        <v>1229</v>
      </c>
      <c r="B6" s="376" t="s">
        <v>1230</v>
      </c>
      <c r="C6" s="374" t="s">
        <v>1231</v>
      </c>
      <c r="D6" s="379" t="s">
        <v>1232</v>
      </c>
      <c r="E6" s="377">
        <v>90000</v>
      </c>
      <c r="F6" s="375" t="s">
        <v>1233</v>
      </c>
      <c r="G6" s="372" t="s">
        <v>1234</v>
      </c>
      <c r="H6" s="378"/>
      <c r="I6" s="373"/>
      <c r="J6" s="372"/>
    </row>
    <row r="7" spans="1:25" x14ac:dyDescent="0.2">
      <c r="A7" s="380"/>
      <c r="B7" s="376"/>
      <c r="C7" s="374"/>
      <c r="D7" s="379"/>
      <c r="E7" s="377"/>
      <c r="F7" s="375"/>
      <c r="G7" s="372"/>
      <c r="H7" s="378"/>
      <c r="I7" s="373"/>
      <c r="J7" s="372"/>
    </row>
    <row r="8" spans="1:25" ht="24" x14ac:dyDescent="0.2">
      <c r="A8" s="380" t="s">
        <v>1235</v>
      </c>
      <c r="B8" s="376" t="s">
        <v>1230</v>
      </c>
      <c r="C8" s="374" t="s">
        <v>1231</v>
      </c>
      <c r="D8" s="371" t="s">
        <v>1236</v>
      </c>
      <c r="E8" s="375"/>
      <c r="F8" s="375"/>
      <c r="G8" s="372"/>
      <c r="H8" s="373"/>
      <c r="I8" s="373"/>
      <c r="J8" s="372"/>
    </row>
    <row r="9" spans="1:25" s="85" customFormat="1" ht="48" x14ac:dyDescent="0.2">
      <c r="A9" s="380" t="s">
        <v>1237</v>
      </c>
      <c r="B9" s="376"/>
      <c r="C9" s="374"/>
      <c r="D9" s="371"/>
      <c r="E9" s="377">
        <v>55593.5</v>
      </c>
      <c r="F9" s="381" t="s">
        <v>1238</v>
      </c>
      <c r="G9" s="372" t="s">
        <v>1239</v>
      </c>
      <c r="H9" s="378"/>
      <c r="I9" s="373"/>
      <c r="J9" s="372"/>
    </row>
    <row r="10" spans="1:25" s="85" customFormat="1" ht="48" x14ac:dyDescent="0.2">
      <c r="A10" s="380" t="s">
        <v>1240</v>
      </c>
      <c r="B10" s="376"/>
      <c r="C10" s="374"/>
      <c r="D10" s="371"/>
      <c r="E10" s="377">
        <v>56405</v>
      </c>
      <c r="F10" s="381" t="s">
        <v>1241</v>
      </c>
      <c r="G10" s="372" t="s">
        <v>1239</v>
      </c>
      <c r="H10" s="373"/>
      <c r="I10" s="373"/>
      <c r="J10" s="372"/>
    </row>
    <row r="11" spans="1:25" s="85" customFormat="1" x14ac:dyDescent="0.2">
      <c r="A11" s="380" t="s">
        <v>1242</v>
      </c>
      <c r="B11" s="376"/>
      <c r="C11" s="374"/>
      <c r="D11" s="371"/>
      <c r="E11" s="377">
        <v>43948</v>
      </c>
      <c r="F11" s="375" t="s">
        <v>1243</v>
      </c>
      <c r="G11" s="372" t="s">
        <v>1239</v>
      </c>
      <c r="H11" s="373"/>
      <c r="I11" s="373"/>
      <c r="J11" s="372"/>
    </row>
    <row r="12" spans="1:25" s="85" customFormat="1" ht="48" x14ac:dyDescent="0.2">
      <c r="A12" s="380" t="s">
        <v>1244</v>
      </c>
      <c r="B12" s="376" t="s">
        <v>1245</v>
      </c>
      <c r="C12" s="374" t="s">
        <v>1231</v>
      </c>
      <c r="D12" s="371" t="s">
        <v>1246</v>
      </c>
      <c r="E12" s="377">
        <v>94992.3</v>
      </c>
      <c r="F12" s="381" t="s">
        <v>1247</v>
      </c>
      <c r="G12" s="372" t="s">
        <v>1239</v>
      </c>
      <c r="H12" s="378">
        <v>43726</v>
      </c>
      <c r="I12" s="373"/>
      <c r="J12" s="372"/>
    </row>
    <row r="13" spans="1:25" s="85" customFormat="1" ht="36" x14ac:dyDescent="0.2">
      <c r="A13" s="380" t="s">
        <v>1248</v>
      </c>
      <c r="B13" s="376" t="s">
        <v>1245</v>
      </c>
      <c r="C13" s="374" t="s">
        <v>1231</v>
      </c>
      <c r="D13" s="371" t="s">
        <v>1249</v>
      </c>
      <c r="E13" s="377">
        <v>41796</v>
      </c>
      <c r="F13" s="381" t="s">
        <v>1250</v>
      </c>
      <c r="G13" s="372" t="s">
        <v>1239</v>
      </c>
      <c r="H13" s="378">
        <v>43671</v>
      </c>
      <c r="I13" s="373"/>
      <c r="J13" s="372"/>
    </row>
    <row r="14" spans="1:25" s="85" customFormat="1" ht="48" x14ac:dyDescent="0.2">
      <c r="A14" s="380" t="s">
        <v>1251</v>
      </c>
      <c r="B14" s="376" t="s">
        <v>1252</v>
      </c>
      <c r="C14" s="374" t="s">
        <v>1231</v>
      </c>
      <c r="D14" s="371" t="s">
        <v>1253</v>
      </c>
      <c r="E14" s="377">
        <v>53222.400000000001</v>
      </c>
      <c r="F14" s="381" t="s">
        <v>1254</v>
      </c>
      <c r="G14" s="372" t="s">
        <v>1239</v>
      </c>
      <c r="H14" s="378">
        <v>43672</v>
      </c>
      <c r="I14" s="373"/>
      <c r="J14" s="372"/>
    </row>
    <row r="15" spans="1:25" s="85" customFormat="1" ht="48" x14ac:dyDescent="0.2">
      <c r="A15" s="380" t="s">
        <v>1255</v>
      </c>
      <c r="B15" s="376" t="s">
        <v>1245</v>
      </c>
      <c r="C15" s="374" t="s">
        <v>1231</v>
      </c>
      <c r="D15" s="371" t="s">
        <v>1256</v>
      </c>
      <c r="E15" s="377">
        <v>135589.5</v>
      </c>
      <c r="F15" s="381" t="s">
        <v>1257</v>
      </c>
      <c r="G15" s="372" t="s">
        <v>1239</v>
      </c>
      <c r="H15" s="378">
        <v>43679</v>
      </c>
      <c r="I15" s="373"/>
      <c r="J15" s="372"/>
    </row>
    <row r="16" spans="1:25" s="85" customFormat="1" ht="48" x14ac:dyDescent="0.2">
      <c r="A16" s="380" t="s">
        <v>1258</v>
      </c>
      <c r="B16" s="376" t="s">
        <v>1252</v>
      </c>
      <c r="C16" s="374" t="s">
        <v>1231</v>
      </c>
      <c r="D16" s="371" t="s">
        <v>1246</v>
      </c>
      <c r="E16" s="377">
        <v>33180</v>
      </c>
      <c r="F16" s="381" t="s">
        <v>1241</v>
      </c>
      <c r="G16" s="372" t="s">
        <v>1239</v>
      </c>
      <c r="H16" s="378">
        <v>43661</v>
      </c>
      <c r="I16" s="373"/>
      <c r="J16" s="372"/>
    </row>
    <row r="17" spans="1:10" s="85" customFormat="1" ht="48" x14ac:dyDescent="0.2">
      <c r="A17" s="380" t="s">
        <v>1259</v>
      </c>
      <c r="B17" s="376" t="s">
        <v>1245</v>
      </c>
      <c r="C17" s="374" t="s">
        <v>1231</v>
      </c>
      <c r="D17" s="371" t="s">
        <v>1260</v>
      </c>
      <c r="E17" s="377">
        <v>40950</v>
      </c>
      <c r="F17" s="381" t="s">
        <v>1261</v>
      </c>
      <c r="G17" s="372" t="s">
        <v>1239</v>
      </c>
      <c r="H17" s="378">
        <v>43654</v>
      </c>
      <c r="I17" s="373"/>
      <c r="J17" s="372"/>
    </row>
    <row r="18" spans="1:10" s="85" customFormat="1" ht="48" x14ac:dyDescent="0.2">
      <c r="A18" s="380"/>
      <c r="B18" s="376"/>
      <c r="C18" s="374"/>
      <c r="D18" s="371"/>
      <c r="E18" s="377">
        <v>24796</v>
      </c>
      <c r="F18" s="381" t="s">
        <v>1241</v>
      </c>
      <c r="G18" s="372"/>
      <c r="H18" s="378">
        <v>43656</v>
      </c>
      <c r="I18" s="373"/>
      <c r="J18" s="372"/>
    </row>
    <row r="19" spans="1:10" s="85" customFormat="1" ht="48" x14ac:dyDescent="0.2">
      <c r="A19" s="380" t="s">
        <v>1262</v>
      </c>
      <c r="B19" s="376" t="s">
        <v>1252</v>
      </c>
      <c r="C19" s="374" t="s">
        <v>1231</v>
      </c>
      <c r="D19" s="371" t="s">
        <v>1263</v>
      </c>
      <c r="E19" s="377">
        <v>86772.69</v>
      </c>
      <c r="F19" s="381" t="s">
        <v>1247</v>
      </c>
      <c r="G19" s="372" t="s">
        <v>1239</v>
      </c>
      <c r="H19" s="378">
        <v>43607</v>
      </c>
      <c r="I19" s="373"/>
      <c r="J19" s="372"/>
    </row>
    <row r="20" spans="1:10" s="85" customFormat="1" x14ac:dyDescent="0.2">
      <c r="A20" s="380" t="s">
        <v>1264</v>
      </c>
      <c r="B20" s="376" t="s">
        <v>1245</v>
      </c>
      <c r="C20" s="374" t="s">
        <v>1231</v>
      </c>
      <c r="D20" s="371" t="s">
        <v>1263</v>
      </c>
      <c r="E20" s="377">
        <v>40920</v>
      </c>
      <c r="F20" s="375" t="s">
        <v>1265</v>
      </c>
      <c r="G20" s="372" t="s">
        <v>1239</v>
      </c>
      <c r="H20" s="378">
        <v>43531</v>
      </c>
      <c r="I20" s="373"/>
      <c r="J20" s="372"/>
    </row>
    <row r="21" spans="1:10" s="85" customFormat="1" x14ac:dyDescent="0.2">
      <c r="A21" s="380"/>
      <c r="B21" s="376"/>
      <c r="C21" s="374"/>
      <c r="D21" s="371"/>
      <c r="E21" s="377"/>
      <c r="F21" s="375"/>
      <c r="G21" s="372"/>
      <c r="H21" s="378"/>
      <c r="I21" s="373"/>
      <c r="J21" s="372"/>
    </row>
    <row r="22" spans="1:10" s="85" customFormat="1" ht="48" x14ac:dyDescent="0.2">
      <c r="A22" s="380" t="s">
        <v>1266</v>
      </c>
      <c r="B22" s="376" t="s">
        <v>1245</v>
      </c>
      <c r="C22" s="374" t="s">
        <v>1231</v>
      </c>
      <c r="D22" s="371" t="s">
        <v>1267</v>
      </c>
      <c r="E22" s="377">
        <v>201390</v>
      </c>
      <c r="F22" s="381" t="s">
        <v>1268</v>
      </c>
      <c r="G22" s="372" t="s">
        <v>1234</v>
      </c>
      <c r="H22" s="378">
        <v>44070</v>
      </c>
      <c r="I22" s="373"/>
      <c r="J22" s="372"/>
    </row>
    <row r="23" spans="1:10" s="85" customFormat="1" ht="48" x14ac:dyDescent="0.2">
      <c r="A23" s="380" t="s">
        <v>1269</v>
      </c>
      <c r="B23" s="376" t="s">
        <v>1245</v>
      </c>
      <c r="C23" s="374" t="s">
        <v>1231</v>
      </c>
      <c r="D23" s="371" t="s">
        <v>1270</v>
      </c>
      <c r="E23" s="377">
        <v>38174.949999999997</v>
      </c>
      <c r="F23" s="381" t="s">
        <v>1271</v>
      </c>
      <c r="G23" s="372" t="s">
        <v>1234</v>
      </c>
      <c r="H23" s="378">
        <v>44021</v>
      </c>
      <c r="I23" s="373"/>
      <c r="J23" s="372"/>
    </row>
    <row r="24" spans="1:10" s="85" customFormat="1" ht="48" x14ac:dyDescent="0.2">
      <c r="A24" s="380"/>
      <c r="B24" s="376"/>
      <c r="C24" s="374"/>
      <c r="D24" s="371"/>
      <c r="E24" s="377">
        <v>44200</v>
      </c>
      <c r="F24" s="381" t="s">
        <v>1261</v>
      </c>
      <c r="G24" s="372" t="s">
        <v>1234</v>
      </c>
      <c r="H24" s="378">
        <v>44019</v>
      </c>
      <c r="I24" s="373"/>
      <c r="J24" s="372"/>
    </row>
    <row r="25" spans="1:10" s="85" customFormat="1" ht="48" x14ac:dyDescent="0.2">
      <c r="A25" s="380" t="s">
        <v>1272</v>
      </c>
      <c r="B25" s="376" t="s">
        <v>1245</v>
      </c>
      <c r="C25" s="374" t="s">
        <v>1231</v>
      </c>
      <c r="D25" s="371" t="s">
        <v>1273</v>
      </c>
      <c r="E25" s="377">
        <v>69980</v>
      </c>
      <c r="F25" s="381" t="s">
        <v>1274</v>
      </c>
      <c r="G25" s="372" t="s">
        <v>1234</v>
      </c>
      <c r="H25" s="373"/>
      <c r="I25" s="373"/>
      <c r="J25" s="372"/>
    </row>
    <row r="26" spans="1:10" s="85" customFormat="1" ht="48" x14ac:dyDescent="0.2">
      <c r="A26" s="380" t="s">
        <v>1275</v>
      </c>
      <c r="B26" s="376" t="s">
        <v>1245</v>
      </c>
      <c r="C26" s="374" t="s">
        <v>1231</v>
      </c>
      <c r="D26" s="371" t="s">
        <v>1276</v>
      </c>
      <c r="E26" s="377">
        <v>210078</v>
      </c>
      <c r="F26" s="381" t="s">
        <v>1274</v>
      </c>
      <c r="G26" s="372" t="s">
        <v>1234</v>
      </c>
      <c r="H26" s="378">
        <v>44034</v>
      </c>
      <c r="I26" s="373"/>
      <c r="J26" s="372"/>
    </row>
    <row r="27" spans="1:10" s="85" customFormat="1" ht="36" x14ac:dyDescent="0.2">
      <c r="A27" s="380" t="s">
        <v>1277</v>
      </c>
      <c r="B27" s="376" t="s">
        <v>1245</v>
      </c>
      <c r="C27" s="374" t="s">
        <v>1231</v>
      </c>
      <c r="D27" s="371" t="s">
        <v>1278</v>
      </c>
      <c r="E27" s="377">
        <v>227800</v>
      </c>
      <c r="F27" s="381" t="s">
        <v>1279</v>
      </c>
      <c r="G27" s="372" t="s">
        <v>1234</v>
      </c>
      <c r="H27" s="378">
        <v>44018</v>
      </c>
      <c r="I27" s="373"/>
      <c r="J27" s="372"/>
    </row>
    <row r="28" spans="1:10" s="85" customFormat="1" ht="48" x14ac:dyDescent="0.2">
      <c r="A28" s="380" t="s">
        <v>1280</v>
      </c>
      <c r="B28" s="376" t="s">
        <v>1245</v>
      </c>
      <c r="C28" s="374" t="s">
        <v>1231</v>
      </c>
      <c r="D28" s="371" t="s">
        <v>1281</v>
      </c>
      <c r="E28" s="377">
        <v>60500</v>
      </c>
      <c r="F28" s="381" t="s">
        <v>1282</v>
      </c>
      <c r="G28" s="372" t="s">
        <v>1234</v>
      </c>
      <c r="H28" s="378">
        <v>44078</v>
      </c>
      <c r="I28" s="373"/>
      <c r="J28" s="372"/>
    </row>
    <row r="29" spans="1:10" s="85" customFormat="1" ht="48" x14ac:dyDescent="0.2">
      <c r="A29" s="380" t="s">
        <v>1283</v>
      </c>
      <c r="B29" s="382" t="s">
        <v>1284</v>
      </c>
      <c r="C29" s="374" t="s">
        <v>1231</v>
      </c>
      <c r="D29" s="371" t="s">
        <v>1276</v>
      </c>
      <c r="E29" s="377">
        <v>178350</v>
      </c>
      <c r="F29" s="381" t="s">
        <v>1285</v>
      </c>
      <c r="G29" s="372" t="s">
        <v>1234</v>
      </c>
      <c r="H29" s="378">
        <v>44076</v>
      </c>
      <c r="I29" s="373"/>
      <c r="J29" s="372"/>
    </row>
    <row r="30" spans="1:10" s="85" customFormat="1" ht="48" x14ac:dyDescent="0.2">
      <c r="A30" s="380" t="s">
        <v>1286</v>
      </c>
      <c r="B30" s="382" t="s">
        <v>1284</v>
      </c>
      <c r="C30" s="374" t="s">
        <v>1231</v>
      </c>
      <c r="D30" s="371" t="s">
        <v>1287</v>
      </c>
      <c r="E30" s="377">
        <v>72700</v>
      </c>
      <c r="F30" s="381" t="s">
        <v>1285</v>
      </c>
      <c r="G30" s="372" t="s">
        <v>1234</v>
      </c>
      <c r="H30" s="378"/>
      <c r="I30" s="373"/>
      <c r="J30" s="372"/>
    </row>
    <row r="31" spans="1:10" s="85" customFormat="1" ht="48" x14ac:dyDescent="0.2">
      <c r="A31" s="380" t="s">
        <v>1288</v>
      </c>
      <c r="B31" s="382" t="s">
        <v>1284</v>
      </c>
      <c r="C31" s="374" t="s">
        <v>1231</v>
      </c>
      <c r="D31" s="371" t="s">
        <v>1289</v>
      </c>
      <c r="E31" s="377">
        <v>96994</v>
      </c>
      <c r="F31" s="381" t="s">
        <v>1290</v>
      </c>
      <c r="G31" s="372" t="s">
        <v>1234</v>
      </c>
      <c r="H31" s="378">
        <v>43927</v>
      </c>
      <c r="I31" s="373"/>
      <c r="J31" s="372"/>
    </row>
    <row r="32" spans="1:10" ht="36" x14ac:dyDescent="0.2">
      <c r="A32" s="390" t="s">
        <v>1292</v>
      </c>
      <c r="B32" s="392" t="s">
        <v>1284</v>
      </c>
      <c r="C32" s="386" t="s">
        <v>1231</v>
      </c>
      <c r="D32" s="384" t="s">
        <v>1293</v>
      </c>
      <c r="E32" s="388">
        <v>135000</v>
      </c>
      <c r="F32" s="391" t="s">
        <v>1294</v>
      </c>
      <c r="G32" s="385" t="s">
        <v>1234</v>
      </c>
      <c r="H32" s="389"/>
      <c r="I32" s="37"/>
      <c r="J32" s="36"/>
    </row>
    <row r="33" spans="1:10" s="85" customFormat="1" ht="48" x14ac:dyDescent="0.2">
      <c r="A33" s="390" t="s">
        <v>1295</v>
      </c>
      <c r="B33" s="387" t="s">
        <v>1245</v>
      </c>
      <c r="C33" s="386" t="s">
        <v>1231</v>
      </c>
      <c r="D33" s="384" t="s">
        <v>1296</v>
      </c>
      <c r="E33" s="388">
        <v>280000</v>
      </c>
      <c r="F33" s="391" t="s">
        <v>1297</v>
      </c>
      <c r="G33" s="385" t="s">
        <v>1234</v>
      </c>
      <c r="H33" s="393">
        <v>44033</v>
      </c>
      <c r="I33" s="373"/>
      <c r="J33" s="372"/>
    </row>
    <row r="34" spans="1:10" s="85" customFormat="1" ht="48" x14ac:dyDescent="0.2">
      <c r="A34" s="390" t="s">
        <v>1298</v>
      </c>
      <c r="B34" s="392" t="s">
        <v>1284</v>
      </c>
      <c r="C34" s="386" t="s">
        <v>1231</v>
      </c>
      <c r="D34" s="384" t="s">
        <v>1299</v>
      </c>
      <c r="E34" s="388">
        <v>220000</v>
      </c>
      <c r="F34" s="391" t="s">
        <v>1300</v>
      </c>
      <c r="G34" s="385" t="s">
        <v>1234</v>
      </c>
      <c r="H34" s="393"/>
      <c r="I34" s="373"/>
      <c r="J34" s="372"/>
    </row>
    <row r="35" spans="1:10" s="85" customFormat="1" ht="36" x14ac:dyDescent="0.2">
      <c r="A35" s="390" t="s">
        <v>1301</v>
      </c>
      <c r="B35" s="387" t="s">
        <v>1245</v>
      </c>
      <c r="C35" s="386" t="s">
        <v>1231</v>
      </c>
      <c r="D35" s="384" t="s">
        <v>1302</v>
      </c>
      <c r="E35" s="388">
        <v>120836.46</v>
      </c>
      <c r="F35" s="391" t="s">
        <v>1303</v>
      </c>
      <c r="G35" s="385" t="s">
        <v>1239</v>
      </c>
      <c r="H35" s="389">
        <v>43741</v>
      </c>
      <c r="I35" s="373"/>
      <c r="J35" s="372"/>
    </row>
    <row r="36" spans="1:10" s="85" customFormat="1" ht="36" x14ac:dyDescent="0.2">
      <c r="A36" s="390" t="s">
        <v>1304</v>
      </c>
      <c r="B36" s="387" t="s">
        <v>1245</v>
      </c>
      <c r="C36" s="386" t="s">
        <v>1231</v>
      </c>
      <c r="D36" s="384" t="s">
        <v>1253</v>
      </c>
      <c r="E36" s="388">
        <v>91200</v>
      </c>
      <c r="F36" s="391" t="s">
        <v>1305</v>
      </c>
      <c r="G36" s="385" t="s">
        <v>1239</v>
      </c>
      <c r="H36" s="389">
        <v>43705</v>
      </c>
      <c r="I36" s="373"/>
      <c r="J36" s="372"/>
    </row>
    <row r="37" spans="1:10" s="85" customFormat="1" ht="36" x14ac:dyDescent="0.2">
      <c r="A37" s="390" t="s">
        <v>1306</v>
      </c>
      <c r="B37" s="387" t="s">
        <v>1245</v>
      </c>
      <c r="C37" s="386" t="s">
        <v>1231</v>
      </c>
      <c r="D37" s="384" t="s">
        <v>1307</v>
      </c>
      <c r="E37" s="388">
        <v>45334.69</v>
      </c>
      <c r="F37" s="391" t="s">
        <v>1303</v>
      </c>
      <c r="G37" s="385" t="s">
        <v>1234</v>
      </c>
      <c r="H37" s="389">
        <v>43906</v>
      </c>
      <c r="I37" s="373"/>
      <c r="J37" s="372"/>
    </row>
    <row r="38" spans="1:10" s="85" customFormat="1" ht="36" x14ac:dyDescent="0.2">
      <c r="A38" s="390" t="s">
        <v>1308</v>
      </c>
      <c r="B38" s="387" t="s">
        <v>1245</v>
      </c>
      <c r="C38" s="386" t="s">
        <v>1231</v>
      </c>
      <c r="D38" s="384" t="s">
        <v>1299</v>
      </c>
      <c r="E38" s="388">
        <v>65280</v>
      </c>
      <c r="F38" s="391" t="s">
        <v>1309</v>
      </c>
      <c r="G38" s="385" t="s">
        <v>1234</v>
      </c>
      <c r="H38" s="389">
        <v>43895</v>
      </c>
      <c r="I38" s="373"/>
      <c r="J38" s="372"/>
    </row>
    <row r="39" spans="1:10" s="85" customFormat="1" ht="48" x14ac:dyDescent="0.2">
      <c r="A39" s="390" t="s">
        <v>1310</v>
      </c>
      <c r="B39" s="387" t="s">
        <v>1245</v>
      </c>
      <c r="C39" s="386" t="s">
        <v>1231</v>
      </c>
      <c r="D39" s="384" t="s">
        <v>1293</v>
      </c>
      <c r="E39" s="388">
        <v>148042.10999999999</v>
      </c>
      <c r="F39" s="391" t="s">
        <v>1311</v>
      </c>
      <c r="G39" s="385" t="s">
        <v>1234</v>
      </c>
      <c r="H39" s="389">
        <v>43906</v>
      </c>
      <c r="I39" s="373"/>
      <c r="J39" s="372"/>
    </row>
    <row r="40" spans="1:10" s="85" customFormat="1" ht="48" x14ac:dyDescent="0.2">
      <c r="A40" s="390" t="s">
        <v>2095</v>
      </c>
      <c r="B40" s="387" t="s">
        <v>1312</v>
      </c>
      <c r="C40" s="386" t="s">
        <v>1231</v>
      </c>
      <c r="D40" s="384" t="s">
        <v>1263</v>
      </c>
      <c r="E40" s="388">
        <v>34234.5</v>
      </c>
      <c r="F40" s="391" t="s">
        <v>1313</v>
      </c>
      <c r="G40" s="385" t="s">
        <v>1239</v>
      </c>
      <c r="H40" s="389">
        <v>43823</v>
      </c>
      <c r="I40" s="373"/>
      <c r="J40" s="372"/>
    </row>
    <row r="41" spans="1:10" s="85" customFormat="1" ht="36" x14ac:dyDescent="0.2">
      <c r="A41" s="390" t="s">
        <v>2096</v>
      </c>
      <c r="B41" s="387" t="s">
        <v>1314</v>
      </c>
      <c r="C41" s="386" t="s">
        <v>1231</v>
      </c>
      <c r="D41" s="384" t="s">
        <v>1315</v>
      </c>
      <c r="E41" s="388">
        <v>569000</v>
      </c>
      <c r="F41" s="391" t="s">
        <v>1316</v>
      </c>
      <c r="G41" s="385"/>
      <c r="H41" s="389">
        <v>43830</v>
      </c>
      <c r="I41" s="373"/>
      <c r="J41" s="372"/>
    </row>
    <row r="42" spans="1:10" s="85" customFormat="1" ht="36" x14ac:dyDescent="0.2">
      <c r="A42" s="390" t="s">
        <v>2097</v>
      </c>
      <c r="B42" s="387" t="s">
        <v>1314</v>
      </c>
      <c r="C42" s="386" t="s">
        <v>1231</v>
      </c>
      <c r="D42" s="384" t="s">
        <v>1256</v>
      </c>
      <c r="E42" s="388">
        <v>700000</v>
      </c>
      <c r="F42" s="391" t="s">
        <v>1317</v>
      </c>
      <c r="G42" s="385"/>
      <c r="H42" s="389">
        <v>43830</v>
      </c>
      <c r="I42" s="373"/>
      <c r="J42" s="372"/>
    </row>
    <row r="43" spans="1:10" s="85" customFormat="1" ht="60" x14ac:dyDescent="0.2">
      <c r="A43" s="390" t="s">
        <v>2098</v>
      </c>
      <c r="B43" s="387" t="s">
        <v>1314</v>
      </c>
      <c r="C43" s="386" t="s">
        <v>1231</v>
      </c>
      <c r="D43" s="384" t="s">
        <v>1236</v>
      </c>
      <c r="E43" s="388">
        <v>1156000</v>
      </c>
      <c r="F43" s="391" t="s">
        <v>1318</v>
      </c>
      <c r="G43" s="385"/>
      <c r="H43" s="389">
        <v>43832</v>
      </c>
      <c r="I43" s="373"/>
      <c r="J43" s="372"/>
    </row>
    <row r="44" spans="1:10" s="85" customFormat="1" ht="48" x14ac:dyDescent="0.2">
      <c r="A44" s="390" t="s">
        <v>2099</v>
      </c>
      <c r="B44" s="387" t="s">
        <v>1314</v>
      </c>
      <c r="C44" s="386" t="s">
        <v>1231</v>
      </c>
      <c r="D44" s="384" t="s">
        <v>1319</v>
      </c>
      <c r="E44" s="388">
        <v>695000</v>
      </c>
      <c r="F44" s="391" t="s">
        <v>1320</v>
      </c>
      <c r="G44" s="385"/>
      <c r="H44" s="389">
        <v>43832</v>
      </c>
      <c r="I44" s="373"/>
      <c r="J44" s="372"/>
    </row>
    <row r="45" spans="1:10" s="85" customFormat="1" ht="48" x14ac:dyDescent="0.2">
      <c r="A45" s="390" t="s">
        <v>2100</v>
      </c>
      <c r="B45" s="387" t="s">
        <v>1314</v>
      </c>
      <c r="C45" s="386" t="s">
        <v>1231</v>
      </c>
      <c r="D45" s="384" t="s">
        <v>1253</v>
      </c>
      <c r="E45" s="388">
        <v>1400000</v>
      </c>
      <c r="F45" s="391" t="s">
        <v>1321</v>
      </c>
      <c r="G45" s="385"/>
      <c r="H45" s="389">
        <v>43830</v>
      </c>
      <c r="I45" s="373"/>
      <c r="J45" s="372"/>
    </row>
    <row r="46" spans="1:10" s="85" customFormat="1" ht="72" x14ac:dyDescent="0.2">
      <c r="A46" s="390" t="s">
        <v>1322</v>
      </c>
      <c r="B46" s="387" t="s">
        <v>1323</v>
      </c>
      <c r="C46" s="386" t="s">
        <v>1231</v>
      </c>
      <c r="D46" s="384" t="s">
        <v>1246</v>
      </c>
      <c r="E46" s="388">
        <v>2110000</v>
      </c>
      <c r="F46" s="391" t="s">
        <v>1324</v>
      </c>
      <c r="G46" s="385"/>
      <c r="H46" s="389">
        <v>43802</v>
      </c>
      <c r="I46" s="373"/>
      <c r="J46" s="372"/>
    </row>
    <row r="47" spans="1:10" x14ac:dyDescent="0.2">
      <c r="A47" s="40"/>
      <c r="B47" s="50"/>
      <c r="C47" s="40"/>
      <c r="D47" s="31"/>
      <c r="E47" s="41"/>
      <c r="F47" s="41"/>
      <c r="G47" s="36"/>
      <c r="H47" s="37"/>
      <c r="I47" s="37"/>
      <c r="J47" s="36"/>
    </row>
    <row r="48" spans="1:10" ht="12.75" thickBot="1" x14ac:dyDescent="0.25">
      <c r="A48" s="56"/>
      <c r="B48" s="53"/>
      <c r="C48" s="24"/>
      <c r="D48" s="48"/>
      <c r="E48" s="32"/>
      <c r="F48" s="32"/>
      <c r="G48" s="33"/>
      <c r="H48" s="26"/>
      <c r="I48" s="26"/>
      <c r="J48" s="33"/>
    </row>
    <row r="49" spans="1:10" ht="12.75" thickBot="1" x14ac:dyDescent="0.25">
      <c r="A49" s="70" t="s">
        <v>0</v>
      </c>
      <c r="B49" s="38"/>
      <c r="C49" s="27"/>
      <c r="D49" s="68"/>
      <c r="E49" s="613">
        <f>SUM(E6:E47)</f>
        <v>9768260.0999999996</v>
      </c>
      <c r="F49" s="66"/>
      <c r="G49" s="34"/>
      <c r="H49" s="29"/>
      <c r="I49" s="29"/>
      <c r="J49" s="34"/>
    </row>
    <row r="50" spans="1:10" x14ac:dyDescent="0.2">
      <c r="A50" s="21"/>
      <c r="B50" s="21"/>
      <c r="C50" s="21"/>
      <c r="D50" s="21"/>
      <c r="E50" s="21"/>
      <c r="F50" s="21"/>
      <c r="G50" s="2"/>
    </row>
    <row r="51" spans="1:10" x14ac:dyDescent="0.2">
      <c r="A51" s="17"/>
      <c r="B51" s="17"/>
      <c r="C51" s="17"/>
      <c r="D51" s="17"/>
      <c r="E51" s="17"/>
      <c r="F51" s="17"/>
      <c r="G51" s="2"/>
    </row>
    <row r="52" spans="1:10" x14ac:dyDescent="0.2">
      <c r="A52" s="17"/>
    </row>
    <row r="53" spans="1:10" x14ac:dyDescent="0.2">
      <c r="A53" s="17"/>
    </row>
    <row r="54" spans="1:10" x14ac:dyDescent="0.2">
      <c r="A54" s="17"/>
    </row>
  </sheetData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2A1F-ABD6-48C2-AB43-84E8C64006D4}">
  <sheetPr>
    <tabColor rgb="FFFF0000"/>
  </sheetPr>
  <dimension ref="A1:V17"/>
  <sheetViews>
    <sheetView zoomScaleNormal="100" zoomScaleSheetLayoutView="100" zoomScalePageLayoutView="85" workbookViewId="0"/>
  </sheetViews>
  <sheetFormatPr baseColWidth="10" defaultColWidth="11.42578125" defaultRowHeight="12" x14ac:dyDescent="0.2"/>
  <cols>
    <col min="1" max="1" width="37.85546875" style="289" customWidth="1"/>
    <col min="2" max="2" width="34.28515625" style="289" customWidth="1"/>
    <col min="3" max="3" width="41.140625" style="289" customWidth="1"/>
    <col min="4" max="5" width="18.7109375" style="289" bestFit="1" customWidth="1"/>
    <col min="6" max="6" width="29.85546875" style="289" customWidth="1"/>
    <col min="7" max="7" width="28.5703125" style="289" bestFit="1" customWidth="1"/>
    <col min="8" max="16384" width="11.42578125" style="289"/>
  </cols>
  <sheetData>
    <row r="1" spans="1:22" x14ac:dyDescent="0.2">
      <c r="A1" s="445" t="s">
        <v>424</v>
      </c>
      <c r="B1" s="445"/>
      <c r="C1" s="445"/>
      <c r="D1" s="445"/>
      <c r="E1" s="445"/>
      <c r="F1" s="445"/>
    </row>
    <row r="2" spans="1:22" x14ac:dyDescent="0.2">
      <c r="A2" s="445" t="s">
        <v>537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</row>
    <row r="3" spans="1:22" ht="12.75" thickBot="1" x14ac:dyDescent="0.25">
      <c r="A3" s="742"/>
      <c r="B3" s="742"/>
      <c r="C3" s="742"/>
      <c r="D3" s="749"/>
      <c r="E3" s="749"/>
    </row>
    <row r="4" spans="1:22" ht="29.25" customHeight="1" thickBot="1" x14ac:dyDescent="0.25">
      <c r="A4" s="857" t="s">
        <v>30</v>
      </c>
      <c r="B4" s="857" t="s">
        <v>357</v>
      </c>
      <c r="C4" s="857" t="s">
        <v>358</v>
      </c>
      <c r="D4" s="138" t="s">
        <v>2119</v>
      </c>
      <c r="E4" s="138" t="s">
        <v>2120</v>
      </c>
      <c r="F4" s="540" t="s">
        <v>2121</v>
      </c>
      <c r="G4" s="857" t="s">
        <v>45</v>
      </c>
      <c r="H4" s="857" t="s">
        <v>114</v>
      </c>
    </row>
    <row r="5" spans="1:22" ht="24.75" customHeight="1" x14ac:dyDescent="0.2">
      <c r="A5" s="857"/>
      <c r="B5" s="857"/>
      <c r="C5" s="857"/>
      <c r="D5" s="750" t="s">
        <v>355</v>
      </c>
      <c r="E5" s="750" t="s">
        <v>355</v>
      </c>
      <c r="F5" s="750" t="s">
        <v>355</v>
      </c>
      <c r="G5" s="858"/>
      <c r="H5" s="858"/>
    </row>
    <row r="6" spans="1:22" ht="121.5" customHeight="1" x14ac:dyDescent="0.2">
      <c r="A6" s="751" t="s">
        <v>2122</v>
      </c>
      <c r="C6" s="752" t="s">
        <v>2123</v>
      </c>
      <c r="D6" s="753">
        <v>182700</v>
      </c>
      <c r="E6" s="754"/>
      <c r="F6" s="754"/>
      <c r="G6" s="755"/>
      <c r="H6" s="755"/>
    </row>
    <row r="7" spans="1:22" ht="90" customHeight="1" x14ac:dyDescent="0.2">
      <c r="A7" s="756" t="s">
        <v>2124</v>
      </c>
      <c r="B7" s="752" t="s">
        <v>91</v>
      </c>
      <c r="C7" s="752" t="s">
        <v>2125</v>
      </c>
      <c r="D7" s="753">
        <v>215586</v>
      </c>
      <c r="E7" s="754"/>
      <c r="F7" s="755"/>
      <c r="G7" s="755"/>
      <c r="H7" s="769"/>
    </row>
    <row r="8" spans="1:22" ht="120" x14ac:dyDescent="0.2">
      <c r="A8" s="752" t="s">
        <v>2126</v>
      </c>
      <c r="B8" s="752" t="s">
        <v>91</v>
      </c>
      <c r="C8" s="752" t="s">
        <v>2127</v>
      </c>
      <c r="D8" s="753">
        <v>782113.51</v>
      </c>
      <c r="E8" s="755"/>
      <c r="F8" s="755"/>
      <c r="G8" s="769"/>
      <c r="H8" s="769"/>
    </row>
    <row r="9" spans="1:22" ht="84" x14ac:dyDescent="0.2">
      <c r="A9" s="752" t="s">
        <v>2128</v>
      </c>
      <c r="B9" s="752" t="s">
        <v>2129</v>
      </c>
      <c r="C9" s="752" t="s">
        <v>91</v>
      </c>
      <c r="D9" s="753">
        <v>1290000</v>
      </c>
      <c r="E9" s="755"/>
      <c r="F9" s="755"/>
      <c r="G9" s="769"/>
      <c r="H9" s="769"/>
    </row>
    <row r="10" spans="1:22" ht="96" x14ac:dyDescent="0.2">
      <c r="A10" s="752" t="s">
        <v>2130</v>
      </c>
      <c r="B10" s="752" t="s">
        <v>2131</v>
      </c>
      <c r="C10" s="752" t="s">
        <v>91</v>
      </c>
      <c r="D10" s="757">
        <v>100000</v>
      </c>
      <c r="E10" s="755"/>
      <c r="F10" s="755"/>
      <c r="G10" s="769"/>
      <c r="H10" s="769"/>
    </row>
    <row r="11" spans="1:22" ht="72" x14ac:dyDescent="0.2">
      <c r="A11" s="758" t="s">
        <v>2132</v>
      </c>
      <c r="B11" s="752" t="s">
        <v>91</v>
      </c>
      <c r="C11" s="752" t="s">
        <v>2133</v>
      </c>
      <c r="D11" s="757">
        <v>162000</v>
      </c>
      <c r="E11" s="755"/>
      <c r="F11" s="755"/>
      <c r="G11" s="769"/>
      <c r="H11" s="769"/>
    </row>
    <row r="12" spans="1:22" ht="30" x14ac:dyDescent="0.2">
      <c r="A12" s="854">
        <v>2020</v>
      </c>
      <c r="B12" s="855"/>
      <c r="C12" s="855"/>
      <c r="D12" s="855"/>
      <c r="E12" s="855"/>
      <c r="F12" s="855"/>
      <c r="G12" s="855"/>
      <c r="H12" s="856"/>
    </row>
    <row r="13" spans="1:22" ht="120" x14ac:dyDescent="0.2">
      <c r="A13" s="758" t="s">
        <v>2134</v>
      </c>
      <c r="B13" s="752" t="s">
        <v>91</v>
      </c>
      <c r="C13" s="752" t="s">
        <v>2135</v>
      </c>
      <c r="D13" s="755"/>
      <c r="E13" s="757">
        <v>259000</v>
      </c>
      <c r="F13" s="755"/>
      <c r="G13" s="769"/>
      <c r="H13" s="769"/>
    </row>
    <row r="14" spans="1:22" ht="12.75" thickBot="1" x14ac:dyDescent="0.25">
      <c r="A14" s="70" t="s">
        <v>31</v>
      </c>
      <c r="B14" s="38"/>
      <c r="C14" s="38"/>
      <c r="D14" s="770">
        <f>SUM(D6:D11)</f>
        <v>2732399.51</v>
      </c>
      <c r="E14" s="771">
        <f>+E13</f>
        <v>259000</v>
      </c>
      <c r="F14" s="759"/>
      <c r="G14" s="759"/>
      <c r="H14" s="759"/>
    </row>
    <row r="15" spans="1:22" x14ac:dyDescent="0.2">
      <c r="A15" s="744"/>
      <c r="B15" s="744"/>
      <c r="C15" s="744"/>
      <c r="D15" s="445"/>
    </row>
    <row r="16" spans="1:22" x14ac:dyDescent="0.2">
      <c r="A16" s="495" t="s">
        <v>46</v>
      </c>
      <c r="B16" s="495"/>
      <c r="C16" s="495"/>
      <c r="D16" s="445"/>
    </row>
    <row r="17" spans="1:4" x14ac:dyDescent="0.2">
      <c r="A17" s="493" t="s">
        <v>115</v>
      </c>
      <c r="B17" s="493"/>
      <c r="C17" s="493"/>
      <c r="D17" s="445"/>
    </row>
  </sheetData>
  <mergeCells count="6">
    <mergeCell ref="A12:H12"/>
    <mergeCell ref="A4:A5"/>
    <mergeCell ref="B4:B5"/>
    <mergeCell ref="C4:C5"/>
    <mergeCell ref="G4:G5"/>
    <mergeCell ref="H4:H5"/>
  </mergeCells>
  <printOptions horizontalCentered="1"/>
  <pageMargins left="0.23622047244094491" right="0.31496062992125984" top="0.74803149606299213" bottom="0.74803149606299213" header="0.31496062992125984" footer="0.31496062992125984"/>
  <pageSetup paperSize="9" scale="70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V61"/>
  <sheetViews>
    <sheetView view="pageBreakPreview" zoomScaleNormal="100" zoomScaleSheetLayoutView="100" zoomScalePageLayoutView="85" workbookViewId="0">
      <selection activeCell="B14" sqref="B14"/>
    </sheetView>
  </sheetViews>
  <sheetFormatPr baseColWidth="10" defaultColWidth="11.42578125" defaultRowHeight="12" x14ac:dyDescent="0.2"/>
  <cols>
    <col min="1" max="1" width="42" style="189" bestFit="1" customWidth="1"/>
    <col min="2" max="2" width="23.5703125" style="189" customWidth="1"/>
    <col min="3" max="3" width="35.42578125" style="189" customWidth="1"/>
    <col min="4" max="8" width="15.5703125" style="189" customWidth="1"/>
    <col min="9" max="16384" width="11.42578125" style="189"/>
  </cols>
  <sheetData>
    <row r="1" spans="1:22" s="209" customFormat="1" ht="15.75" x14ac:dyDescent="0.25">
      <c r="A1" s="211" t="s">
        <v>425</v>
      </c>
      <c r="B1" s="210"/>
      <c r="C1" s="210"/>
      <c r="D1" s="210"/>
      <c r="E1" s="210"/>
      <c r="F1" s="210"/>
      <c r="G1" s="210"/>
      <c r="H1" s="210"/>
    </row>
    <row r="2" spans="1:22" s="208" customFormat="1" ht="15.75" x14ac:dyDescent="0.2">
      <c r="A2" s="445" t="s">
        <v>537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ht="12.75" thickBot="1" x14ac:dyDescent="0.25"/>
    <row r="4" spans="1:22" ht="12.75" thickBot="1" x14ac:dyDescent="0.25">
      <c r="A4" s="861" t="s">
        <v>364</v>
      </c>
      <c r="B4" s="861" t="s">
        <v>93</v>
      </c>
      <c r="C4" s="859" t="s">
        <v>363</v>
      </c>
      <c r="D4" s="860"/>
      <c r="E4" s="860"/>
      <c r="F4" s="860"/>
      <c r="G4" s="860"/>
      <c r="H4" s="860"/>
    </row>
    <row r="5" spans="1:22" s="203" customFormat="1" ht="13.5" customHeight="1" thickBot="1" x14ac:dyDescent="0.25">
      <c r="A5" s="862"/>
      <c r="B5" s="862"/>
      <c r="C5" s="207" t="s">
        <v>362</v>
      </c>
      <c r="D5" s="206" t="s">
        <v>361</v>
      </c>
      <c r="E5" s="205" t="s">
        <v>360</v>
      </c>
      <c r="F5" s="204" t="s">
        <v>359</v>
      </c>
      <c r="G5" s="204" t="s">
        <v>1325</v>
      </c>
      <c r="H5" s="204" t="s">
        <v>1326</v>
      </c>
    </row>
    <row r="6" spans="1:22" x14ac:dyDescent="0.2">
      <c r="A6" s="202"/>
      <c r="B6" s="201"/>
      <c r="C6" s="198"/>
      <c r="D6" s="200"/>
      <c r="E6" s="199"/>
      <c r="F6" s="198"/>
      <c r="G6" s="198"/>
      <c r="H6" s="198"/>
    </row>
    <row r="7" spans="1:22" x14ac:dyDescent="0.2">
      <c r="A7" s="316" t="s">
        <v>32</v>
      </c>
      <c r="B7" s="346" t="s">
        <v>2101</v>
      </c>
      <c r="C7" s="310" t="s">
        <v>623</v>
      </c>
      <c r="D7" s="320" t="s">
        <v>624</v>
      </c>
      <c r="E7" s="318" t="s">
        <v>625</v>
      </c>
      <c r="F7" s="308" t="s">
        <v>626</v>
      </c>
      <c r="G7" s="319"/>
      <c r="H7" s="319"/>
    </row>
    <row r="8" spans="1:22" s="289" customFormat="1" x14ac:dyDescent="0.2">
      <c r="A8" s="307"/>
      <c r="B8" s="306"/>
      <c r="C8" s="309"/>
      <c r="D8" s="321"/>
      <c r="E8" s="317"/>
      <c r="F8" s="308"/>
      <c r="G8" s="319"/>
      <c r="H8" s="319"/>
    </row>
    <row r="9" spans="1:22" s="289" customFormat="1" x14ac:dyDescent="0.2">
      <c r="A9" s="316" t="s">
        <v>627</v>
      </c>
      <c r="B9" s="306"/>
      <c r="C9" s="309"/>
      <c r="D9" s="321"/>
      <c r="E9" s="317"/>
      <c r="F9" s="308"/>
      <c r="G9" s="319"/>
      <c r="H9" s="319"/>
    </row>
    <row r="10" spans="1:22" s="289" customFormat="1" x14ac:dyDescent="0.2">
      <c r="A10" s="305" t="s">
        <v>628</v>
      </c>
      <c r="B10" s="306" t="s">
        <v>2101</v>
      </c>
      <c r="C10" s="310" t="s">
        <v>623</v>
      </c>
      <c r="D10" s="320" t="s">
        <v>629</v>
      </c>
      <c r="E10" s="313" t="s">
        <v>630</v>
      </c>
      <c r="F10" s="308" t="s">
        <v>626</v>
      </c>
      <c r="G10" s="319">
        <v>116.35</v>
      </c>
      <c r="H10" s="319">
        <v>116.35</v>
      </c>
    </row>
    <row r="11" spans="1:22" s="289" customFormat="1" x14ac:dyDescent="0.2">
      <c r="A11" s="305" t="s">
        <v>628</v>
      </c>
      <c r="B11" s="346" t="s">
        <v>2101</v>
      </c>
      <c r="C11" s="310" t="s">
        <v>623</v>
      </c>
      <c r="D11" s="320" t="s">
        <v>631</v>
      </c>
      <c r="E11" s="313" t="s">
        <v>632</v>
      </c>
      <c r="F11" s="308" t="s">
        <v>626</v>
      </c>
      <c r="G11" s="319">
        <v>8</v>
      </c>
      <c r="H11" s="319">
        <v>8</v>
      </c>
    </row>
    <row r="12" spans="1:22" s="289" customFormat="1" x14ac:dyDescent="0.2">
      <c r="A12" s="305" t="s">
        <v>633</v>
      </c>
      <c r="B12" s="346" t="s">
        <v>2101</v>
      </c>
      <c r="C12" s="310" t="s">
        <v>623</v>
      </c>
      <c r="D12" s="320" t="s">
        <v>634</v>
      </c>
      <c r="E12" s="313" t="s">
        <v>635</v>
      </c>
      <c r="F12" s="308" t="s">
        <v>626</v>
      </c>
      <c r="G12" s="319">
        <v>0.95</v>
      </c>
      <c r="H12" s="319">
        <v>0.95</v>
      </c>
    </row>
    <row r="13" spans="1:22" s="289" customFormat="1" x14ac:dyDescent="0.2">
      <c r="A13" s="305" t="s">
        <v>633</v>
      </c>
      <c r="B13" s="346" t="s">
        <v>2101</v>
      </c>
      <c r="C13" s="310" t="s">
        <v>623</v>
      </c>
      <c r="D13" s="320" t="s">
        <v>636</v>
      </c>
      <c r="E13" s="313" t="s">
        <v>635</v>
      </c>
      <c r="F13" s="308" t="s">
        <v>626</v>
      </c>
      <c r="G13" s="319">
        <v>3.63</v>
      </c>
      <c r="H13" s="319">
        <v>3.63</v>
      </c>
    </row>
    <row r="14" spans="1:22" s="289" customFormat="1" x14ac:dyDescent="0.2">
      <c r="A14" s="305" t="s">
        <v>633</v>
      </c>
      <c r="B14" s="346" t="s">
        <v>2101</v>
      </c>
      <c r="C14" s="310" t="s">
        <v>623</v>
      </c>
      <c r="D14" s="320" t="s">
        <v>637</v>
      </c>
      <c r="E14" s="313" t="s">
        <v>635</v>
      </c>
      <c r="F14" s="308" t="s">
        <v>626</v>
      </c>
      <c r="G14" s="319">
        <v>3.7</v>
      </c>
      <c r="H14" s="319">
        <v>3.7</v>
      </c>
    </row>
    <row r="15" spans="1:22" s="289" customFormat="1" x14ac:dyDescent="0.2">
      <c r="A15" s="305" t="s">
        <v>633</v>
      </c>
      <c r="B15" s="346" t="s">
        <v>2101</v>
      </c>
      <c r="C15" s="310" t="s">
        <v>623</v>
      </c>
      <c r="D15" s="320" t="s">
        <v>638</v>
      </c>
      <c r="E15" s="313" t="s">
        <v>635</v>
      </c>
      <c r="F15" s="308" t="s">
        <v>626</v>
      </c>
      <c r="G15" s="319">
        <v>2.44</v>
      </c>
      <c r="H15" s="319">
        <v>2.44</v>
      </c>
    </row>
    <row r="16" spans="1:22" s="289" customFormat="1" x14ac:dyDescent="0.2">
      <c r="A16" s="305" t="s">
        <v>633</v>
      </c>
      <c r="B16" s="346" t="s">
        <v>2101</v>
      </c>
      <c r="C16" s="310" t="s">
        <v>623</v>
      </c>
      <c r="D16" s="320" t="s">
        <v>639</v>
      </c>
      <c r="E16" s="313" t="s">
        <v>635</v>
      </c>
      <c r="F16" s="308" t="s">
        <v>626</v>
      </c>
      <c r="G16" s="319">
        <v>36.79</v>
      </c>
      <c r="H16" s="319">
        <v>36.79</v>
      </c>
    </row>
    <row r="17" spans="1:8" s="289" customFormat="1" x14ac:dyDescent="0.2">
      <c r="A17" s="305" t="s">
        <v>633</v>
      </c>
      <c r="B17" s="346" t="s">
        <v>2101</v>
      </c>
      <c r="C17" s="310" t="s">
        <v>623</v>
      </c>
      <c r="D17" s="320" t="s">
        <v>640</v>
      </c>
      <c r="E17" s="313" t="s">
        <v>641</v>
      </c>
      <c r="F17" s="308" t="s">
        <v>642</v>
      </c>
      <c r="G17" s="319">
        <v>0.41</v>
      </c>
      <c r="H17" s="319">
        <v>0.41</v>
      </c>
    </row>
    <row r="18" spans="1:8" s="289" customFormat="1" x14ac:dyDescent="0.2">
      <c r="A18" s="305" t="s">
        <v>633</v>
      </c>
      <c r="B18" s="346" t="s">
        <v>2101</v>
      </c>
      <c r="C18" s="310" t="s">
        <v>623</v>
      </c>
      <c r="D18" s="320" t="s">
        <v>643</v>
      </c>
      <c r="E18" s="313" t="s">
        <v>641</v>
      </c>
      <c r="F18" s="308" t="s">
        <v>642</v>
      </c>
      <c r="G18" s="319">
        <v>0</v>
      </c>
      <c r="H18" s="319">
        <v>0</v>
      </c>
    </row>
    <row r="19" spans="1:8" s="289" customFormat="1" x14ac:dyDescent="0.2">
      <c r="A19" s="305"/>
      <c r="B19" s="306"/>
      <c r="C19" s="310"/>
      <c r="D19" s="322"/>
      <c r="E19" s="313"/>
      <c r="F19" s="308"/>
      <c r="G19" s="319"/>
      <c r="H19" s="319"/>
    </row>
    <row r="20" spans="1:8" s="289" customFormat="1" x14ac:dyDescent="0.2">
      <c r="A20" s="314" t="s">
        <v>644</v>
      </c>
      <c r="B20" s="306"/>
      <c r="C20" s="310"/>
      <c r="D20" s="322"/>
      <c r="E20" s="313"/>
      <c r="F20" s="308"/>
      <c r="G20" s="319"/>
      <c r="H20" s="319"/>
    </row>
    <row r="21" spans="1:8" s="289" customFormat="1" x14ac:dyDescent="0.2">
      <c r="A21" s="305" t="s">
        <v>645</v>
      </c>
      <c r="B21" s="346" t="s">
        <v>2101</v>
      </c>
      <c r="C21" s="310" t="s">
        <v>623</v>
      </c>
      <c r="D21" s="320" t="s">
        <v>624</v>
      </c>
      <c r="E21" s="313" t="s">
        <v>646</v>
      </c>
      <c r="F21" s="308" t="s">
        <v>626</v>
      </c>
      <c r="G21" s="319">
        <v>903211.75</v>
      </c>
      <c r="H21" s="319">
        <v>1062871.81</v>
      </c>
    </row>
    <row r="22" spans="1:8" s="289" customFormat="1" x14ac:dyDescent="0.2">
      <c r="A22" s="307"/>
      <c r="B22" s="306"/>
      <c r="C22" s="309"/>
      <c r="D22" s="321"/>
      <c r="E22" s="317"/>
      <c r="F22" s="308"/>
      <c r="G22" s="319"/>
      <c r="H22" s="319"/>
    </row>
    <row r="23" spans="1:8" s="289" customFormat="1" x14ac:dyDescent="0.2">
      <c r="A23" s="316" t="s">
        <v>647</v>
      </c>
      <c r="B23" s="306"/>
      <c r="C23" s="309"/>
      <c r="D23" s="321"/>
      <c r="E23" s="317"/>
      <c r="F23" s="308"/>
      <c r="G23" s="319"/>
      <c r="H23" s="319"/>
    </row>
    <row r="24" spans="1:8" s="289" customFormat="1" x14ac:dyDescent="0.2">
      <c r="A24" s="316"/>
      <c r="B24" s="306"/>
      <c r="C24" s="309"/>
      <c r="D24" s="321"/>
      <c r="E24" s="317"/>
      <c r="F24" s="308"/>
      <c r="G24" s="319"/>
      <c r="H24" s="319"/>
    </row>
    <row r="25" spans="1:8" s="289" customFormat="1" x14ac:dyDescent="0.2">
      <c r="A25" s="314" t="s">
        <v>644</v>
      </c>
      <c r="B25" s="306"/>
      <c r="C25" s="309"/>
      <c r="D25" s="321"/>
      <c r="E25" s="317"/>
      <c r="F25" s="308"/>
      <c r="G25" s="319"/>
      <c r="H25" s="319"/>
    </row>
    <row r="26" spans="1:8" s="289" customFormat="1" x14ac:dyDescent="0.2">
      <c r="A26" s="305" t="s">
        <v>648</v>
      </c>
      <c r="B26" s="346" t="s">
        <v>2101</v>
      </c>
      <c r="C26" s="310" t="s">
        <v>623</v>
      </c>
      <c r="D26" s="320" t="s">
        <v>624</v>
      </c>
      <c r="E26" s="318" t="s">
        <v>649</v>
      </c>
      <c r="F26" s="308" t="s">
        <v>626</v>
      </c>
      <c r="G26" s="319">
        <v>40424726.520000003</v>
      </c>
      <c r="H26" s="319">
        <v>40424726.520000003</v>
      </c>
    </row>
    <row r="27" spans="1:8" s="289" customFormat="1" x14ac:dyDescent="0.2">
      <c r="A27" s="305" t="s">
        <v>650</v>
      </c>
      <c r="B27" s="346" t="s">
        <v>2101</v>
      </c>
      <c r="C27" s="310" t="s">
        <v>623</v>
      </c>
      <c r="D27" s="320" t="s">
        <v>624</v>
      </c>
      <c r="E27" s="318" t="s">
        <v>649</v>
      </c>
      <c r="F27" s="308" t="s">
        <v>626</v>
      </c>
      <c r="G27" s="319">
        <v>294333.78000000003</v>
      </c>
      <c r="H27" s="319">
        <v>294333.78000000003</v>
      </c>
    </row>
    <row r="28" spans="1:8" s="289" customFormat="1" x14ac:dyDescent="0.2">
      <c r="A28" s="305" t="s">
        <v>651</v>
      </c>
      <c r="B28" s="346" t="s">
        <v>2101</v>
      </c>
      <c r="C28" s="310" t="s">
        <v>623</v>
      </c>
      <c r="D28" s="320" t="s">
        <v>624</v>
      </c>
      <c r="E28" s="318" t="s">
        <v>652</v>
      </c>
      <c r="F28" s="308" t="s">
        <v>626</v>
      </c>
      <c r="G28" s="319">
        <v>55.97</v>
      </c>
      <c r="H28" s="319">
        <v>55.97</v>
      </c>
    </row>
    <row r="29" spans="1:8" s="289" customFormat="1" x14ac:dyDescent="0.2">
      <c r="A29" s="305" t="s">
        <v>653</v>
      </c>
      <c r="B29" s="346" t="s">
        <v>2101</v>
      </c>
      <c r="C29" s="310" t="s">
        <v>623</v>
      </c>
      <c r="D29" s="320" t="s">
        <v>624</v>
      </c>
      <c r="E29" s="318" t="s">
        <v>654</v>
      </c>
      <c r="F29" s="308" t="s">
        <v>626</v>
      </c>
      <c r="G29" s="319">
        <v>7505.54</v>
      </c>
      <c r="H29" s="319">
        <v>7505.54</v>
      </c>
    </row>
    <row r="30" spans="1:8" s="289" customFormat="1" x14ac:dyDescent="0.2">
      <c r="A30" s="307"/>
      <c r="B30" s="306"/>
      <c r="C30" s="309"/>
      <c r="D30" s="321"/>
      <c r="E30" s="317"/>
      <c r="F30" s="308"/>
      <c r="G30" s="319"/>
      <c r="H30" s="319"/>
    </row>
    <row r="31" spans="1:8" s="289" customFormat="1" x14ac:dyDescent="0.2">
      <c r="A31" s="316" t="s">
        <v>35</v>
      </c>
      <c r="B31" s="306"/>
      <c r="C31" s="309"/>
      <c r="D31" s="321"/>
      <c r="E31" s="317"/>
      <c r="F31" s="308"/>
      <c r="G31" s="319"/>
      <c r="H31" s="319"/>
    </row>
    <row r="32" spans="1:8" s="289" customFormat="1" x14ac:dyDescent="0.2">
      <c r="A32" s="305" t="s">
        <v>655</v>
      </c>
      <c r="B32" s="346" t="s">
        <v>2101</v>
      </c>
      <c r="C32" s="310" t="s">
        <v>623</v>
      </c>
      <c r="D32" s="320" t="s">
        <v>656</v>
      </c>
      <c r="E32" s="318" t="s">
        <v>657</v>
      </c>
      <c r="F32" s="308" t="s">
        <v>626</v>
      </c>
      <c r="G32" s="319">
        <v>12.05</v>
      </c>
      <c r="H32" s="319">
        <v>12.05</v>
      </c>
    </row>
    <row r="33" spans="1:8" s="289" customFormat="1" x14ac:dyDescent="0.2">
      <c r="A33" s="305" t="s">
        <v>655</v>
      </c>
      <c r="B33" s="346" t="s">
        <v>2101</v>
      </c>
      <c r="C33" s="310" t="s">
        <v>623</v>
      </c>
      <c r="D33" s="320" t="s">
        <v>658</v>
      </c>
      <c r="E33" s="318" t="s">
        <v>659</v>
      </c>
      <c r="F33" s="308" t="s">
        <v>626</v>
      </c>
      <c r="G33" s="319">
        <v>0.11</v>
      </c>
      <c r="H33" s="319">
        <v>0.11</v>
      </c>
    </row>
    <row r="34" spans="1:8" s="289" customFormat="1" x14ac:dyDescent="0.2">
      <c r="A34" s="305" t="s">
        <v>655</v>
      </c>
      <c r="B34" s="346" t="s">
        <v>2101</v>
      </c>
      <c r="C34" s="310" t="s">
        <v>623</v>
      </c>
      <c r="D34" s="320" t="s">
        <v>660</v>
      </c>
      <c r="E34" s="318" t="s">
        <v>661</v>
      </c>
      <c r="F34" s="308" t="s">
        <v>626</v>
      </c>
      <c r="G34" s="319">
        <v>0.01</v>
      </c>
      <c r="H34" s="319">
        <v>0.01</v>
      </c>
    </row>
    <row r="35" spans="1:8" s="289" customFormat="1" x14ac:dyDescent="0.2">
      <c r="A35" s="305" t="s">
        <v>655</v>
      </c>
      <c r="B35" s="346" t="s">
        <v>2101</v>
      </c>
      <c r="C35" s="310" t="s">
        <v>623</v>
      </c>
      <c r="D35" s="320" t="s">
        <v>662</v>
      </c>
      <c r="E35" s="318" t="s">
        <v>663</v>
      </c>
      <c r="F35" s="308" t="s">
        <v>626</v>
      </c>
      <c r="G35" s="319">
        <v>5</v>
      </c>
      <c r="H35" s="319">
        <v>5</v>
      </c>
    </row>
    <row r="36" spans="1:8" s="289" customFormat="1" x14ac:dyDescent="0.2">
      <c r="A36" s="307"/>
      <c r="B36" s="306"/>
      <c r="C36" s="309"/>
      <c r="D36" s="321"/>
      <c r="E36" s="317"/>
      <c r="F36" s="308"/>
      <c r="G36" s="319"/>
      <c r="H36" s="319"/>
    </row>
    <row r="37" spans="1:8" s="289" customFormat="1" x14ac:dyDescent="0.2">
      <c r="A37" s="314" t="s">
        <v>644</v>
      </c>
      <c r="B37" s="306"/>
      <c r="C37" s="309"/>
      <c r="D37" s="321"/>
      <c r="E37" s="317"/>
      <c r="F37" s="308"/>
      <c r="G37" s="319"/>
      <c r="H37" s="319"/>
    </row>
    <row r="38" spans="1:8" s="289" customFormat="1" x14ac:dyDescent="0.2">
      <c r="A38" s="305" t="s">
        <v>664</v>
      </c>
      <c r="B38" s="346" t="s">
        <v>2101</v>
      </c>
      <c r="C38" s="310" t="s">
        <v>623</v>
      </c>
      <c r="D38" s="320" t="s">
        <v>624</v>
      </c>
      <c r="E38" s="318" t="s">
        <v>665</v>
      </c>
      <c r="F38" s="308" t="s">
        <v>626</v>
      </c>
      <c r="G38" s="319">
        <v>149251.29999999999</v>
      </c>
      <c r="H38" s="319">
        <v>215286.77</v>
      </c>
    </row>
    <row r="39" spans="1:8" s="289" customFormat="1" x14ac:dyDescent="0.2">
      <c r="A39" s="305" t="s">
        <v>666</v>
      </c>
      <c r="B39" s="346" t="s">
        <v>2101</v>
      </c>
      <c r="C39" s="310" t="s">
        <v>623</v>
      </c>
      <c r="D39" s="320" t="s">
        <v>624</v>
      </c>
      <c r="E39" s="318" t="s">
        <v>652</v>
      </c>
      <c r="F39" s="308" t="s">
        <v>626</v>
      </c>
      <c r="G39" s="319">
        <v>1067987.47</v>
      </c>
      <c r="H39" s="319">
        <v>1147987.47</v>
      </c>
    </row>
    <row r="40" spans="1:8" s="289" customFormat="1" x14ac:dyDescent="0.2">
      <c r="A40" s="315" t="s">
        <v>667</v>
      </c>
      <c r="B40" s="346" t="s">
        <v>2101</v>
      </c>
      <c r="C40" s="310" t="s">
        <v>623</v>
      </c>
      <c r="D40" s="320" t="s">
        <v>624</v>
      </c>
      <c r="E40" s="318" t="s">
        <v>668</v>
      </c>
      <c r="F40" s="308" t="s">
        <v>626</v>
      </c>
      <c r="G40" s="319">
        <v>2851</v>
      </c>
      <c r="H40" s="319">
        <v>2851</v>
      </c>
    </row>
    <row r="41" spans="1:8" s="289" customFormat="1" x14ac:dyDescent="0.2">
      <c r="A41" s="315" t="s">
        <v>669</v>
      </c>
      <c r="B41" s="346" t="s">
        <v>2101</v>
      </c>
      <c r="C41" s="310" t="s">
        <v>623</v>
      </c>
      <c r="D41" s="320" t="s">
        <v>624</v>
      </c>
      <c r="E41" s="318" t="s">
        <v>670</v>
      </c>
      <c r="F41" s="308" t="s">
        <v>626</v>
      </c>
      <c r="G41" s="319">
        <v>0</v>
      </c>
      <c r="H41" s="319">
        <v>0</v>
      </c>
    </row>
    <row r="42" spans="1:8" s="289" customFormat="1" x14ac:dyDescent="0.2">
      <c r="A42" s="307"/>
      <c r="B42" s="306"/>
      <c r="C42" s="309"/>
      <c r="D42" s="321"/>
      <c r="E42" s="317"/>
      <c r="F42" s="308"/>
      <c r="G42" s="319"/>
      <c r="H42" s="319"/>
    </row>
    <row r="43" spans="1:8" s="289" customFormat="1" x14ac:dyDescent="0.2">
      <c r="A43" s="316" t="s">
        <v>36</v>
      </c>
      <c r="B43" s="306"/>
      <c r="C43" s="309"/>
      <c r="D43" s="321"/>
      <c r="E43" s="317"/>
      <c r="F43" s="308"/>
      <c r="G43" s="319"/>
      <c r="H43" s="319"/>
    </row>
    <row r="44" spans="1:8" s="289" customFormat="1" x14ac:dyDescent="0.2">
      <c r="A44" s="305" t="s">
        <v>671</v>
      </c>
      <c r="B44" s="346" t="s">
        <v>2101</v>
      </c>
      <c r="C44" s="310" t="s">
        <v>623</v>
      </c>
      <c r="D44" s="320" t="s">
        <v>624</v>
      </c>
      <c r="E44" s="318" t="s">
        <v>672</v>
      </c>
      <c r="F44" s="308" t="s">
        <v>626</v>
      </c>
      <c r="G44" s="319">
        <v>0</v>
      </c>
      <c r="H44" s="319">
        <v>292431.25</v>
      </c>
    </row>
    <row r="45" spans="1:8" s="289" customFormat="1" x14ac:dyDescent="0.2">
      <c r="A45" s="305" t="s">
        <v>673</v>
      </c>
      <c r="B45" s="346" t="s">
        <v>2101</v>
      </c>
      <c r="C45" s="310" t="s">
        <v>623</v>
      </c>
      <c r="D45" s="320" t="s">
        <v>624</v>
      </c>
      <c r="E45" s="318" t="s">
        <v>674</v>
      </c>
      <c r="F45" s="308" t="s">
        <v>626</v>
      </c>
      <c r="G45" s="319">
        <v>10043.459999999999</v>
      </c>
      <c r="H45" s="319">
        <v>14758.06</v>
      </c>
    </row>
    <row r="46" spans="1:8" s="289" customFormat="1" x14ac:dyDescent="0.2">
      <c r="A46" s="305" t="s">
        <v>675</v>
      </c>
      <c r="B46" s="346" t="s">
        <v>2101</v>
      </c>
      <c r="C46" s="310" t="s">
        <v>623</v>
      </c>
      <c r="D46" s="320" t="s">
        <v>624</v>
      </c>
      <c r="E46" s="318" t="s">
        <v>676</v>
      </c>
      <c r="F46" s="308" t="s">
        <v>626</v>
      </c>
      <c r="G46" s="319">
        <v>552404.67000000004</v>
      </c>
      <c r="H46" s="319">
        <v>552404.67000000004</v>
      </c>
    </row>
    <row r="47" spans="1:8" s="289" customFormat="1" x14ac:dyDescent="0.2">
      <c r="A47" s="305" t="s">
        <v>677</v>
      </c>
      <c r="B47" s="346" t="s">
        <v>2101</v>
      </c>
      <c r="C47" s="310" t="s">
        <v>623</v>
      </c>
      <c r="D47" s="320" t="s">
        <v>624</v>
      </c>
      <c r="E47" s="318" t="s">
        <v>678</v>
      </c>
      <c r="F47" s="308" t="s">
        <v>626</v>
      </c>
      <c r="G47" s="319">
        <v>1643974.22</v>
      </c>
      <c r="H47" s="319">
        <v>3519708.59</v>
      </c>
    </row>
    <row r="48" spans="1:8" s="289" customFormat="1" x14ac:dyDescent="0.2">
      <c r="A48" s="305" t="s">
        <v>679</v>
      </c>
      <c r="B48" s="346" t="s">
        <v>2101</v>
      </c>
      <c r="C48" s="310" t="s">
        <v>623</v>
      </c>
      <c r="D48" s="320" t="s">
        <v>624</v>
      </c>
      <c r="E48" s="318" t="s">
        <v>678</v>
      </c>
      <c r="F48" s="308" t="s">
        <v>626</v>
      </c>
      <c r="G48" s="319">
        <v>403652.17</v>
      </c>
      <c r="H48" s="319">
        <v>406022.13</v>
      </c>
    </row>
    <row r="49" spans="1:8" s="289" customFormat="1" x14ac:dyDescent="0.2">
      <c r="A49" s="305" t="s">
        <v>680</v>
      </c>
      <c r="B49" s="346" t="s">
        <v>2101</v>
      </c>
      <c r="C49" s="310" t="s">
        <v>623</v>
      </c>
      <c r="D49" s="320" t="s">
        <v>624</v>
      </c>
      <c r="E49" s="318" t="s">
        <v>681</v>
      </c>
      <c r="F49" s="308" t="s">
        <v>626</v>
      </c>
      <c r="G49" s="319">
        <v>0</v>
      </c>
      <c r="H49" s="319">
        <v>0</v>
      </c>
    </row>
    <row r="50" spans="1:8" s="289" customFormat="1" x14ac:dyDescent="0.2">
      <c r="A50" s="305" t="s">
        <v>682</v>
      </c>
      <c r="B50" s="346" t="s">
        <v>2101</v>
      </c>
      <c r="C50" s="310" t="s">
        <v>623</v>
      </c>
      <c r="D50" s="320" t="s">
        <v>624</v>
      </c>
      <c r="E50" s="318" t="s">
        <v>665</v>
      </c>
      <c r="F50" s="308" t="s">
        <v>626</v>
      </c>
      <c r="G50" s="319">
        <v>400624.02</v>
      </c>
      <c r="H50" s="319">
        <v>391024.02</v>
      </c>
    </row>
    <row r="51" spans="1:8" s="289" customFormat="1" x14ac:dyDescent="0.2">
      <c r="A51" s="307"/>
      <c r="B51" s="306"/>
      <c r="C51" s="309"/>
      <c r="D51" s="311"/>
      <c r="E51" s="317"/>
      <c r="F51" s="308"/>
      <c r="G51" s="319"/>
      <c r="H51" s="319"/>
    </row>
    <row r="52" spans="1:8" s="289" customFormat="1" x14ac:dyDescent="0.2">
      <c r="A52" s="307"/>
      <c r="B52" s="306"/>
      <c r="C52" s="309"/>
      <c r="D52" s="311"/>
      <c r="E52" s="317"/>
      <c r="F52" s="308"/>
      <c r="G52" s="319"/>
      <c r="H52" s="319"/>
    </row>
    <row r="53" spans="1:8" x14ac:dyDescent="0.2">
      <c r="A53" s="307"/>
      <c r="B53" s="306"/>
      <c r="C53" s="309"/>
      <c r="D53" s="311"/>
      <c r="E53" s="317"/>
      <c r="F53" s="308"/>
      <c r="G53" s="319"/>
      <c r="H53" s="319"/>
    </row>
    <row r="54" spans="1:8" x14ac:dyDescent="0.2">
      <c r="A54" s="316" t="s">
        <v>683</v>
      </c>
      <c r="B54" s="306"/>
      <c r="C54" s="309"/>
      <c r="D54" s="311"/>
      <c r="E54" s="317"/>
      <c r="F54" s="308"/>
      <c r="G54" s="319"/>
      <c r="H54" s="319"/>
    </row>
    <row r="55" spans="1:8" x14ac:dyDescent="0.2">
      <c r="A55" s="305" t="s">
        <v>684</v>
      </c>
      <c r="B55" s="346" t="s">
        <v>2101</v>
      </c>
      <c r="C55" s="310" t="s">
        <v>623</v>
      </c>
      <c r="D55" s="320" t="s">
        <v>685</v>
      </c>
      <c r="E55" s="318" t="s">
        <v>686</v>
      </c>
      <c r="F55" s="308" t="s">
        <v>626</v>
      </c>
      <c r="G55" s="319">
        <v>61357.81</v>
      </c>
      <c r="H55" s="319">
        <v>125.54</v>
      </c>
    </row>
    <row r="56" spans="1:8" x14ac:dyDescent="0.2">
      <c r="A56" s="305" t="s">
        <v>687</v>
      </c>
      <c r="B56" s="346" t="s">
        <v>2101</v>
      </c>
      <c r="C56" s="309" t="s">
        <v>688</v>
      </c>
      <c r="D56" s="312" t="s">
        <v>689</v>
      </c>
      <c r="E56" s="318" t="s">
        <v>665</v>
      </c>
      <c r="F56" s="308" t="s">
        <v>626</v>
      </c>
      <c r="G56" s="319">
        <v>4502286.87</v>
      </c>
      <c r="H56" s="319">
        <v>4844084.6900000004</v>
      </c>
    </row>
    <row r="57" spans="1:8" x14ac:dyDescent="0.2">
      <c r="A57" s="194"/>
      <c r="B57" s="193"/>
      <c r="C57" s="198"/>
      <c r="D57" s="200"/>
      <c r="E57" s="199"/>
      <c r="F57" s="198"/>
      <c r="G57" s="198"/>
      <c r="H57" s="198"/>
    </row>
    <row r="58" spans="1:8" ht="12.75" thickBot="1" x14ac:dyDescent="0.25">
      <c r="A58" s="197"/>
      <c r="B58" s="196"/>
      <c r="C58" s="193"/>
      <c r="D58" s="195"/>
      <c r="E58" s="194"/>
      <c r="F58" s="193"/>
      <c r="G58" s="193"/>
      <c r="H58" s="193"/>
    </row>
    <row r="59" spans="1:8" ht="12.75" thickBot="1" x14ac:dyDescent="0.25">
      <c r="A59" s="192" t="s">
        <v>0</v>
      </c>
      <c r="B59" s="191"/>
      <c r="C59" s="190"/>
      <c r="D59" s="190"/>
      <c r="E59" s="190"/>
      <c r="F59" s="190"/>
      <c r="G59" s="304">
        <f>SUM(G7:G57)</f>
        <v>50424455.990000002</v>
      </c>
      <c r="H59" s="304">
        <f>SUM(H7:H57)</f>
        <v>53176367.250000007</v>
      </c>
    </row>
    <row r="60" spans="1:8" x14ac:dyDescent="0.2">
      <c r="A60" s="189" t="s">
        <v>426</v>
      </c>
    </row>
    <row r="61" spans="1:8" x14ac:dyDescent="0.2">
      <c r="A61" s="189" t="s">
        <v>427</v>
      </c>
    </row>
  </sheetData>
  <mergeCells count="3">
    <mergeCell ref="C4:H4"/>
    <mergeCell ref="B4:B5"/>
    <mergeCell ref="A4:A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35">
    <tabColor rgb="FFFF0000"/>
  </sheetPr>
  <dimension ref="A1:V750"/>
  <sheetViews>
    <sheetView view="pageBreakPreview" zoomScaleNormal="100" zoomScaleSheetLayoutView="100" zoomScalePageLayoutView="75" workbookViewId="0">
      <selection activeCell="J7" sqref="J7"/>
    </sheetView>
  </sheetViews>
  <sheetFormatPr baseColWidth="10" defaultColWidth="11.42578125" defaultRowHeight="12.75" x14ac:dyDescent="0.25"/>
  <cols>
    <col min="1" max="1" width="29.140625" style="616" customWidth="1"/>
    <col min="2" max="2" width="12.42578125" style="616" bestFit="1" customWidth="1"/>
    <col min="3" max="3" width="8.85546875" style="616" customWidth="1"/>
    <col min="4" max="4" width="23.28515625" style="616" customWidth="1"/>
    <col min="5" max="5" width="15.42578125" style="616" bestFit="1" customWidth="1"/>
    <col min="6" max="6" width="8.7109375" style="616" bestFit="1" customWidth="1"/>
    <col min="7" max="7" width="27.85546875" style="616" customWidth="1"/>
    <col min="8" max="8" width="12.28515625" style="616" customWidth="1"/>
    <col min="9" max="9" width="15" style="616" customWidth="1"/>
    <col min="10" max="10" width="17" style="616" customWidth="1"/>
    <col min="11" max="11" width="7.140625" style="656" customWidth="1"/>
    <col min="12" max="12" width="3.28515625" style="656" bestFit="1" customWidth="1"/>
    <col min="13" max="13" width="6.85546875" style="616" bestFit="1" customWidth="1"/>
    <col min="14" max="16" width="7.140625" style="616" customWidth="1"/>
    <col min="17" max="16384" width="11.42578125" style="616"/>
  </cols>
  <sheetData>
    <row r="1" spans="1:22" s="653" customFormat="1" x14ac:dyDescent="0.25">
      <c r="A1" s="652" t="s">
        <v>428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</row>
    <row r="2" spans="1:22" s="655" customFormat="1" x14ac:dyDescent="0.25">
      <c r="A2" s="234" t="s">
        <v>537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  <c r="V2" s="654"/>
    </row>
    <row r="3" spans="1:22" ht="13.5" thickBot="1" x14ac:dyDescent="0.3"/>
    <row r="4" spans="1:22" s="657" customFormat="1" ht="12.75" customHeight="1" thickBot="1" x14ac:dyDescent="0.3">
      <c r="A4" s="866" t="s">
        <v>135</v>
      </c>
      <c r="B4" s="867"/>
      <c r="C4" s="867"/>
      <c r="D4" s="867"/>
      <c r="E4" s="868"/>
      <c r="F4" s="869" t="s">
        <v>136</v>
      </c>
      <c r="G4" s="870"/>
      <c r="H4" s="871"/>
      <c r="I4" s="871"/>
      <c r="J4" s="872"/>
      <c r="K4" s="863" t="s">
        <v>2216</v>
      </c>
      <c r="L4" s="864"/>
      <c r="M4" s="865"/>
      <c r="N4" s="863" t="s">
        <v>2217</v>
      </c>
      <c r="O4" s="864"/>
      <c r="P4" s="865"/>
    </row>
    <row r="5" spans="1:22" s="666" customFormat="1" ht="80.099999999999994" customHeight="1" thickBot="1" x14ac:dyDescent="0.25">
      <c r="A5" s="658" t="s">
        <v>93</v>
      </c>
      <c r="B5" s="659" t="s">
        <v>2102</v>
      </c>
      <c r="C5" s="659" t="s">
        <v>87</v>
      </c>
      <c r="D5" s="660" t="s">
        <v>94</v>
      </c>
      <c r="E5" s="661" t="s">
        <v>116</v>
      </c>
      <c r="F5" s="658" t="s">
        <v>123</v>
      </c>
      <c r="G5" s="660" t="s">
        <v>124</v>
      </c>
      <c r="H5" s="660" t="s">
        <v>138</v>
      </c>
      <c r="I5" s="659" t="s">
        <v>139</v>
      </c>
      <c r="J5" s="662" t="s">
        <v>128</v>
      </c>
      <c r="K5" s="663" t="s">
        <v>125</v>
      </c>
      <c r="L5" s="664" t="s">
        <v>126</v>
      </c>
      <c r="M5" s="665" t="s">
        <v>127</v>
      </c>
      <c r="N5" s="663" t="s">
        <v>125</v>
      </c>
      <c r="O5" s="664" t="s">
        <v>126</v>
      </c>
      <c r="P5" s="665" t="s">
        <v>127</v>
      </c>
    </row>
    <row r="6" spans="1:22" x14ac:dyDescent="0.25">
      <c r="A6" s="667"/>
      <c r="B6" s="667"/>
      <c r="C6" s="667"/>
      <c r="D6" s="667"/>
      <c r="E6" s="667"/>
      <c r="F6" s="667"/>
      <c r="G6" s="668"/>
      <c r="H6" s="668"/>
      <c r="I6" s="668"/>
      <c r="J6" s="667"/>
      <c r="K6" s="669"/>
      <c r="L6" s="669"/>
      <c r="M6" s="667"/>
      <c r="N6" s="669"/>
      <c r="O6" s="669"/>
      <c r="P6" s="669"/>
    </row>
    <row r="7" spans="1:22" x14ac:dyDescent="0.25">
      <c r="A7" s="614"/>
      <c r="B7" s="614"/>
      <c r="C7" s="614" t="s">
        <v>86</v>
      </c>
      <c r="D7" s="614"/>
      <c r="E7" s="614"/>
      <c r="F7" s="614"/>
      <c r="G7" s="614"/>
      <c r="H7" s="614"/>
      <c r="I7" s="614"/>
      <c r="J7" s="614"/>
      <c r="K7" s="615"/>
      <c r="L7" s="615"/>
      <c r="M7" s="614"/>
      <c r="N7" s="615"/>
      <c r="O7" s="615"/>
      <c r="P7" s="615"/>
    </row>
    <row r="8" spans="1:22" x14ac:dyDescent="0.25">
      <c r="A8" s="614"/>
      <c r="B8" s="614"/>
      <c r="C8" s="614" t="s">
        <v>91</v>
      </c>
      <c r="D8" s="614"/>
      <c r="E8" s="614"/>
      <c r="F8" s="614"/>
      <c r="G8" s="614"/>
      <c r="H8" s="614"/>
      <c r="I8" s="614"/>
      <c r="J8" s="614"/>
      <c r="K8" s="615"/>
      <c r="L8" s="615"/>
      <c r="M8" s="614"/>
      <c r="N8" s="615"/>
      <c r="O8" s="615"/>
      <c r="P8" s="615"/>
    </row>
    <row r="9" spans="1:22" x14ac:dyDescent="0.25">
      <c r="A9" s="614"/>
      <c r="B9" s="614"/>
      <c r="C9" s="614" t="s">
        <v>88</v>
      </c>
      <c r="D9" s="614"/>
      <c r="E9" s="614"/>
      <c r="F9" s="614"/>
      <c r="G9" s="614"/>
      <c r="H9" s="614"/>
      <c r="I9" s="614"/>
      <c r="J9" s="614"/>
      <c r="K9" s="615"/>
      <c r="L9" s="615"/>
      <c r="M9" s="614"/>
      <c r="N9" s="615"/>
      <c r="O9" s="615"/>
      <c r="P9" s="615"/>
    </row>
    <row r="10" spans="1:22" x14ac:dyDescent="0.25">
      <c r="A10" s="614"/>
      <c r="B10" s="614"/>
      <c r="C10" s="614" t="s">
        <v>91</v>
      </c>
      <c r="D10" s="617"/>
      <c r="E10" s="617"/>
      <c r="F10" s="614"/>
      <c r="G10" s="617"/>
      <c r="H10" s="617"/>
      <c r="I10" s="617"/>
      <c r="J10" s="617"/>
      <c r="K10" s="615"/>
      <c r="L10" s="615"/>
      <c r="M10" s="614"/>
      <c r="N10" s="615"/>
      <c r="O10" s="615"/>
      <c r="P10" s="615"/>
    </row>
    <row r="11" spans="1:22" ht="13.5" x14ac:dyDescent="0.25">
      <c r="A11" s="614"/>
      <c r="B11" s="614"/>
      <c r="C11" s="614" t="s">
        <v>89</v>
      </c>
      <c r="D11" s="614"/>
      <c r="E11" s="683">
        <f>SUM(E12:E326)</f>
        <v>556114</v>
      </c>
      <c r="F11" s="614"/>
      <c r="G11" s="618"/>
      <c r="H11" s="614"/>
      <c r="I11" s="619"/>
      <c r="J11" s="614"/>
      <c r="K11" s="615"/>
      <c r="L11" s="615"/>
      <c r="M11" s="614"/>
      <c r="N11" s="615"/>
      <c r="O11" s="615"/>
      <c r="P11" s="615"/>
    </row>
    <row r="12" spans="1:22" x14ac:dyDescent="0.25">
      <c r="A12" s="614" t="s">
        <v>692</v>
      </c>
      <c r="B12" s="620" t="s">
        <v>693</v>
      </c>
      <c r="C12" s="614"/>
      <c r="D12" s="681" t="s">
        <v>759</v>
      </c>
      <c r="E12" s="621">
        <v>1200</v>
      </c>
      <c r="F12" s="622" t="s">
        <v>1565</v>
      </c>
      <c r="G12" s="679" t="s">
        <v>1327</v>
      </c>
      <c r="H12" s="614"/>
      <c r="I12" s="625" t="s">
        <v>1853</v>
      </c>
      <c r="J12" s="628"/>
      <c r="K12" s="615"/>
      <c r="L12" s="615"/>
      <c r="M12" s="614"/>
      <c r="N12" s="615"/>
      <c r="O12" s="615"/>
      <c r="P12" s="615"/>
    </row>
    <row r="13" spans="1:22" x14ac:dyDescent="0.25">
      <c r="A13" s="614" t="s">
        <v>692</v>
      </c>
      <c r="B13" s="620" t="s">
        <v>693</v>
      </c>
      <c r="C13" s="614"/>
      <c r="D13" s="682" t="s">
        <v>759</v>
      </c>
      <c r="E13" s="623">
        <v>1200</v>
      </c>
      <c r="F13" s="624" t="s">
        <v>1566</v>
      </c>
      <c r="G13" s="679" t="s">
        <v>1328</v>
      </c>
      <c r="H13" s="614"/>
      <c r="I13" s="626" t="s">
        <v>1853</v>
      </c>
      <c r="J13" s="628"/>
      <c r="K13" s="615"/>
      <c r="L13" s="615"/>
      <c r="M13" s="614"/>
      <c r="N13" s="615"/>
      <c r="O13" s="615"/>
      <c r="P13" s="615"/>
    </row>
    <row r="14" spans="1:22" x14ac:dyDescent="0.25">
      <c r="A14" s="614" t="s">
        <v>692</v>
      </c>
      <c r="B14" s="620" t="s">
        <v>694</v>
      </c>
      <c r="C14" s="614"/>
      <c r="D14" s="681" t="s">
        <v>713</v>
      </c>
      <c r="E14" s="621">
        <v>1700</v>
      </c>
      <c r="F14" s="622" t="s">
        <v>1567</v>
      </c>
      <c r="G14" s="679" t="s">
        <v>1329</v>
      </c>
      <c r="H14" s="614"/>
      <c r="I14" s="625" t="s">
        <v>1854</v>
      </c>
      <c r="J14" s="628"/>
      <c r="K14" s="615"/>
      <c r="L14" s="615"/>
      <c r="M14" s="614"/>
      <c r="N14" s="615"/>
      <c r="O14" s="615"/>
      <c r="P14" s="615"/>
    </row>
    <row r="15" spans="1:22" ht="25.5" x14ac:dyDescent="0.25">
      <c r="A15" s="614" t="s">
        <v>692</v>
      </c>
      <c r="B15" s="620" t="s">
        <v>693</v>
      </c>
      <c r="C15" s="614"/>
      <c r="D15" s="682" t="s">
        <v>1799</v>
      </c>
      <c r="E15" s="623">
        <v>1150</v>
      </c>
      <c r="F15" s="624" t="s">
        <v>1568</v>
      </c>
      <c r="G15" s="679" t="s">
        <v>1330</v>
      </c>
      <c r="H15" s="614"/>
      <c r="I15" s="626" t="s">
        <v>1855</v>
      </c>
      <c r="J15" s="628"/>
      <c r="K15" s="615"/>
      <c r="L15" s="615"/>
      <c r="M15" s="614"/>
      <c r="N15" s="615"/>
      <c r="O15" s="615"/>
      <c r="P15" s="615"/>
    </row>
    <row r="16" spans="1:22" x14ac:dyDescent="0.25">
      <c r="A16" s="614" t="s">
        <v>692</v>
      </c>
      <c r="B16" s="620" t="s">
        <v>693</v>
      </c>
      <c r="C16" s="614"/>
      <c r="D16" s="681" t="s">
        <v>1800</v>
      </c>
      <c r="E16" s="621">
        <v>2000</v>
      </c>
      <c r="F16" s="622" t="s">
        <v>1569</v>
      </c>
      <c r="G16" s="679" t="s">
        <v>1331</v>
      </c>
      <c r="H16" s="614"/>
      <c r="I16" s="625" t="s">
        <v>1854</v>
      </c>
      <c r="J16" s="628"/>
      <c r="K16" s="615"/>
      <c r="L16" s="615"/>
      <c r="M16" s="614"/>
      <c r="N16" s="615"/>
      <c r="O16" s="615"/>
      <c r="P16" s="615"/>
    </row>
    <row r="17" spans="1:16" ht="25.5" x14ac:dyDescent="0.25">
      <c r="A17" s="614" t="s">
        <v>692</v>
      </c>
      <c r="B17" s="620" t="s">
        <v>694</v>
      </c>
      <c r="C17" s="614"/>
      <c r="D17" s="682" t="s">
        <v>1801</v>
      </c>
      <c r="E17" s="623">
        <v>850</v>
      </c>
      <c r="F17" s="624" t="s">
        <v>1568</v>
      </c>
      <c r="G17" s="679" t="s">
        <v>1330</v>
      </c>
      <c r="H17" s="614"/>
      <c r="I17" s="626" t="s">
        <v>1853</v>
      </c>
      <c r="J17" s="628"/>
      <c r="K17" s="615"/>
      <c r="L17" s="615"/>
      <c r="M17" s="614"/>
      <c r="N17" s="615"/>
      <c r="O17" s="615"/>
      <c r="P17" s="615"/>
    </row>
    <row r="18" spans="1:16" x14ac:dyDescent="0.25">
      <c r="A18" s="614" t="s">
        <v>692</v>
      </c>
      <c r="B18" s="620" t="s">
        <v>693</v>
      </c>
      <c r="C18" s="614"/>
      <c r="D18" s="681" t="s">
        <v>792</v>
      </c>
      <c r="E18" s="621">
        <v>1500</v>
      </c>
      <c r="F18" s="622" t="s">
        <v>1570</v>
      </c>
      <c r="G18" s="679" t="s">
        <v>1332</v>
      </c>
      <c r="H18" s="614"/>
      <c r="I18" s="625" t="s">
        <v>1854</v>
      </c>
      <c r="J18" s="628"/>
      <c r="K18" s="615"/>
      <c r="L18" s="615"/>
      <c r="M18" s="614"/>
      <c r="N18" s="615"/>
      <c r="O18" s="615"/>
      <c r="P18" s="615"/>
    </row>
    <row r="19" spans="1:16" x14ac:dyDescent="0.25">
      <c r="A19" s="614" t="s">
        <v>692</v>
      </c>
      <c r="B19" s="620" t="s">
        <v>693</v>
      </c>
      <c r="C19" s="614"/>
      <c r="D19" s="682" t="s">
        <v>792</v>
      </c>
      <c r="E19" s="623">
        <v>1000</v>
      </c>
      <c r="F19" s="624" t="s">
        <v>1571</v>
      </c>
      <c r="G19" s="679" t="s">
        <v>1333</v>
      </c>
      <c r="H19" s="614"/>
      <c r="I19" s="626" t="s">
        <v>1855</v>
      </c>
      <c r="J19" s="628"/>
      <c r="K19" s="615"/>
      <c r="L19" s="615"/>
      <c r="M19" s="614"/>
      <c r="N19" s="615"/>
      <c r="O19" s="615"/>
      <c r="P19" s="615"/>
    </row>
    <row r="20" spans="1:16" ht="25.5" x14ac:dyDescent="0.25">
      <c r="A20" s="614" t="s">
        <v>692</v>
      </c>
      <c r="B20" s="620" t="s">
        <v>693</v>
      </c>
      <c r="C20" s="614"/>
      <c r="D20" s="681" t="s">
        <v>887</v>
      </c>
      <c r="E20" s="621">
        <v>1500</v>
      </c>
      <c r="F20" s="622" t="s">
        <v>1568</v>
      </c>
      <c r="G20" s="679" t="s">
        <v>1330</v>
      </c>
      <c r="H20" s="614"/>
      <c r="I20" s="625" t="s">
        <v>1855</v>
      </c>
      <c r="J20" s="628"/>
      <c r="K20" s="615"/>
      <c r="L20" s="615"/>
      <c r="M20" s="614"/>
      <c r="N20" s="615"/>
      <c r="O20" s="615"/>
      <c r="P20" s="615"/>
    </row>
    <row r="21" spans="1:16" x14ac:dyDescent="0.25">
      <c r="A21" s="614" t="s">
        <v>692</v>
      </c>
      <c r="B21" s="620" t="s">
        <v>693</v>
      </c>
      <c r="C21" s="614"/>
      <c r="D21" s="682" t="s">
        <v>792</v>
      </c>
      <c r="E21" s="623">
        <v>1300</v>
      </c>
      <c r="F21" s="624" t="s">
        <v>1572</v>
      </c>
      <c r="G21" s="679" t="s">
        <v>1334</v>
      </c>
      <c r="H21" s="614"/>
      <c r="I21" s="626" t="s">
        <v>1854</v>
      </c>
      <c r="J21" s="628"/>
      <c r="K21" s="615"/>
      <c r="L21" s="615"/>
      <c r="M21" s="614"/>
      <c r="N21" s="615"/>
      <c r="O21" s="615"/>
      <c r="P21" s="615"/>
    </row>
    <row r="22" spans="1:16" x14ac:dyDescent="0.25">
      <c r="A22" s="614" t="s">
        <v>692</v>
      </c>
      <c r="B22" s="620" t="s">
        <v>694</v>
      </c>
      <c r="C22" s="614"/>
      <c r="D22" s="681" t="s">
        <v>759</v>
      </c>
      <c r="E22" s="621">
        <v>1200</v>
      </c>
      <c r="F22" s="622" t="s">
        <v>1573</v>
      </c>
      <c r="G22" s="679" t="s">
        <v>1335</v>
      </c>
      <c r="H22" s="614"/>
      <c r="I22" s="625" t="s">
        <v>1853</v>
      </c>
      <c r="J22" s="628"/>
      <c r="K22" s="615"/>
      <c r="L22" s="615"/>
      <c r="M22" s="614"/>
      <c r="N22" s="615"/>
      <c r="O22" s="615"/>
      <c r="P22" s="615"/>
    </row>
    <row r="23" spans="1:16" x14ac:dyDescent="0.25">
      <c r="A23" s="614" t="s">
        <v>692</v>
      </c>
      <c r="B23" s="620" t="s">
        <v>693</v>
      </c>
      <c r="C23" s="614"/>
      <c r="D23" s="682" t="s">
        <v>792</v>
      </c>
      <c r="E23" s="623">
        <v>1200</v>
      </c>
      <c r="F23" s="624" t="s">
        <v>1574</v>
      </c>
      <c r="G23" s="679" t="s">
        <v>1336</v>
      </c>
      <c r="H23" s="614"/>
      <c r="I23" s="626" t="s">
        <v>1854</v>
      </c>
      <c r="J23" s="628"/>
      <c r="K23" s="615"/>
      <c r="L23" s="615"/>
      <c r="M23" s="614"/>
      <c r="N23" s="615"/>
      <c r="O23" s="615"/>
      <c r="P23" s="615"/>
    </row>
    <row r="24" spans="1:16" x14ac:dyDescent="0.25">
      <c r="A24" s="614" t="s">
        <v>692</v>
      </c>
      <c r="B24" s="620" t="s">
        <v>693</v>
      </c>
      <c r="C24" s="614"/>
      <c r="D24" s="681" t="s">
        <v>792</v>
      </c>
      <c r="E24" s="621">
        <v>1500</v>
      </c>
      <c r="F24" s="622" t="s">
        <v>1575</v>
      </c>
      <c r="G24" s="679" t="s">
        <v>1337</v>
      </c>
      <c r="H24" s="614"/>
      <c r="I24" s="625" t="s">
        <v>1854</v>
      </c>
      <c r="J24" s="628"/>
      <c r="K24" s="615"/>
      <c r="L24" s="615"/>
      <c r="M24" s="614"/>
      <c r="N24" s="615"/>
      <c r="O24" s="615"/>
      <c r="P24" s="615"/>
    </row>
    <row r="25" spans="1:16" x14ac:dyDescent="0.25">
      <c r="A25" s="614" t="s">
        <v>692</v>
      </c>
      <c r="B25" s="620" t="s">
        <v>693</v>
      </c>
      <c r="C25" s="614"/>
      <c r="D25" s="682" t="s">
        <v>1799</v>
      </c>
      <c r="E25" s="623">
        <v>1800</v>
      </c>
      <c r="F25" s="624" t="s">
        <v>1576</v>
      </c>
      <c r="G25" s="679" t="s">
        <v>1338</v>
      </c>
      <c r="H25" s="614"/>
      <c r="I25" s="626" t="s">
        <v>1855</v>
      </c>
      <c r="J25" s="628"/>
      <c r="K25" s="615"/>
      <c r="L25" s="615"/>
      <c r="M25" s="614"/>
      <c r="N25" s="615"/>
      <c r="O25" s="615"/>
      <c r="P25" s="615"/>
    </row>
    <row r="26" spans="1:16" x14ac:dyDescent="0.25">
      <c r="A26" s="614" t="s">
        <v>692</v>
      </c>
      <c r="B26" s="620" t="s">
        <v>693</v>
      </c>
      <c r="C26" s="614"/>
      <c r="D26" s="681" t="s">
        <v>887</v>
      </c>
      <c r="E26" s="621">
        <v>1200</v>
      </c>
      <c r="F26" s="622" t="s">
        <v>1577</v>
      </c>
      <c r="G26" s="679" t="s">
        <v>1339</v>
      </c>
      <c r="H26" s="614"/>
      <c r="I26" s="625" t="s">
        <v>1855</v>
      </c>
      <c r="J26" s="628"/>
      <c r="K26" s="615"/>
      <c r="L26" s="615"/>
      <c r="M26" s="614"/>
      <c r="N26" s="615"/>
      <c r="O26" s="615"/>
      <c r="P26" s="615"/>
    </row>
    <row r="27" spans="1:16" ht="25.5" x14ac:dyDescent="0.25">
      <c r="A27" s="614" t="s">
        <v>692</v>
      </c>
      <c r="B27" s="620" t="s">
        <v>693</v>
      </c>
      <c r="C27" s="614"/>
      <c r="D27" s="682" t="s">
        <v>763</v>
      </c>
      <c r="E27" s="623">
        <v>1500</v>
      </c>
      <c r="F27" s="624" t="s">
        <v>1568</v>
      </c>
      <c r="G27" s="679" t="s">
        <v>1330</v>
      </c>
      <c r="H27" s="614"/>
      <c r="I27" s="626" t="s">
        <v>1853</v>
      </c>
      <c r="J27" s="628"/>
      <c r="K27" s="615"/>
      <c r="L27" s="615"/>
      <c r="M27" s="614"/>
      <c r="N27" s="615"/>
      <c r="O27" s="615"/>
      <c r="P27" s="615"/>
    </row>
    <row r="28" spans="1:16" x14ac:dyDescent="0.25">
      <c r="A28" s="614" t="s">
        <v>692</v>
      </c>
      <c r="B28" s="620" t="s">
        <v>693</v>
      </c>
      <c r="C28" s="614"/>
      <c r="D28" s="681" t="s">
        <v>1802</v>
      </c>
      <c r="E28" s="621">
        <v>1400</v>
      </c>
      <c r="F28" s="622" t="s">
        <v>1578</v>
      </c>
      <c r="G28" s="679" t="s">
        <v>1340</v>
      </c>
      <c r="H28" s="614"/>
      <c r="I28" s="625" t="s">
        <v>1855</v>
      </c>
      <c r="J28" s="628"/>
      <c r="K28" s="615"/>
      <c r="L28" s="615"/>
      <c r="M28" s="614"/>
      <c r="N28" s="615"/>
      <c r="O28" s="615"/>
      <c r="P28" s="615"/>
    </row>
    <row r="29" spans="1:16" x14ac:dyDescent="0.25">
      <c r="A29" s="614" t="s">
        <v>692</v>
      </c>
      <c r="B29" s="620" t="s">
        <v>693</v>
      </c>
      <c r="C29" s="614"/>
      <c r="D29" s="682" t="s">
        <v>1803</v>
      </c>
      <c r="E29" s="623">
        <v>3000</v>
      </c>
      <c r="F29" s="624" t="s">
        <v>1579</v>
      </c>
      <c r="G29" s="679" t="s">
        <v>1341</v>
      </c>
      <c r="H29" s="614"/>
      <c r="I29" s="626" t="s">
        <v>1854</v>
      </c>
      <c r="J29" s="628"/>
      <c r="K29" s="615"/>
      <c r="L29" s="615"/>
      <c r="M29" s="614"/>
      <c r="N29" s="615"/>
      <c r="O29" s="615"/>
      <c r="P29" s="615"/>
    </row>
    <row r="30" spans="1:16" x14ac:dyDescent="0.25">
      <c r="A30" s="614" t="s">
        <v>692</v>
      </c>
      <c r="B30" s="620" t="s">
        <v>693</v>
      </c>
      <c r="C30" s="614"/>
      <c r="D30" s="681" t="s">
        <v>1800</v>
      </c>
      <c r="E30" s="621">
        <v>1300</v>
      </c>
      <c r="F30" s="622" t="s">
        <v>1580</v>
      </c>
      <c r="G30" s="679" t="s">
        <v>1342</v>
      </c>
      <c r="H30" s="614"/>
      <c r="I30" s="625" t="s">
        <v>1854</v>
      </c>
      <c r="J30" s="628"/>
      <c r="K30" s="615"/>
      <c r="L30" s="615"/>
      <c r="M30" s="614"/>
      <c r="N30" s="615"/>
      <c r="O30" s="615"/>
      <c r="P30" s="615"/>
    </row>
    <row r="31" spans="1:16" ht="25.5" x14ac:dyDescent="0.25">
      <c r="A31" s="614" t="s">
        <v>692</v>
      </c>
      <c r="B31" s="620" t="s">
        <v>693</v>
      </c>
      <c r="C31" s="614"/>
      <c r="D31" s="682" t="s">
        <v>887</v>
      </c>
      <c r="E31" s="623">
        <v>2000</v>
      </c>
      <c r="F31" s="624" t="s">
        <v>1568</v>
      </c>
      <c r="G31" s="679" t="s">
        <v>1330</v>
      </c>
      <c r="H31" s="614"/>
      <c r="I31" s="626" t="s">
        <v>1855</v>
      </c>
      <c r="J31" s="628"/>
      <c r="K31" s="615"/>
      <c r="L31" s="615"/>
      <c r="M31" s="614"/>
      <c r="N31" s="615"/>
      <c r="O31" s="615"/>
      <c r="P31" s="615"/>
    </row>
    <row r="32" spans="1:16" x14ac:dyDescent="0.25">
      <c r="A32" s="614" t="s">
        <v>692</v>
      </c>
      <c r="B32" s="620" t="s">
        <v>693</v>
      </c>
      <c r="C32" s="614"/>
      <c r="D32" s="681" t="s">
        <v>1800</v>
      </c>
      <c r="E32" s="621">
        <v>1000</v>
      </c>
      <c r="F32" s="622" t="s">
        <v>1581</v>
      </c>
      <c r="G32" s="679" t="s">
        <v>1343</v>
      </c>
      <c r="H32" s="614"/>
      <c r="I32" s="625" t="s">
        <v>1855</v>
      </c>
      <c r="J32" s="628"/>
      <c r="K32" s="615"/>
      <c r="L32" s="615"/>
      <c r="M32" s="614"/>
      <c r="N32" s="615"/>
      <c r="O32" s="615"/>
      <c r="P32" s="615"/>
    </row>
    <row r="33" spans="1:16" x14ac:dyDescent="0.25">
      <c r="A33" s="614" t="s">
        <v>692</v>
      </c>
      <c r="B33" s="620" t="s">
        <v>693</v>
      </c>
      <c r="C33" s="614"/>
      <c r="D33" s="682" t="s">
        <v>1804</v>
      </c>
      <c r="E33" s="623">
        <v>1500</v>
      </c>
      <c r="F33" s="624" t="s">
        <v>1582</v>
      </c>
      <c r="G33" s="679" t="s">
        <v>1344</v>
      </c>
      <c r="H33" s="614"/>
      <c r="I33" s="626" t="s">
        <v>1854</v>
      </c>
      <c r="J33" s="628"/>
      <c r="K33" s="615"/>
      <c r="L33" s="615"/>
      <c r="M33" s="614"/>
      <c r="N33" s="615"/>
      <c r="O33" s="615"/>
      <c r="P33" s="615"/>
    </row>
    <row r="34" spans="1:16" x14ac:dyDescent="0.25">
      <c r="A34" s="614" t="s">
        <v>692</v>
      </c>
      <c r="B34" s="620" t="s">
        <v>694</v>
      </c>
      <c r="C34" s="614"/>
      <c r="D34" s="681" t="s">
        <v>713</v>
      </c>
      <c r="E34" s="621">
        <v>2500</v>
      </c>
      <c r="F34" s="622" t="s">
        <v>1583</v>
      </c>
      <c r="G34" s="679" t="s">
        <v>1345</v>
      </c>
      <c r="H34" s="614"/>
      <c r="I34" s="625" t="s">
        <v>1854</v>
      </c>
      <c r="J34" s="628"/>
      <c r="K34" s="615"/>
      <c r="L34" s="615"/>
      <c r="M34" s="614"/>
      <c r="N34" s="615"/>
      <c r="O34" s="615"/>
      <c r="P34" s="615"/>
    </row>
    <row r="35" spans="1:16" x14ac:dyDescent="0.25">
      <c r="A35" s="614" t="s">
        <v>692</v>
      </c>
      <c r="B35" s="620" t="s">
        <v>694</v>
      </c>
      <c r="C35" s="614"/>
      <c r="D35" s="682" t="s">
        <v>759</v>
      </c>
      <c r="E35" s="623">
        <v>1200</v>
      </c>
      <c r="F35" s="624" t="s">
        <v>1584</v>
      </c>
      <c r="G35" s="679" t="s">
        <v>1346</v>
      </c>
      <c r="H35" s="614"/>
      <c r="I35" s="626" t="s">
        <v>1853</v>
      </c>
      <c r="J35" s="628"/>
      <c r="K35" s="615"/>
      <c r="L35" s="615"/>
      <c r="M35" s="614"/>
      <c r="N35" s="615"/>
      <c r="O35" s="615"/>
      <c r="P35" s="615"/>
    </row>
    <row r="36" spans="1:16" ht="25.5" x14ac:dyDescent="0.25">
      <c r="A36" s="614" t="s">
        <v>692</v>
      </c>
      <c r="B36" s="620" t="s">
        <v>693</v>
      </c>
      <c r="C36" s="614"/>
      <c r="D36" s="681" t="s">
        <v>792</v>
      </c>
      <c r="E36" s="621">
        <v>1200</v>
      </c>
      <c r="F36" s="622" t="s">
        <v>1568</v>
      </c>
      <c r="G36" s="679" t="s">
        <v>1330</v>
      </c>
      <c r="H36" s="614"/>
      <c r="I36" s="625" t="s">
        <v>1854</v>
      </c>
      <c r="J36" s="628"/>
      <c r="K36" s="615"/>
      <c r="L36" s="615"/>
      <c r="M36" s="614"/>
      <c r="N36" s="615"/>
      <c r="O36" s="615"/>
      <c r="P36" s="615"/>
    </row>
    <row r="37" spans="1:16" x14ac:dyDescent="0.25">
      <c r="A37" s="614" t="s">
        <v>692</v>
      </c>
      <c r="B37" s="620" t="s">
        <v>694</v>
      </c>
      <c r="C37" s="614"/>
      <c r="D37" s="682" t="s">
        <v>887</v>
      </c>
      <c r="E37" s="623">
        <v>1700</v>
      </c>
      <c r="F37" s="624" t="s">
        <v>1585</v>
      </c>
      <c r="G37" s="679" t="s">
        <v>1347</v>
      </c>
      <c r="H37" s="614"/>
      <c r="I37" s="626" t="s">
        <v>1855</v>
      </c>
      <c r="J37" s="628"/>
      <c r="K37" s="615"/>
      <c r="L37" s="615"/>
      <c r="M37" s="614"/>
      <c r="N37" s="615"/>
      <c r="O37" s="615"/>
      <c r="P37" s="615"/>
    </row>
    <row r="38" spans="1:16" x14ac:dyDescent="0.25">
      <c r="A38" s="614" t="s">
        <v>692</v>
      </c>
      <c r="B38" s="620" t="s">
        <v>694</v>
      </c>
      <c r="C38" s="614"/>
      <c r="D38" s="681" t="s">
        <v>713</v>
      </c>
      <c r="E38" s="621">
        <v>1700</v>
      </c>
      <c r="F38" s="622" t="s">
        <v>1586</v>
      </c>
      <c r="G38" s="679" t="s">
        <v>1348</v>
      </c>
      <c r="H38" s="614"/>
      <c r="I38" s="625" t="s">
        <v>1854</v>
      </c>
      <c r="J38" s="628"/>
      <c r="K38" s="615"/>
      <c r="L38" s="615"/>
      <c r="M38" s="614"/>
      <c r="N38" s="615"/>
      <c r="O38" s="615"/>
      <c r="P38" s="615"/>
    </row>
    <row r="39" spans="1:16" ht="25.5" x14ac:dyDescent="0.25">
      <c r="A39" s="614" t="s">
        <v>692</v>
      </c>
      <c r="B39" s="620" t="s">
        <v>693</v>
      </c>
      <c r="C39" s="614"/>
      <c r="D39" s="682" t="s">
        <v>713</v>
      </c>
      <c r="E39" s="623">
        <v>1200</v>
      </c>
      <c r="F39" s="624" t="s">
        <v>1568</v>
      </c>
      <c r="G39" s="679" t="s">
        <v>1330</v>
      </c>
      <c r="H39" s="614"/>
      <c r="I39" s="626" t="s">
        <v>1854</v>
      </c>
      <c r="J39" s="628"/>
      <c r="K39" s="615"/>
      <c r="L39" s="615"/>
      <c r="M39" s="614"/>
      <c r="N39" s="615"/>
      <c r="O39" s="615"/>
      <c r="P39" s="615"/>
    </row>
    <row r="40" spans="1:16" x14ac:dyDescent="0.25">
      <c r="A40" s="614" t="s">
        <v>692</v>
      </c>
      <c r="B40" s="620" t="s">
        <v>693</v>
      </c>
      <c r="C40" s="614"/>
      <c r="D40" s="681" t="s">
        <v>713</v>
      </c>
      <c r="E40" s="621">
        <v>1200</v>
      </c>
      <c r="F40" s="622" t="s">
        <v>1587</v>
      </c>
      <c r="G40" s="679" t="s">
        <v>1349</v>
      </c>
      <c r="H40" s="614"/>
      <c r="I40" s="625" t="s">
        <v>1854</v>
      </c>
      <c r="J40" s="628"/>
      <c r="K40" s="615"/>
      <c r="L40" s="615"/>
      <c r="M40" s="614"/>
      <c r="N40" s="615"/>
      <c r="O40" s="615"/>
      <c r="P40" s="615"/>
    </row>
    <row r="41" spans="1:16" x14ac:dyDescent="0.25">
      <c r="A41" s="614" t="s">
        <v>692</v>
      </c>
      <c r="B41" s="620" t="s">
        <v>693</v>
      </c>
      <c r="C41" s="614"/>
      <c r="D41" s="682" t="s">
        <v>1108</v>
      </c>
      <c r="E41" s="623">
        <v>2800</v>
      </c>
      <c r="F41" s="624" t="s">
        <v>1588</v>
      </c>
      <c r="G41" s="679" t="s">
        <v>1350</v>
      </c>
      <c r="H41" s="614"/>
      <c r="I41" s="626" t="s">
        <v>1854</v>
      </c>
      <c r="J41" s="628"/>
      <c r="K41" s="615"/>
      <c r="L41" s="615"/>
      <c r="M41" s="614"/>
      <c r="N41" s="615"/>
      <c r="O41" s="615"/>
      <c r="P41" s="615"/>
    </row>
    <row r="42" spans="1:16" x14ac:dyDescent="0.25">
      <c r="A42" s="614" t="s">
        <v>692</v>
      </c>
      <c r="B42" s="620" t="s">
        <v>694</v>
      </c>
      <c r="C42" s="614"/>
      <c r="D42" s="681" t="s">
        <v>1805</v>
      </c>
      <c r="E42" s="621">
        <v>1000</v>
      </c>
      <c r="F42" s="622" t="s">
        <v>1589</v>
      </c>
      <c r="G42" s="679" t="s">
        <v>1351</v>
      </c>
      <c r="H42" s="614"/>
      <c r="I42" s="625" t="s">
        <v>1853</v>
      </c>
      <c r="J42" s="628"/>
      <c r="K42" s="615"/>
      <c r="L42" s="615"/>
      <c r="M42" s="614"/>
      <c r="N42" s="615"/>
      <c r="O42" s="615"/>
      <c r="P42" s="615"/>
    </row>
    <row r="43" spans="1:16" x14ac:dyDescent="0.25">
      <c r="A43" s="614" t="s">
        <v>692</v>
      </c>
      <c r="B43" s="620" t="s">
        <v>693</v>
      </c>
      <c r="C43" s="614"/>
      <c r="D43" s="682" t="s">
        <v>1806</v>
      </c>
      <c r="E43" s="623">
        <v>1800</v>
      </c>
      <c r="F43" s="624" t="s">
        <v>1590</v>
      </c>
      <c r="G43" s="679" t="s">
        <v>1352</v>
      </c>
      <c r="H43" s="614"/>
      <c r="I43" s="626" t="s">
        <v>1854</v>
      </c>
      <c r="J43" s="628"/>
      <c r="K43" s="615"/>
      <c r="L43" s="615"/>
      <c r="M43" s="614"/>
      <c r="N43" s="615"/>
      <c r="O43" s="615"/>
      <c r="P43" s="615"/>
    </row>
    <row r="44" spans="1:16" x14ac:dyDescent="0.25">
      <c r="A44" s="614" t="s">
        <v>692</v>
      </c>
      <c r="B44" s="620" t="s">
        <v>693</v>
      </c>
      <c r="C44" s="614"/>
      <c r="D44" s="681" t="s">
        <v>1800</v>
      </c>
      <c r="E44" s="621">
        <v>1000</v>
      </c>
      <c r="F44" s="622" t="s">
        <v>1591</v>
      </c>
      <c r="G44" s="679" t="s">
        <v>1353</v>
      </c>
      <c r="H44" s="614"/>
      <c r="I44" s="625" t="s">
        <v>1855</v>
      </c>
      <c r="J44" s="628"/>
      <c r="K44" s="615"/>
      <c r="L44" s="615"/>
      <c r="M44" s="614"/>
      <c r="N44" s="615"/>
      <c r="O44" s="615"/>
      <c r="P44" s="615"/>
    </row>
    <row r="45" spans="1:16" x14ac:dyDescent="0.25">
      <c r="A45" s="614" t="s">
        <v>692</v>
      </c>
      <c r="B45" s="620" t="s">
        <v>693</v>
      </c>
      <c r="C45" s="614"/>
      <c r="D45" s="682" t="s">
        <v>1801</v>
      </c>
      <c r="E45" s="623">
        <v>1000</v>
      </c>
      <c r="F45" s="624" t="s">
        <v>1592</v>
      </c>
      <c r="G45" s="679" t="s">
        <v>1354</v>
      </c>
      <c r="H45" s="614"/>
      <c r="I45" s="626" t="s">
        <v>1853</v>
      </c>
      <c r="J45" s="628"/>
      <c r="K45" s="615"/>
      <c r="L45" s="615"/>
      <c r="M45" s="614"/>
      <c r="N45" s="615"/>
      <c r="O45" s="615"/>
      <c r="P45" s="615"/>
    </row>
    <row r="46" spans="1:16" x14ac:dyDescent="0.25">
      <c r="A46" s="614" t="s">
        <v>692</v>
      </c>
      <c r="B46" s="620" t="s">
        <v>693</v>
      </c>
      <c r="C46" s="614"/>
      <c r="D46" s="681" t="s">
        <v>759</v>
      </c>
      <c r="E46" s="621">
        <v>1200</v>
      </c>
      <c r="F46" s="622" t="s">
        <v>1593</v>
      </c>
      <c r="G46" s="679" t="s">
        <v>1355</v>
      </c>
      <c r="H46" s="614"/>
      <c r="I46" s="625" t="s">
        <v>1853</v>
      </c>
      <c r="J46" s="628"/>
      <c r="K46" s="615"/>
      <c r="L46" s="615"/>
      <c r="M46" s="614"/>
      <c r="N46" s="615"/>
      <c r="O46" s="615"/>
      <c r="P46" s="615"/>
    </row>
    <row r="47" spans="1:16" x14ac:dyDescent="0.25">
      <c r="A47" s="614" t="s">
        <v>692</v>
      </c>
      <c r="B47" s="620" t="s">
        <v>694</v>
      </c>
      <c r="C47" s="614"/>
      <c r="D47" s="682" t="s">
        <v>713</v>
      </c>
      <c r="E47" s="623">
        <v>2500</v>
      </c>
      <c r="F47" s="624" t="s">
        <v>1594</v>
      </c>
      <c r="G47" s="679" t="s">
        <v>1356</v>
      </c>
      <c r="H47" s="614"/>
      <c r="I47" s="626" t="s">
        <v>1854</v>
      </c>
      <c r="J47" s="628"/>
      <c r="K47" s="615"/>
      <c r="L47" s="615"/>
      <c r="M47" s="614"/>
      <c r="N47" s="615"/>
      <c r="O47" s="615"/>
      <c r="P47" s="615"/>
    </row>
    <row r="48" spans="1:16" x14ac:dyDescent="0.25">
      <c r="A48" s="614" t="s">
        <v>692</v>
      </c>
      <c r="B48" s="620" t="s">
        <v>694</v>
      </c>
      <c r="C48" s="614"/>
      <c r="D48" s="681" t="s">
        <v>713</v>
      </c>
      <c r="E48" s="621">
        <v>2500</v>
      </c>
      <c r="F48" s="622" t="s">
        <v>1595</v>
      </c>
      <c r="G48" s="679" t="s">
        <v>1357</v>
      </c>
      <c r="H48" s="614"/>
      <c r="I48" s="625" t="s">
        <v>1853</v>
      </c>
      <c r="J48" s="628"/>
      <c r="K48" s="615"/>
      <c r="L48" s="615"/>
      <c r="M48" s="614"/>
      <c r="N48" s="615"/>
      <c r="O48" s="615"/>
      <c r="P48" s="615"/>
    </row>
    <row r="49" spans="1:16" x14ac:dyDescent="0.25">
      <c r="A49" s="614" t="s">
        <v>692</v>
      </c>
      <c r="B49" s="620" t="s">
        <v>694</v>
      </c>
      <c r="C49" s="614"/>
      <c r="D49" s="682" t="s">
        <v>1800</v>
      </c>
      <c r="E49" s="623">
        <v>1000</v>
      </c>
      <c r="F49" s="624" t="s">
        <v>1596</v>
      </c>
      <c r="G49" s="679" t="s">
        <v>1358</v>
      </c>
      <c r="H49" s="614"/>
      <c r="I49" s="626" t="s">
        <v>1855</v>
      </c>
      <c r="J49" s="628"/>
      <c r="K49" s="615"/>
      <c r="L49" s="615"/>
      <c r="M49" s="614"/>
      <c r="N49" s="615"/>
      <c r="O49" s="615"/>
      <c r="P49" s="615"/>
    </row>
    <row r="50" spans="1:16" ht="25.5" x14ac:dyDescent="0.25">
      <c r="A50" s="614" t="s">
        <v>692</v>
      </c>
      <c r="B50" s="620" t="s">
        <v>694</v>
      </c>
      <c r="C50" s="614"/>
      <c r="D50" s="681" t="s">
        <v>713</v>
      </c>
      <c r="E50" s="621">
        <v>2500</v>
      </c>
      <c r="F50" s="622" t="s">
        <v>1568</v>
      </c>
      <c r="G50" s="679" t="s">
        <v>1330</v>
      </c>
      <c r="H50" s="614"/>
      <c r="I50" s="625" t="s">
        <v>1854</v>
      </c>
      <c r="J50" s="628"/>
      <c r="K50" s="615"/>
      <c r="L50" s="615"/>
      <c r="M50" s="614"/>
      <c r="N50" s="615"/>
      <c r="O50" s="615"/>
      <c r="P50" s="615"/>
    </row>
    <row r="51" spans="1:16" x14ac:dyDescent="0.25">
      <c r="A51" s="614" t="s">
        <v>692</v>
      </c>
      <c r="B51" s="620" t="s">
        <v>694</v>
      </c>
      <c r="C51" s="614"/>
      <c r="D51" s="682" t="s">
        <v>887</v>
      </c>
      <c r="E51" s="623">
        <v>1700</v>
      </c>
      <c r="F51" s="624" t="s">
        <v>1597</v>
      </c>
      <c r="G51" s="679" t="s">
        <v>1359</v>
      </c>
      <c r="H51" s="614"/>
      <c r="I51" s="626" t="s">
        <v>1855</v>
      </c>
      <c r="J51" s="628"/>
      <c r="K51" s="615"/>
      <c r="L51" s="615"/>
      <c r="M51" s="614"/>
      <c r="N51" s="615"/>
      <c r="O51" s="615"/>
      <c r="P51" s="615"/>
    </row>
    <row r="52" spans="1:16" x14ac:dyDescent="0.25">
      <c r="A52" s="614" t="s">
        <v>692</v>
      </c>
      <c r="B52" s="620" t="s">
        <v>694</v>
      </c>
      <c r="C52" s="614"/>
      <c r="D52" s="681" t="s">
        <v>713</v>
      </c>
      <c r="E52" s="621">
        <v>2500</v>
      </c>
      <c r="F52" s="622" t="s">
        <v>1598</v>
      </c>
      <c r="G52" s="679" t="s">
        <v>1360</v>
      </c>
      <c r="H52" s="614"/>
      <c r="I52" s="625" t="s">
        <v>1853</v>
      </c>
      <c r="J52" s="628"/>
      <c r="K52" s="615"/>
      <c r="L52" s="615"/>
      <c r="M52" s="614"/>
      <c r="N52" s="615"/>
      <c r="O52" s="615"/>
      <c r="P52" s="615"/>
    </row>
    <row r="53" spans="1:16" x14ac:dyDescent="0.25">
      <c r="A53" s="614" t="s">
        <v>692</v>
      </c>
      <c r="B53" s="620" t="s">
        <v>693</v>
      </c>
      <c r="C53" s="614"/>
      <c r="D53" s="682" t="s">
        <v>763</v>
      </c>
      <c r="E53" s="623">
        <v>1200</v>
      </c>
      <c r="F53" s="624" t="s">
        <v>1599</v>
      </c>
      <c r="G53" s="679" t="s">
        <v>1361</v>
      </c>
      <c r="H53" s="614"/>
      <c r="I53" s="626" t="s">
        <v>1853</v>
      </c>
      <c r="J53" s="628"/>
      <c r="K53" s="615"/>
      <c r="L53" s="615"/>
      <c r="M53" s="614"/>
      <c r="N53" s="615"/>
      <c r="O53" s="615"/>
      <c r="P53" s="615"/>
    </row>
    <row r="54" spans="1:16" ht="25.5" x14ac:dyDescent="0.25">
      <c r="A54" s="614" t="s">
        <v>692</v>
      </c>
      <c r="B54" s="620" t="s">
        <v>694</v>
      </c>
      <c r="C54" s="614"/>
      <c r="D54" s="681" t="s">
        <v>713</v>
      </c>
      <c r="E54" s="621">
        <v>1000</v>
      </c>
      <c r="F54" s="622" t="s">
        <v>1568</v>
      </c>
      <c r="G54" s="679" t="s">
        <v>1330</v>
      </c>
      <c r="H54" s="614"/>
      <c r="I54" s="625" t="s">
        <v>1853</v>
      </c>
      <c r="J54" s="628"/>
      <c r="K54" s="615"/>
      <c r="L54" s="615"/>
      <c r="M54" s="614"/>
      <c r="N54" s="615"/>
      <c r="O54" s="615"/>
      <c r="P54" s="615"/>
    </row>
    <row r="55" spans="1:16" ht="25.5" x14ac:dyDescent="0.25">
      <c r="A55" s="614" t="s">
        <v>692</v>
      </c>
      <c r="B55" s="620" t="s">
        <v>693</v>
      </c>
      <c r="C55" s="614"/>
      <c r="D55" s="682" t="s">
        <v>713</v>
      </c>
      <c r="E55" s="623">
        <v>1300</v>
      </c>
      <c r="F55" s="624" t="s">
        <v>1568</v>
      </c>
      <c r="G55" s="679" t="s">
        <v>1330</v>
      </c>
      <c r="H55" s="614"/>
      <c r="I55" s="626" t="s">
        <v>1854</v>
      </c>
      <c r="J55" s="628"/>
      <c r="K55" s="615"/>
      <c r="L55" s="615"/>
      <c r="M55" s="614"/>
      <c r="N55" s="615"/>
      <c r="O55" s="615"/>
      <c r="P55" s="615"/>
    </row>
    <row r="56" spans="1:16" ht="25.5" x14ac:dyDescent="0.25">
      <c r="A56" s="614" t="s">
        <v>692</v>
      </c>
      <c r="B56" s="620" t="s">
        <v>694</v>
      </c>
      <c r="C56" s="614"/>
      <c r="D56" s="681" t="s">
        <v>713</v>
      </c>
      <c r="E56" s="621">
        <v>1000</v>
      </c>
      <c r="F56" s="622" t="s">
        <v>1568</v>
      </c>
      <c r="G56" s="679" t="s">
        <v>1330</v>
      </c>
      <c r="H56" s="614"/>
      <c r="I56" s="625" t="s">
        <v>1853</v>
      </c>
      <c r="J56" s="628"/>
      <c r="K56" s="615"/>
      <c r="L56" s="615"/>
      <c r="M56" s="614"/>
      <c r="N56" s="615"/>
      <c r="O56" s="615"/>
      <c r="P56" s="615"/>
    </row>
    <row r="57" spans="1:16" ht="25.5" x14ac:dyDescent="0.25">
      <c r="A57" s="614" t="s">
        <v>692</v>
      </c>
      <c r="B57" s="620" t="s">
        <v>694</v>
      </c>
      <c r="C57" s="614"/>
      <c r="D57" s="682" t="s">
        <v>713</v>
      </c>
      <c r="E57" s="623">
        <v>1400</v>
      </c>
      <c r="F57" s="624" t="s">
        <v>1568</v>
      </c>
      <c r="G57" s="679" t="s">
        <v>1330</v>
      </c>
      <c r="H57" s="614"/>
      <c r="I57" s="626" t="s">
        <v>1854</v>
      </c>
      <c r="J57" s="628"/>
      <c r="K57" s="615"/>
      <c r="L57" s="615"/>
      <c r="M57" s="614"/>
      <c r="N57" s="615"/>
      <c r="O57" s="615"/>
      <c r="P57" s="615"/>
    </row>
    <row r="58" spans="1:16" ht="25.5" x14ac:dyDescent="0.25">
      <c r="A58" s="614" t="s">
        <v>692</v>
      </c>
      <c r="B58" s="620" t="s">
        <v>694</v>
      </c>
      <c r="C58" s="614"/>
      <c r="D58" s="681" t="s">
        <v>713</v>
      </c>
      <c r="E58" s="621">
        <v>1000</v>
      </c>
      <c r="F58" s="622" t="s">
        <v>1568</v>
      </c>
      <c r="G58" s="679" t="s">
        <v>1330</v>
      </c>
      <c r="H58" s="614"/>
      <c r="I58" s="625" t="s">
        <v>1853</v>
      </c>
      <c r="J58" s="628"/>
      <c r="K58" s="615"/>
      <c r="L58" s="615"/>
      <c r="M58" s="614"/>
      <c r="N58" s="615"/>
      <c r="O58" s="615"/>
      <c r="P58" s="615"/>
    </row>
    <row r="59" spans="1:16" x14ac:dyDescent="0.25">
      <c r="A59" s="614" t="s">
        <v>692</v>
      </c>
      <c r="B59" s="620" t="s">
        <v>693</v>
      </c>
      <c r="C59" s="614"/>
      <c r="D59" s="682" t="s">
        <v>1807</v>
      </c>
      <c r="E59" s="623">
        <v>2500</v>
      </c>
      <c r="F59" s="624" t="s">
        <v>1600</v>
      </c>
      <c r="G59" s="679" t="s">
        <v>1362</v>
      </c>
      <c r="H59" s="614"/>
      <c r="I59" s="626" t="s">
        <v>1854</v>
      </c>
      <c r="J59" s="628"/>
      <c r="K59" s="615"/>
      <c r="L59" s="615"/>
      <c r="M59" s="614"/>
      <c r="N59" s="615"/>
      <c r="O59" s="615"/>
      <c r="P59" s="615"/>
    </row>
    <row r="60" spans="1:16" x14ac:dyDescent="0.25">
      <c r="A60" s="614" t="s">
        <v>692</v>
      </c>
      <c r="B60" s="620" t="s">
        <v>694</v>
      </c>
      <c r="C60" s="614"/>
      <c r="D60" s="681" t="s">
        <v>713</v>
      </c>
      <c r="E60" s="621">
        <v>2500</v>
      </c>
      <c r="F60" s="622" t="s">
        <v>1601</v>
      </c>
      <c r="G60" s="679" t="s">
        <v>1363</v>
      </c>
      <c r="H60" s="614"/>
      <c r="I60" s="625" t="s">
        <v>1853</v>
      </c>
      <c r="J60" s="628"/>
      <c r="K60" s="615"/>
      <c r="L60" s="615"/>
      <c r="M60" s="614"/>
      <c r="N60" s="615"/>
      <c r="O60" s="615"/>
      <c r="P60" s="615"/>
    </row>
    <row r="61" spans="1:16" x14ac:dyDescent="0.25">
      <c r="A61" s="614" t="s">
        <v>692</v>
      </c>
      <c r="B61" s="620" t="s">
        <v>694</v>
      </c>
      <c r="C61" s="614"/>
      <c r="D61" s="682" t="s">
        <v>887</v>
      </c>
      <c r="E61" s="623">
        <v>1700</v>
      </c>
      <c r="F61" s="624" t="s">
        <v>1602</v>
      </c>
      <c r="G61" s="679" t="s">
        <v>1364</v>
      </c>
      <c r="H61" s="614"/>
      <c r="I61" s="626" t="s">
        <v>1855</v>
      </c>
      <c r="J61" s="628"/>
      <c r="K61" s="615"/>
      <c r="L61" s="615"/>
      <c r="M61" s="614"/>
      <c r="N61" s="615"/>
      <c r="O61" s="615"/>
      <c r="P61" s="615"/>
    </row>
    <row r="62" spans="1:16" x14ac:dyDescent="0.25">
      <c r="A62" s="614" t="s">
        <v>692</v>
      </c>
      <c r="B62" s="620" t="s">
        <v>693</v>
      </c>
      <c r="C62" s="614"/>
      <c r="D62" s="681" t="s">
        <v>1108</v>
      </c>
      <c r="E62" s="621">
        <v>2300</v>
      </c>
      <c r="F62" s="622" t="s">
        <v>1603</v>
      </c>
      <c r="G62" s="679" t="s">
        <v>1365</v>
      </c>
      <c r="H62" s="614"/>
      <c r="I62" s="625" t="s">
        <v>1854</v>
      </c>
      <c r="J62" s="628"/>
      <c r="K62" s="615"/>
      <c r="L62" s="615"/>
      <c r="M62" s="614"/>
      <c r="N62" s="615"/>
      <c r="O62" s="615"/>
      <c r="P62" s="615"/>
    </row>
    <row r="63" spans="1:16" x14ac:dyDescent="0.25">
      <c r="A63" s="614" t="s">
        <v>692</v>
      </c>
      <c r="B63" s="620" t="s">
        <v>694</v>
      </c>
      <c r="C63" s="614"/>
      <c r="D63" s="682" t="s">
        <v>713</v>
      </c>
      <c r="E63" s="623">
        <v>2500</v>
      </c>
      <c r="F63" s="624" t="s">
        <v>1604</v>
      </c>
      <c r="G63" s="679" t="s">
        <v>1366</v>
      </c>
      <c r="H63" s="614"/>
      <c r="I63" s="626" t="s">
        <v>1853</v>
      </c>
      <c r="J63" s="628"/>
      <c r="K63" s="615"/>
      <c r="L63" s="615"/>
      <c r="M63" s="614"/>
      <c r="N63" s="615"/>
      <c r="O63" s="615"/>
      <c r="P63" s="615"/>
    </row>
    <row r="64" spans="1:16" x14ac:dyDescent="0.25">
      <c r="A64" s="614" t="s">
        <v>692</v>
      </c>
      <c r="B64" s="620" t="s">
        <v>693</v>
      </c>
      <c r="C64" s="614"/>
      <c r="D64" s="681" t="s">
        <v>1808</v>
      </c>
      <c r="E64" s="621">
        <v>3000</v>
      </c>
      <c r="F64" s="622" t="s">
        <v>1605</v>
      </c>
      <c r="G64" s="679" t="s">
        <v>1367</v>
      </c>
      <c r="H64" s="614"/>
      <c r="I64" s="625" t="s">
        <v>1854</v>
      </c>
      <c r="J64" s="628"/>
      <c r="K64" s="615"/>
      <c r="L64" s="615"/>
      <c r="M64" s="614"/>
      <c r="N64" s="615"/>
      <c r="O64" s="615"/>
      <c r="P64" s="615"/>
    </row>
    <row r="65" spans="1:16" x14ac:dyDescent="0.25">
      <c r="A65" s="614" t="s">
        <v>692</v>
      </c>
      <c r="B65" s="620" t="s">
        <v>693</v>
      </c>
      <c r="C65" s="614"/>
      <c r="D65" s="682" t="s">
        <v>1808</v>
      </c>
      <c r="E65" s="623">
        <v>3000</v>
      </c>
      <c r="F65" s="624" t="s">
        <v>1606</v>
      </c>
      <c r="G65" s="679" t="s">
        <v>1368</v>
      </c>
      <c r="H65" s="614"/>
      <c r="I65" s="626" t="s">
        <v>1854</v>
      </c>
      <c r="J65" s="628"/>
      <c r="K65" s="615"/>
      <c r="L65" s="615"/>
      <c r="M65" s="614"/>
      <c r="N65" s="615"/>
      <c r="O65" s="615"/>
      <c r="P65" s="615"/>
    </row>
    <row r="66" spans="1:16" ht="25.5" x14ac:dyDescent="0.25">
      <c r="A66" s="614" t="s">
        <v>692</v>
      </c>
      <c r="B66" s="620" t="s">
        <v>694</v>
      </c>
      <c r="C66" s="614"/>
      <c r="D66" s="681" t="s">
        <v>1800</v>
      </c>
      <c r="E66" s="621">
        <v>1700</v>
      </c>
      <c r="F66" s="622" t="s">
        <v>1607</v>
      </c>
      <c r="G66" s="679" t="s">
        <v>1369</v>
      </c>
      <c r="H66" s="614"/>
      <c r="I66" s="625" t="s">
        <v>1854</v>
      </c>
      <c r="J66" s="628"/>
      <c r="K66" s="615"/>
      <c r="L66" s="615"/>
      <c r="M66" s="614"/>
      <c r="N66" s="615"/>
      <c r="O66" s="615"/>
      <c r="P66" s="615"/>
    </row>
    <row r="67" spans="1:16" x14ac:dyDescent="0.25">
      <c r="A67" s="614" t="s">
        <v>692</v>
      </c>
      <c r="B67" s="620" t="s">
        <v>693</v>
      </c>
      <c r="C67" s="614"/>
      <c r="D67" s="682" t="s">
        <v>713</v>
      </c>
      <c r="E67" s="623">
        <v>2500</v>
      </c>
      <c r="F67" s="624" t="s">
        <v>1608</v>
      </c>
      <c r="G67" s="679" t="s">
        <v>1370</v>
      </c>
      <c r="H67" s="614"/>
      <c r="I67" s="626" t="s">
        <v>1853</v>
      </c>
      <c r="J67" s="628"/>
      <c r="K67" s="615"/>
      <c r="L67" s="615"/>
      <c r="M67" s="614"/>
      <c r="N67" s="615"/>
      <c r="O67" s="615"/>
      <c r="P67" s="615"/>
    </row>
    <row r="68" spans="1:16" x14ac:dyDescent="0.25">
      <c r="A68" s="614" t="s">
        <v>692</v>
      </c>
      <c r="B68" s="620" t="s">
        <v>694</v>
      </c>
      <c r="C68" s="614"/>
      <c r="D68" s="681" t="s">
        <v>713</v>
      </c>
      <c r="E68" s="621">
        <v>1500</v>
      </c>
      <c r="F68" s="622" t="s">
        <v>1609</v>
      </c>
      <c r="G68" s="679" t="s">
        <v>1371</v>
      </c>
      <c r="H68" s="614"/>
      <c r="I68" s="625" t="s">
        <v>1854</v>
      </c>
      <c r="J68" s="628"/>
      <c r="K68" s="615"/>
      <c r="L68" s="615"/>
      <c r="M68" s="614"/>
      <c r="N68" s="615"/>
      <c r="O68" s="615"/>
      <c r="P68" s="615"/>
    </row>
    <row r="69" spans="1:16" ht="25.5" x14ac:dyDescent="0.25">
      <c r="A69" s="614" t="s">
        <v>692</v>
      </c>
      <c r="B69" s="620" t="s">
        <v>693</v>
      </c>
      <c r="C69" s="614"/>
      <c r="D69" s="682" t="s">
        <v>1800</v>
      </c>
      <c r="E69" s="623">
        <v>1800</v>
      </c>
      <c r="F69" s="624" t="s">
        <v>1568</v>
      </c>
      <c r="G69" s="679" t="s">
        <v>1330</v>
      </c>
      <c r="H69" s="614"/>
      <c r="I69" s="626" t="s">
        <v>1854</v>
      </c>
      <c r="J69" s="628"/>
      <c r="K69" s="615"/>
      <c r="L69" s="615"/>
      <c r="M69" s="614"/>
      <c r="N69" s="615"/>
      <c r="O69" s="615"/>
      <c r="P69" s="615"/>
    </row>
    <row r="70" spans="1:16" ht="25.5" x14ac:dyDescent="0.25">
      <c r="A70" s="614" t="s">
        <v>692</v>
      </c>
      <c r="B70" s="620" t="s">
        <v>693</v>
      </c>
      <c r="C70" s="614"/>
      <c r="D70" s="681" t="s">
        <v>792</v>
      </c>
      <c r="E70" s="621">
        <v>1500</v>
      </c>
      <c r="F70" s="622" t="s">
        <v>1568</v>
      </c>
      <c r="G70" s="679" t="s">
        <v>1330</v>
      </c>
      <c r="H70" s="614"/>
      <c r="I70" s="625" t="s">
        <v>1854</v>
      </c>
      <c r="J70" s="628"/>
      <c r="K70" s="615"/>
      <c r="L70" s="615"/>
      <c r="M70" s="614"/>
      <c r="N70" s="615"/>
      <c r="O70" s="615"/>
      <c r="P70" s="615"/>
    </row>
    <row r="71" spans="1:16" x14ac:dyDescent="0.25">
      <c r="A71" s="614" t="s">
        <v>692</v>
      </c>
      <c r="B71" s="620" t="s">
        <v>694</v>
      </c>
      <c r="C71" s="614"/>
      <c r="D71" s="682" t="s">
        <v>792</v>
      </c>
      <c r="E71" s="623">
        <v>1300</v>
      </c>
      <c r="F71" s="624" t="s">
        <v>1610</v>
      </c>
      <c r="G71" s="679" t="s">
        <v>1372</v>
      </c>
      <c r="H71" s="614"/>
      <c r="I71" s="626" t="s">
        <v>1854</v>
      </c>
      <c r="J71" s="628"/>
      <c r="K71" s="615"/>
      <c r="L71" s="615"/>
      <c r="M71" s="614"/>
      <c r="N71" s="615"/>
      <c r="O71" s="615"/>
      <c r="P71" s="615"/>
    </row>
    <row r="72" spans="1:16" x14ac:dyDescent="0.25">
      <c r="A72" s="614" t="s">
        <v>692</v>
      </c>
      <c r="B72" s="620" t="s">
        <v>694</v>
      </c>
      <c r="C72" s="614"/>
      <c r="D72" s="681" t="s">
        <v>763</v>
      </c>
      <c r="E72" s="621">
        <v>1400</v>
      </c>
      <c r="F72" s="622" t="s">
        <v>1611</v>
      </c>
      <c r="G72" s="679" t="s">
        <v>1373</v>
      </c>
      <c r="H72" s="614"/>
      <c r="I72" s="625" t="s">
        <v>1853</v>
      </c>
      <c r="J72" s="628"/>
      <c r="K72" s="615"/>
      <c r="L72" s="615"/>
      <c r="M72" s="614"/>
      <c r="N72" s="615"/>
      <c r="O72" s="615"/>
      <c r="P72" s="615"/>
    </row>
    <row r="73" spans="1:16" x14ac:dyDescent="0.25">
      <c r="A73" s="614" t="s">
        <v>692</v>
      </c>
      <c r="B73" s="620" t="s">
        <v>694</v>
      </c>
      <c r="C73" s="614"/>
      <c r="D73" s="682" t="s">
        <v>1800</v>
      </c>
      <c r="E73" s="623">
        <v>1700</v>
      </c>
      <c r="F73" s="624" t="s">
        <v>1612</v>
      </c>
      <c r="G73" s="679" t="s">
        <v>1374</v>
      </c>
      <c r="H73" s="614"/>
      <c r="I73" s="626" t="s">
        <v>1854</v>
      </c>
      <c r="J73" s="628"/>
      <c r="K73" s="615"/>
      <c r="L73" s="615"/>
      <c r="M73" s="614"/>
      <c r="N73" s="615"/>
      <c r="O73" s="615"/>
      <c r="P73" s="615"/>
    </row>
    <row r="74" spans="1:16" x14ac:dyDescent="0.25">
      <c r="A74" s="614" t="s">
        <v>692</v>
      </c>
      <c r="B74" s="620" t="s">
        <v>693</v>
      </c>
      <c r="C74" s="614"/>
      <c r="D74" s="681" t="s">
        <v>1800</v>
      </c>
      <c r="E74" s="621">
        <v>1500</v>
      </c>
      <c r="F74" s="622" t="s">
        <v>1613</v>
      </c>
      <c r="G74" s="679" t="s">
        <v>1375</v>
      </c>
      <c r="H74" s="614"/>
      <c r="I74" s="625" t="s">
        <v>1854</v>
      </c>
      <c r="J74" s="628"/>
      <c r="K74" s="615"/>
      <c r="L74" s="615"/>
      <c r="M74" s="614"/>
      <c r="N74" s="615"/>
      <c r="O74" s="615"/>
      <c r="P74" s="615"/>
    </row>
    <row r="75" spans="1:16" x14ac:dyDescent="0.25">
      <c r="A75" s="614" t="s">
        <v>692</v>
      </c>
      <c r="B75" s="620" t="s">
        <v>694</v>
      </c>
      <c r="C75" s="614"/>
      <c r="D75" s="682" t="s">
        <v>759</v>
      </c>
      <c r="E75" s="623">
        <v>1200</v>
      </c>
      <c r="F75" s="624" t="s">
        <v>1614</v>
      </c>
      <c r="G75" s="679" t="s">
        <v>1376</v>
      </c>
      <c r="H75" s="614"/>
      <c r="I75" s="626" t="s">
        <v>1853</v>
      </c>
      <c r="J75" s="628"/>
      <c r="K75" s="615"/>
      <c r="L75" s="615"/>
      <c r="M75" s="614"/>
      <c r="N75" s="615"/>
      <c r="O75" s="615"/>
      <c r="P75" s="615"/>
    </row>
    <row r="76" spans="1:16" x14ac:dyDescent="0.25">
      <c r="A76" s="614" t="s">
        <v>692</v>
      </c>
      <c r="B76" s="620" t="s">
        <v>694</v>
      </c>
      <c r="C76" s="614"/>
      <c r="D76" s="681" t="s">
        <v>763</v>
      </c>
      <c r="E76" s="621">
        <v>1400</v>
      </c>
      <c r="F76" s="622" t="s">
        <v>1615</v>
      </c>
      <c r="G76" s="679" t="s">
        <v>1377</v>
      </c>
      <c r="H76" s="614"/>
      <c r="I76" s="625" t="s">
        <v>1853</v>
      </c>
      <c r="J76" s="628"/>
      <c r="K76" s="615"/>
      <c r="L76" s="615"/>
      <c r="M76" s="614"/>
      <c r="N76" s="615"/>
      <c r="O76" s="615"/>
      <c r="P76" s="615"/>
    </row>
    <row r="77" spans="1:16" x14ac:dyDescent="0.25">
      <c r="A77" s="614" t="s">
        <v>692</v>
      </c>
      <c r="B77" s="620" t="s">
        <v>694</v>
      </c>
      <c r="C77" s="614"/>
      <c r="D77" s="682" t="s">
        <v>713</v>
      </c>
      <c r="E77" s="623">
        <v>2500</v>
      </c>
      <c r="F77" s="624" t="s">
        <v>1616</v>
      </c>
      <c r="G77" s="679" t="s">
        <v>1378</v>
      </c>
      <c r="H77" s="614"/>
      <c r="I77" s="626" t="s">
        <v>1854</v>
      </c>
      <c r="J77" s="628"/>
      <c r="K77" s="615"/>
      <c r="L77" s="615"/>
      <c r="M77" s="614"/>
      <c r="N77" s="615"/>
      <c r="O77" s="615"/>
      <c r="P77" s="615"/>
    </row>
    <row r="78" spans="1:16" x14ac:dyDescent="0.25">
      <c r="A78" s="614" t="s">
        <v>692</v>
      </c>
      <c r="B78" s="620" t="s">
        <v>694</v>
      </c>
      <c r="C78" s="614"/>
      <c r="D78" s="681" t="s">
        <v>759</v>
      </c>
      <c r="E78" s="621">
        <v>1200</v>
      </c>
      <c r="F78" s="622" t="s">
        <v>1617</v>
      </c>
      <c r="G78" s="679" t="s">
        <v>1379</v>
      </c>
      <c r="H78" s="614"/>
      <c r="I78" s="625" t="s">
        <v>1853</v>
      </c>
      <c r="J78" s="628"/>
      <c r="K78" s="615"/>
      <c r="L78" s="615"/>
      <c r="M78" s="614"/>
      <c r="N78" s="615"/>
      <c r="O78" s="615"/>
      <c r="P78" s="615"/>
    </row>
    <row r="79" spans="1:16" x14ac:dyDescent="0.25">
      <c r="A79" s="614" t="s">
        <v>692</v>
      </c>
      <c r="B79" s="620" t="s">
        <v>693</v>
      </c>
      <c r="C79" s="614"/>
      <c r="D79" s="682" t="s">
        <v>792</v>
      </c>
      <c r="E79" s="623">
        <v>1500</v>
      </c>
      <c r="F79" s="624" t="s">
        <v>1618</v>
      </c>
      <c r="G79" s="679" t="s">
        <v>1380</v>
      </c>
      <c r="H79" s="614"/>
      <c r="I79" s="626" t="s">
        <v>1854</v>
      </c>
      <c r="J79" s="628"/>
      <c r="K79" s="615"/>
      <c r="L79" s="615"/>
      <c r="M79" s="614"/>
      <c r="N79" s="615"/>
      <c r="O79" s="615"/>
      <c r="P79" s="615"/>
    </row>
    <row r="80" spans="1:16" ht="25.5" x14ac:dyDescent="0.25">
      <c r="A80" s="614" t="s">
        <v>692</v>
      </c>
      <c r="B80" s="620" t="s">
        <v>693</v>
      </c>
      <c r="C80" s="614"/>
      <c r="D80" s="681" t="s">
        <v>1809</v>
      </c>
      <c r="E80" s="621">
        <v>3500</v>
      </c>
      <c r="F80" s="622" t="s">
        <v>1568</v>
      </c>
      <c r="G80" s="679" t="s">
        <v>1330</v>
      </c>
      <c r="H80" s="614"/>
      <c r="I80" s="625" t="s">
        <v>1854</v>
      </c>
      <c r="J80" s="628"/>
      <c r="K80" s="615"/>
      <c r="L80" s="615"/>
      <c r="M80" s="614"/>
      <c r="N80" s="615"/>
      <c r="O80" s="615"/>
      <c r="P80" s="615"/>
    </row>
    <row r="81" spans="1:16" ht="25.5" x14ac:dyDescent="0.25">
      <c r="A81" s="614" t="s">
        <v>692</v>
      </c>
      <c r="B81" s="620" t="s">
        <v>693</v>
      </c>
      <c r="C81" s="614"/>
      <c r="D81" s="682" t="s">
        <v>1809</v>
      </c>
      <c r="E81" s="623">
        <v>3000</v>
      </c>
      <c r="F81" s="624" t="s">
        <v>1568</v>
      </c>
      <c r="G81" s="679" t="s">
        <v>1330</v>
      </c>
      <c r="H81" s="614"/>
      <c r="I81" s="626" t="s">
        <v>1854</v>
      </c>
      <c r="J81" s="628"/>
      <c r="K81" s="615"/>
      <c r="L81" s="615"/>
      <c r="M81" s="614"/>
      <c r="N81" s="615"/>
      <c r="O81" s="615"/>
      <c r="P81" s="615"/>
    </row>
    <row r="82" spans="1:16" ht="25.5" x14ac:dyDescent="0.25">
      <c r="A82" s="614" t="s">
        <v>692</v>
      </c>
      <c r="B82" s="620" t="s">
        <v>693</v>
      </c>
      <c r="C82" s="614"/>
      <c r="D82" s="681" t="s">
        <v>887</v>
      </c>
      <c r="E82" s="621">
        <v>1500</v>
      </c>
      <c r="F82" s="622" t="s">
        <v>1568</v>
      </c>
      <c r="G82" s="679" t="s">
        <v>1330</v>
      </c>
      <c r="H82" s="614"/>
      <c r="I82" s="625" t="s">
        <v>1855</v>
      </c>
      <c r="J82" s="628"/>
      <c r="K82" s="615"/>
      <c r="L82" s="615"/>
      <c r="M82" s="614"/>
      <c r="N82" s="615"/>
      <c r="O82" s="615"/>
      <c r="P82" s="615"/>
    </row>
    <row r="83" spans="1:16" ht="25.5" x14ac:dyDescent="0.25">
      <c r="A83" s="614" t="s">
        <v>692</v>
      </c>
      <c r="B83" s="620" t="s">
        <v>693</v>
      </c>
      <c r="C83" s="614"/>
      <c r="D83" s="682" t="s">
        <v>887</v>
      </c>
      <c r="E83" s="623">
        <v>1100</v>
      </c>
      <c r="F83" s="624" t="s">
        <v>1568</v>
      </c>
      <c r="G83" s="679" t="s">
        <v>1330</v>
      </c>
      <c r="H83" s="614"/>
      <c r="I83" s="626" t="s">
        <v>1855</v>
      </c>
      <c r="J83" s="628"/>
      <c r="K83" s="615"/>
      <c r="L83" s="615"/>
      <c r="M83" s="614"/>
      <c r="N83" s="615"/>
      <c r="O83" s="615"/>
      <c r="P83" s="615"/>
    </row>
    <row r="84" spans="1:16" ht="25.5" x14ac:dyDescent="0.25">
      <c r="A84" s="614" t="s">
        <v>692</v>
      </c>
      <c r="B84" s="620" t="s">
        <v>693</v>
      </c>
      <c r="C84" s="614"/>
      <c r="D84" s="681" t="s">
        <v>887</v>
      </c>
      <c r="E84" s="621">
        <v>1100</v>
      </c>
      <c r="F84" s="622" t="s">
        <v>1568</v>
      </c>
      <c r="G84" s="679" t="s">
        <v>1330</v>
      </c>
      <c r="H84" s="614"/>
      <c r="I84" s="625" t="s">
        <v>1855</v>
      </c>
      <c r="J84" s="628"/>
      <c r="K84" s="615"/>
      <c r="L84" s="615"/>
      <c r="M84" s="614"/>
      <c r="N84" s="615"/>
      <c r="O84" s="615"/>
      <c r="P84" s="615"/>
    </row>
    <row r="85" spans="1:16" ht="25.5" x14ac:dyDescent="0.25">
      <c r="A85" s="614" t="s">
        <v>692</v>
      </c>
      <c r="B85" s="620" t="s">
        <v>693</v>
      </c>
      <c r="C85" s="614"/>
      <c r="D85" s="682" t="s">
        <v>1108</v>
      </c>
      <c r="E85" s="623">
        <v>2500</v>
      </c>
      <c r="F85" s="624" t="s">
        <v>1568</v>
      </c>
      <c r="G85" s="679" t="s">
        <v>1330</v>
      </c>
      <c r="H85" s="614"/>
      <c r="I85" s="626" t="s">
        <v>1854</v>
      </c>
      <c r="J85" s="628"/>
      <c r="K85" s="615"/>
      <c r="L85" s="615"/>
      <c r="M85" s="614"/>
      <c r="N85" s="615"/>
      <c r="O85" s="615"/>
      <c r="P85" s="615"/>
    </row>
    <row r="86" spans="1:16" ht="25.5" x14ac:dyDescent="0.25">
      <c r="A86" s="614" t="s">
        <v>692</v>
      </c>
      <c r="B86" s="620" t="s">
        <v>693</v>
      </c>
      <c r="C86" s="614"/>
      <c r="D86" s="681" t="s">
        <v>887</v>
      </c>
      <c r="E86" s="621">
        <v>1800</v>
      </c>
      <c r="F86" s="622" t="s">
        <v>1568</v>
      </c>
      <c r="G86" s="679" t="s">
        <v>1330</v>
      </c>
      <c r="H86" s="614"/>
      <c r="I86" s="625" t="s">
        <v>1855</v>
      </c>
      <c r="J86" s="628"/>
      <c r="K86" s="615"/>
      <c r="L86" s="615"/>
      <c r="M86" s="614"/>
      <c r="N86" s="615"/>
      <c r="O86" s="615"/>
      <c r="P86" s="615"/>
    </row>
    <row r="87" spans="1:16" ht="25.5" x14ac:dyDescent="0.25">
      <c r="A87" s="614" t="s">
        <v>692</v>
      </c>
      <c r="B87" s="620" t="s">
        <v>693</v>
      </c>
      <c r="C87" s="614"/>
      <c r="D87" s="682" t="s">
        <v>1800</v>
      </c>
      <c r="E87" s="623">
        <v>1200</v>
      </c>
      <c r="F87" s="624" t="s">
        <v>1568</v>
      </c>
      <c r="G87" s="679" t="s">
        <v>1330</v>
      </c>
      <c r="H87" s="614"/>
      <c r="I87" s="626" t="s">
        <v>1854</v>
      </c>
      <c r="J87" s="628"/>
      <c r="K87" s="615"/>
      <c r="L87" s="615"/>
      <c r="M87" s="614"/>
      <c r="N87" s="615"/>
      <c r="O87" s="615"/>
      <c r="P87" s="615"/>
    </row>
    <row r="88" spans="1:16" x14ac:dyDescent="0.25">
      <c r="A88" s="614" t="s">
        <v>692</v>
      </c>
      <c r="B88" s="620" t="s">
        <v>694</v>
      </c>
      <c r="C88" s="614"/>
      <c r="D88" s="681" t="s">
        <v>1802</v>
      </c>
      <c r="E88" s="621">
        <v>1300</v>
      </c>
      <c r="F88" s="622" t="s">
        <v>1619</v>
      </c>
      <c r="G88" s="679" t="s">
        <v>1381</v>
      </c>
      <c r="H88" s="614"/>
      <c r="I88" s="625" t="s">
        <v>1855</v>
      </c>
      <c r="J88" s="628"/>
      <c r="K88" s="615"/>
      <c r="L88" s="615"/>
      <c r="M88" s="614"/>
      <c r="N88" s="615"/>
      <c r="O88" s="615"/>
      <c r="P88" s="615"/>
    </row>
    <row r="89" spans="1:16" x14ac:dyDescent="0.25">
      <c r="A89" s="614" t="s">
        <v>692</v>
      </c>
      <c r="B89" s="620" t="s">
        <v>694</v>
      </c>
      <c r="C89" s="614"/>
      <c r="D89" s="682" t="s">
        <v>887</v>
      </c>
      <c r="E89" s="623">
        <v>1000</v>
      </c>
      <c r="F89" s="624" t="s">
        <v>1620</v>
      </c>
      <c r="G89" s="679" t="s">
        <v>1382</v>
      </c>
      <c r="H89" s="614"/>
      <c r="I89" s="626" t="s">
        <v>1855</v>
      </c>
      <c r="J89" s="628"/>
      <c r="K89" s="615"/>
      <c r="L89" s="615"/>
      <c r="M89" s="614"/>
      <c r="N89" s="615"/>
      <c r="O89" s="615"/>
      <c r="P89" s="615"/>
    </row>
    <row r="90" spans="1:16" ht="25.5" x14ac:dyDescent="0.25">
      <c r="A90" s="614" t="s">
        <v>692</v>
      </c>
      <c r="B90" s="620" t="s">
        <v>694</v>
      </c>
      <c r="C90" s="614"/>
      <c r="D90" s="681" t="s">
        <v>1810</v>
      </c>
      <c r="E90" s="621">
        <v>4000</v>
      </c>
      <c r="F90" s="622" t="s">
        <v>1621</v>
      </c>
      <c r="G90" s="679" t="s">
        <v>1383</v>
      </c>
      <c r="H90" s="614"/>
      <c r="I90" s="625" t="s">
        <v>1856</v>
      </c>
      <c r="J90" s="628"/>
      <c r="K90" s="615"/>
      <c r="L90" s="615"/>
      <c r="M90" s="614"/>
      <c r="N90" s="615"/>
      <c r="O90" s="615"/>
      <c r="P90" s="615"/>
    </row>
    <row r="91" spans="1:16" x14ac:dyDescent="0.25">
      <c r="A91" s="614" t="s">
        <v>692</v>
      </c>
      <c r="B91" s="620" t="s">
        <v>694</v>
      </c>
      <c r="C91" s="614"/>
      <c r="D91" s="682" t="s">
        <v>1800</v>
      </c>
      <c r="E91" s="623">
        <v>1400</v>
      </c>
      <c r="F91" s="624" t="s">
        <v>1622</v>
      </c>
      <c r="G91" s="679" t="s">
        <v>1384</v>
      </c>
      <c r="H91" s="614"/>
      <c r="I91" s="626" t="s">
        <v>1854</v>
      </c>
      <c r="J91" s="628"/>
      <c r="K91" s="615"/>
      <c r="L91" s="615"/>
      <c r="M91" s="614"/>
      <c r="N91" s="615"/>
      <c r="O91" s="615"/>
      <c r="P91" s="615"/>
    </row>
    <row r="92" spans="1:16" x14ac:dyDescent="0.25">
      <c r="A92" s="614" t="s">
        <v>692</v>
      </c>
      <c r="B92" s="620" t="s">
        <v>694</v>
      </c>
      <c r="C92" s="614"/>
      <c r="D92" s="681" t="s">
        <v>887</v>
      </c>
      <c r="E92" s="621">
        <v>1200</v>
      </c>
      <c r="F92" s="622" t="s">
        <v>1623</v>
      </c>
      <c r="G92" s="679" t="s">
        <v>1385</v>
      </c>
      <c r="H92" s="614"/>
      <c r="I92" s="625" t="s">
        <v>1855</v>
      </c>
      <c r="J92" s="628"/>
      <c r="K92" s="615"/>
      <c r="L92" s="615"/>
      <c r="M92" s="614"/>
      <c r="N92" s="615"/>
      <c r="O92" s="615"/>
      <c r="P92" s="615"/>
    </row>
    <row r="93" spans="1:16" x14ac:dyDescent="0.25">
      <c r="A93" s="614" t="s">
        <v>692</v>
      </c>
      <c r="B93" s="620" t="s">
        <v>694</v>
      </c>
      <c r="C93" s="614"/>
      <c r="D93" s="682" t="s">
        <v>1800</v>
      </c>
      <c r="E93" s="623">
        <v>1300</v>
      </c>
      <c r="F93" s="624" t="s">
        <v>1624</v>
      </c>
      <c r="G93" s="679" t="s">
        <v>1386</v>
      </c>
      <c r="H93" s="614"/>
      <c r="I93" s="626" t="s">
        <v>1854</v>
      </c>
      <c r="J93" s="628"/>
      <c r="K93" s="615"/>
      <c r="L93" s="615"/>
      <c r="M93" s="614"/>
      <c r="N93" s="615"/>
      <c r="O93" s="615"/>
      <c r="P93" s="615"/>
    </row>
    <row r="94" spans="1:16" x14ac:dyDescent="0.25">
      <c r="A94" s="614" t="s">
        <v>692</v>
      </c>
      <c r="B94" s="620" t="s">
        <v>694</v>
      </c>
      <c r="C94" s="614"/>
      <c r="D94" s="681" t="s">
        <v>1809</v>
      </c>
      <c r="E94" s="621">
        <v>1700</v>
      </c>
      <c r="F94" s="622" t="s">
        <v>1625</v>
      </c>
      <c r="G94" s="679" t="s">
        <v>1387</v>
      </c>
      <c r="H94" s="614"/>
      <c r="I94" s="625" t="s">
        <v>1854</v>
      </c>
      <c r="J94" s="628"/>
      <c r="K94" s="615"/>
      <c r="L94" s="615"/>
      <c r="M94" s="614"/>
      <c r="N94" s="615"/>
      <c r="O94" s="615"/>
      <c r="P94" s="615"/>
    </row>
    <row r="95" spans="1:16" x14ac:dyDescent="0.25">
      <c r="A95" s="614" t="s">
        <v>692</v>
      </c>
      <c r="B95" s="620" t="s">
        <v>694</v>
      </c>
      <c r="C95" s="614"/>
      <c r="D95" s="682" t="s">
        <v>1800</v>
      </c>
      <c r="E95" s="623">
        <v>1300</v>
      </c>
      <c r="F95" s="624" t="s">
        <v>1626</v>
      </c>
      <c r="G95" s="679" t="s">
        <v>1388</v>
      </c>
      <c r="H95" s="614"/>
      <c r="I95" s="626" t="s">
        <v>1854</v>
      </c>
      <c r="J95" s="628"/>
      <c r="K95" s="615"/>
      <c r="L95" s="615"/>
      <c r="M95" s="614"/>
      <c r="N95" s="615"/>
      <c r="O95" s="615"/>
      <c r="P95" s="615"/>
    </row>
    <row r="96" spans="1:16" x14ac:dyDescent="0.25">
      <c r="A96" s="614" t="s">
        <v>692</v>
      </c>
      <c r="B96" s="620" t="s">
        <v>694</v>
      </c>
      <c r="C96" s="614"/>
      <c r="D96" s="681" t="s">
        <v>759</v>
      </c>
      <c r="E96" s="621">
        <v>1000</v>
      </c>
      <c r="F96" s="622" t="s">
        <v>1627</v>
      </c>
      <c r="G96" s="679" t="s">
        <v>1389</v>
      </c>
      <c r="H96" s="614"/>
      <c r="I96" s="625" t="s">
        <v>1853</v>
      </c>
      <c r="J96" s="628"/>
      <c r="K96" s="615"/>
      <c r="L96" s="615"/>
      <c r="M96" s="614"/>
      <c r="N96" s="615"/>
      <c r="O96" s="615"/>
      <c r="P96" s="615"/>
    </row>
    <row r="97" spans="1:16" x14ac:dyDescent="0.25">
      <c r="A97" s="614" t="s">
        <v>692</v>
      </c>
      <c r="B97" s="620" t="s">
        <v>694</v>
      </c>
      <c r="C97" s="614"/>
      <c r="D97" s="682" t="s">
        <v>760</v>
      </c>
      <c r="E97" s="623">
        <v>850</v>
      </c>
      <c r="F97" s="624" t="s">
        <v>1628</v>
      </c>
      <c r="G97" s="679" t="s">
        <v>1390</v>
      </c>
      <c r="H97" s="614"/>
      <c r="I97" s="626" t="s">
        <v>1853</v>
      </c>
      <c r="J97" s="628"/>
      <c r="K97" s="615"/>
      <c r="L97" s="615"/>
      <c r="M97" s="614"/>
      <c r="N97" s="615"/>
      <c r="O97" s="615"/>
      <c r="P97" s="615"/>
    </row>
    <row r="98" spans="1:16" x14ac:dyDescent="0.25">
      <c r="A98" s="614" t="s">
        <v>692</v>
      </c>
      <c r="B98" s="620" t="s">
        <v>694</v>
      </c>
      <c r="C98" s="614"/>
      <c r="D98" s="681" t="s">
        <v>1800</v>
      </c>
      <c r="E98" s="621">
        <v>850</v>
      </c>
      <c r="F98" s="622" t="s">
        <v>1629</v>
      </c>
      <c r="G98" s="679" t="s">
        <v>1391</v>
      </c>
      <c r="H98" s="614"/>
      <c r="I98" s="625" t="s">
        <v>1855</v>
      </c>
      <c r="J98" s="628"/>
      <c r="K98" s="615"/>
      <c r="L98" s="615"/>
      <c r="M98" s="614"/>
      <c r="N98" s="615"/>
      <c r="O98" s="615"/>
      <c r="P98" s="615"/>
    </row>
    <row r="99" spans="1:16" x14ac:dyDescent="0.25">
      <c r="A99" s="614" t="s">
        <v>692</v>
      </c>
      <c r="B99" s="620" t="s">
        <v>694</v>
      </c>
      <c r="C99" s="614"/>
      <c r="D99" s="682" t="s">
        <v>760</v>
      </c>
      <c r="E99" s="623">
        <v>850</v>
      </c>
      <c r="F99" s="624" t="s">
        <v>1630</v>
      </c>
      <c r="G99" s="679" t="s">
        <v>1392</v>
      </c>
      <c r="H99" s="614"/>
      <c r="I99" s="626" t="s">
        <v>1853</v>
      </c>
      <c r="J99" s="628"/>
      <c r="K99" s="615"/>
      <c r="L99" s="615"/>
      <c r="M99" s="614"/>
      <c r="N99" s="615"/>
      <c r="O99" s="615"/>
      <c r="P99" s="615"/>
    </row>
    <row r="100" spans="1:16" ht="25.5" x14ac:dyDescent="0.25">
      <c r="A100" s="614" t="s">
        <v>692</v>
      </c>
      <c r="B100" s="620" t="s">
        <v>693</v>
      </c>
      <c r="C100" s="614"/>
      <c r="D100" s="681" t="s">
        <v>1811</v>
      </c>
      <c r="E100" s="621">
        <v>1300</v>
      </c>
      <c r="F100" s="622" t="s">
        <v>1568</v>
      </c>
      <c r="G100" s="679" t="s">
        <v>1330</v>
      </c>
      <c r="H100" s="614"/>
      <c r="I100" s="625" t="s">
        <v>1855</v>
      </c>
      <c r="J100" s="628"/>
      <c r="K100" s="615"/>
      <c r="L100" s="615"/>
      <c r="M100" s="614"/>
      <c r="N100" s="615"/>
      <c r="O100" s="615"/>
      <c r="P100" s="615"/>
    </row>
    <row r="101" spans="1:16" x14ac:dyDescent="0.25">
      <c r="A101" s="614" t="s">
        <v>692</v>
      </c>
      <c r="B101" s="620" t="s">
        <v>693</v>
      </c>
      <c r="C101" s="614"/>
      <c r="D101" s="682" t="s">
        <v>1800</v>
      </c>
      <c r="E101" s="623">
        <v>2500</v>
      </c>
      <c r="F101" s="624" t="s">
        <v>1631</v>
      </c>
      <c r="G101" s="679" t="s">
        <v>1393</v>
      </c>
      <c r="H101" s="614"/>
      <c r="I101" s="626" t="s">
        <v>1854</v>
      </c>
      <c r="J101" s="628"/>
      <c r="K101" s="615"/>
      <c r="L101" s="615"/>
      <c r="M101" s="614"/>
      <c r="N101" s="615"/>
      <c r="O101" s="615"/>
      <c r="P101" s="615"/>
    </row>
    <row r="102" spans="1:16" x14ac:dyDescent="0.25">
      <c r="A102" s="614" t="s">
        <v>692</v>
      </c>
      <c r="B102" s="620" t="s">
        <v>693</v>
      </c>
      <c r="C102" s="614"/>
      <c r="D102" s="681" t="s">
        <v>1800</v>
      </c>
      <c r="E102" s="621">
        <v>2000</v>
      </c>
      <c r="F102" s="622" t="s">
        <v>1632</v>
      </c>
      <c r="G102" s="679" t="s">
        <v>1394</v>
      </c>
      <c r="H102" s="614"/>
      <c r="I102" s="625" t="s">
        <v>1854</v>
      </c>
      <c r="J102" s="628"/>
      <c r="K102" s="615"/>
      <c r="L102" s="615"/>
      <c r="M102" s="614"/>
      <c r="N102" s="615"/>
      <c r="O102" s="615"/>
      <c r="P102" s="615"/>
    </row>
    <row r="103" spans="1:16" ht="25.5" x14ac:dyDescent="0.25">
      <c r="A103" s="614" t="s">
        <v>692</v>
      </c>
      <c r="B103" s="620" t="s">
        <v>693</v>
      </c>
      <c r="C103" s="614"/>
      <c r="D103" s="682" t="s">
        <v>808</v>
      </c>
      <c r="E103" s="623">
        <v>4000</v>
      </c>
      <c r="F103" s="624" t="s">
        <v>1568</v>
      </c>
      <c r="G103" s="679" t="s">
        <v>1330</v>
      </c>
      <c r="H103" s="614"/>
      <c r="I103" s="626" t="s">
        <v>1854</v>
      </c>
      <c r="J103" s="628"/>
      <c r="K103" s="615"/>
      <c r="L103" s="615"/>
      <c r="M103" s="614"/>
      <c r="N103" s="615"/>
      <c r="O103" s="615"/>
      <c r="P103" s="615"/>
    </row>
    <row r="104" spans="1:16" x14ac:dyDescent="0.25">
      <c r="A104" s="614" t="s">
        <v>692</v>
      </c>
      <c r="B104" s="620" t="s">
        <v>694</v>
      </c>
      <c r="C104" s="614"/>
      <c r="D104" s="681" t="s">
        <v>1802</v>
      </c>
      <c r="E104" s="621">
        <v>1400</v>
      </c>
      <c r="F104" s="622" t="s">
        <v>1633</v>
      </c>
      <c r="G104" s="679" t="s">
        <v>1395</v>
      </c>
      <c r="H104" s="614"/>
      <c r="I104" s="625" t="s">
        <v>1855</v>
      </c>
      <c r="J104" s="628"/>
      <c r="K104" s="615"/>
      <c r="L104" s="615"/>
      <c r="M104" s="614"/>
      <c r="N104" s="615"/>
      <c r="O104" s="615"/>
      <c r="P104" s="615"/>
    </row>
    <row r="105" spans="1:16" x14ac:dyDescent="0.25">
      <c r="A105" s="614" t="s">
        <v>692</v>
      </c>
      <c r="B105" s="620" t="s">
        <v>694</v>
      </c>
      <c r="C105" s="614"/>
      <c r="D105" s="682" t="s">
        <v>1802</v>
      </c>
      <c r="E105" s="623">
        <v>1400</v>
      </c>
      <c r="F105" s="624" t="s">
        <v>1634</v>
      </c>
      <c r="G105" s="679" t="s">
        <v>1396</v>
      </c>
      <c r="H105" s="614"/>
      <c r="I105" s="626" t="s">
        <v>1855</v>
      </c>
      <c r="J105" s="628"/>
      <c r="K105" s="615"/>
      <c r="L105" s="615"/>
      <c r="M105" s="614"/>
      <c r="N105" s="615"/>
      <c r="O105" s="615"/>
      <c r="P105" s="615"/>
    </row>
    <row r="106" spans="1:16" x14ac:dyDescent="0.25">
      <c r="A106" s="614" t="s">
        <v>692</v>
      </c>
      <c r="B106" s="620" t="s">
        <v>694</v>
      </c>
      <c r="C106" s="614"/>
      <c r="D106" s="681" t="s">
        <v>715</v>
      </c>
      <c r="E106" s="621">
        <v>1700</v>
      </c>
      <c r="F106" s="622" t="s">
        <v>1635</v>
      </c>
      <c r="G106" s="679" t="s">
        <v>1397</v>
      </c>
      <c r="H106" s="614"/>
      <c r="I106" s="625" t="s">
        <v>1854</v>
      </c>
      <c r="J106" s="628"/>
      <c r="K106" s="615"/>
      <c r="L106" s="615"/>
      <c r="M106" s="614"/>
      <c r="N106" s="615"/>
      <c r="O106" s="615"/>
      <c r="P106" s="615"/>
    </row>
    <row r="107" spans="1:16" x14ac:dyDescent="0.25">
      <c r="A107" s="614" t="s">
        <v>692</v>
      </c>
      <c r="B107" s="620" t="s">
        <v>694</v>
      </c>
      <c r="C107" s="614"/>
      <c r="D107" s="682" t="s">
        <v>1800</v>
      </c>
      <c r="E107" s="623">
        <v>1700</v>
      </c>
      <c r="F107" s="624" t="s">
        <v>1636</v>
      </c>
      <c r="G107" s="679" t="s">
        <v>1398</v>
      </c>
      <c r="H107" s="614"/>
      <c r="I107" s="626" t="s">
        <v>1854</v>
      </c>
      <c r="J107" s="628"/>
      <c r="K107" s="615"/>
      <c r="L107" s="615"/>
      <c r="M107" s="614"/>
      <c r="N107" s="615"/>
      <c r="O107" s="615"/>
      <c r="P107" s="615"/>
    </row>
    <row r="108" spans="1:16" x14ac:dyDescent="0.25">
      <c r="A108" s="614" t="s">
        <v>692</v>
      </c>
      <c r="B108" s="620" t="s">
        <v>694</v>
      </c>
      <c r="C108" s="614"/>
      <c r="D108" s="681" t="s">
        <v>763</v>
      </c>
      <c r="E108" s="621">
        <v>1200</v>
      </c>
      <c r="F108" s="622" t="s">
        <v>1637</v>
      </c>
      <c r="G108" s="679" t="s">
        <v>1399</v>
      </c>
      <c r="H108" s="614"/>
      <c r="I108" s="625" t="s">
        <v>1853</v>
      </c>
      <c r="J108" s="628"/>
      <c r="K108" s="615"/>
      <c r="L108" s="615"/>
      <c r="M108" s="614"/>
      <c r="N108" s="615"/>
      <c r="O108" s="615"/>
      <c r="P108" s="615"/>
    </row>
    <row r="109" spans="1:16" x14ac:dyDescent="0.25">
      <c r="A109" s="614" t="s">
        <v>692</v>
      </c>
      <c r="B109" s="620" t="s">
        <v>694</v>
      </c>
      <c r="C109" s="614"/>
      <c r="D109" s="682" t="s">
        <v>706</v>
      </c>
      <c r="E109" s="623">
        <v>2500</v>
      </c>
      <c r="F109" s="624" t="s">
        <v>1638</v>
      </c>
      <c r="G109" s="679" t="s">
        <v>1400</v>
      </c>
      <c r="H109" s="614"/>
      <c r="I109" s="626" t="s">
        <v>1854</v>
      </c>
      <c r="J109" s="628"/>
      <c r="K109" s="615"/>
      <c r="L109" s="615"/>
      <c r="M109" s="614"/>
      <c r="N109" s="615"/>
      <c r="O109" s="615"/>
      <c r="P109" s="615"/>
    </row>
    <row r="110" spans="1:16" x14ac:dyDescent="0.25">
      <c r="A110" s="614" t="s">
        <v>692</v>
      </c>
      <c r="B110" s="620" t="s">
        <v>694</v>
      </c>
      <c r="C110" s="614"/>
      <c r="D110" s="681" t="s">
        <v>1800</v>
      </c>
      <c r="E110" s="621">
        <v>1300</v>
      </c>
      <c r="F110" s="622" t="s">
        <v>1639</v>
      </c>
      <c r="G110" s="679" t="s">
        <v>1401</v>
      </c>
      <c r="H110" s="614"/>
      <c r="I110" s="625" t="s">
        <v>1854</v>
      </c>
      <c r="J110" s="628"/>
      <c r="K110" s="615"/>
      <c r="L110" s="615"/>
      <c r="M110" s="614"/>
      <c r="N110" s="615"/>
      <c r="O110" s="615"/>
      <c r="P110" s="615"/>
    </row>
    <row r="111" spans="1:16" x14ac:dyDescent="0.25">
      <c r="A111" s="614" t="s">
        <v>692</v>
      </c>
      <c r="B111" s="620" t="s">
        <v>694</v>
      </c>
      <c r="C111" s="614"/>
      <c r="D111" s="682" t="s">
        <v>1800</v>
      </c>
      <c r="E111" s="623">
        <v>1700</v>
      </c>
      <c r="F111" s="624" t="s">
        <v>1640</v>
      </c>
      <c r="G111" s="679" t="s">
        <v>1402</v>
      </c>
      <c r="H111" s="614"/>
      <c r="I111" s="626" t="s">
        <v>1854</v>
      </c>
      <c r="J111" s="628"/>
      <c r="K111" s="615"/>
      <c r="L111" s="615"/>
      <c r="M111" s="614"/>
      <c r="N111" s="615"/>
      <c r="O111" s="615"/>
      <c r="P111" s="615"/>
    </row>
    <row r="112" spans="1:16" ht="25.5" x14ac:dyDescent="0.25">
      <c r="A112" s="614" t="s">
        <v>692</v>
      </c>
      <c r="B112" s="620" t="s">
        <v>694</v>
      </c>
      <c r="C112" s="614"/>
      <c r="D112" s="681" t="s">
        <v>715</v>
      </c>
      <c r="E112" s="621">
        <v>1700</v>
      </c>
      <c r="F112" s="622" t="s">
        <v>1568</v>
      </c>
      <c r="G112" s="679" t="s">
        <v>1330</v>
      </c>
      <c r="H112" s="614"/>
      <c r="I112" s="625" t="s">
        <v>1854</v>
      </c>
      <c r="J112" s="628"/>
      <c r="K112" s="615"/>
      <c r="L112" s="615"/>
      <c r="M112" s="614"/>
      <c r="N112" s="615"/>
      <c r="O112" s="615"/>
      <c r="P112" s="615"/>
    </row>
    <row r="113" spans="1:16" x14ac:dyDescent="0.25">
      <c r="A113" s="614" t="s">
        <v>692</v>
      </c>
      <c r="B113" s="620" t="s">
        <v>694</v>
      </c>
      <c r="C113" s="614"/>
      <c r="D113" s="682" t="s">
        <v>715</v>
      </c>
      <c r="E113" s="623">
        <v>1500</v>
      </c>
      <c r="F113" s="624" t="s">
        <v>1641</v>
      </c>
      <c r="G113" s="679" t="s">
        <v>1403</v>
      </c>
      <c r="H113" s="614"/>
      <c r="I113" s="626" t="s">
        <v>1854</v>
      </c>
      <c r="J113" s="628"/>
      <c r="K113" s="615"/>
      <c r="L113" s="615"/>
      <c r="M113" s="614"/>
      <c r="N113" s="615"/>
      <c r="O113" s="615"/>
      <c r="P113" s="615"/>
    </row>
    <row r="114" spans="1:16" x14ac:dyDescent="0.25">
      <c r="A114" s="614" t="s">
        <v>692</v>
      </c>
      <c r="B114" s="620" t="s">
        <v>694</v>
      </c>
      <c r="C114" s="614"/>
      <c r="D114" s="681" t="s">
        <v>715</v>
      </c>
      <c r="E114" s="621">
        <v>1700</v>
      </c>
      <c r="F114" s="622" t="s">
        <v>1642</v>
      </c>
      <c r="G114" s="679" t="s">
        <v>1404</v>
      </c>
      <c r="H114" s="614"/>
      <c r="I114" s="625" t="s">
        <v>1854</v>
      </c>
      <c r="J114" s="628"/>
      <c r="K114" s="615"/>
      <c r="L114" s="615"/>
      <c r="M114" s="614"/>
      <c r="N114" s="615"/>
      <c r="O114" s="615"/>
      <c r="P114" s="615"/>
    </row>
    <row r="115" spans="1:16" x14ac:dyDescent="0.25">
      <c r="A115" s="614" t="s">
        <v>692</v>
      </c>
      <c r="B115" s="620" t="s">
        <v>694</v>
      </c>
      <c r="C115" s="614"/>
      <c r="D115" s="682" t="s">
        <v>1800</v>
      </c>
      <c r="E115" s="623">
        <v>1700</v>
      </c>
      <c r="F115" s="624" t="s">
        <v>1643</v>
      </c>
      <c r="G115" s="679" t="s">
        <v>1405</v>
      </c>
      <c r="H115" s="614"/>
      <c r="I115" s="626" t="s">
        <v>1854</v>
      </c>
      <c r="J115" s="628"/>
      <c r="K115" s="615"/>
      <c r="L115" s="615"/>
      <c r="M115" s="614"/>
      <c r="N115" s="615"/>
      <c r="O115" s="615"/>
      <c r="P115" s="615"/>
    </row>
    <row r="116" spans="1:16" x14ac:dyDescent="0.25">
      <c r="A116" s="614" t="s">
        <v>692</v>
      </c>
      <c r="B116" s="620" t="s">
        <v>694</v>
      </c>
      <c r="C116" s="614"/>
      <c r="D116" s="681" t="s">
        <v>715</v>
      </c>
      <c r="E116" s="621">
        <v>1400</v>
      </c>
      <c r="F116" s="622" t="s">
        <v>1644</v>
      </c>
      <c r="G116" s="679" t="s">
        <v>1406</v>
      </c>
      <c r="H116" s="614"/>
      <c r="I116" s="625" t="s">
        <v>1854</v>
      </c>
      <c r="J116" s="628"/>
      <c r="K116" s="615"/>
      <c r="L116" s="615"/>
      <c r="M116" s="614"/>
      <c r="N116" s="615"/>
      <c r="O116" s="615"/>
      <c r="P116" s="615"/>
    </row>
    <row r="117" spans="1:16" x14ac:dyDescent="0.25">
      <c r="A117" s="614" t="s">
        <v>692</v>
      </c>
      <c r="B117" s="620" t="s">
        <v>694</v>
      </c>
      <c r="C117" s="614"/>
      <c r="D117" s="682" t="s">
        <v>1800</v>
      </c>
      <c r="E117" s="623">
        <v>1700</v>
      </c>
      <c r="F117" s="624" t="s">
        <v>1645</v>
      </c>
      <c r="G117" s="679" t="s">
        <v>1407</v>
      </c>
      <c r="H117" s="614"/>
      <c r="I117" s="626" t="s">
        <v>1854</v>
      </c>
      <c r="J117" s="628"/>
      <c r="K117" s="615"/>
      <c r="L117" s="615"/>
      <c r="M117" s="614"/>
      <c r="N117" s="615"/>
      <c r="O117" s="615"/>
      <c r="P117" s="615"/>
    </row>
    <row r="118" spans="1:16" x14ac:dyDescent="0.25">
      <c r="A118" s="614" t="s">
        <v>692</v>
      </c>
      <c r="B118" s="620" t="s">
        <v>694</v>
      </c>
      <c r="C118" s="614"/>
      <c r="D118" s="681" t="s">
        <v>1802</v>
      </c>
      <c r="E118" s="621">
        <v>1400</v>
      </c>
      <c r="F118" s="622" t="s">
        <v>1646</v>
      </c>
      <c r="G118" s="679" t="s">
        <v>1408</v>
      </c>
      <c r="H118" s="614"/>
      <c r="I118" s="625" t="s">
        <v>1855</v>
      </c>
      <c r="J118" s="628"/>
      <c r="K118" s="615"/>
      <c r="L118" s="615"/>
      <c r="M118" s="614"/>
      <c r="N118" s="615"/>
      <c r="O118" s="615"/>
      <c r="P118" s="615"/>
    </row>
    <row r="119" spans="1:16" x14ac:dyDescent="0.25">
      <c r="A119" s="614" t="s">
        <v>692</v>
      </c>
      <c r="B119" s="620" t="s">
        <v>694</v>
      </c>
      <c r="C119" s="614"/>
      <c r="D119" s="682" t="s">
        <v>1812</v>
      </c>
      <c r="E119" s="623">
        <v>1100</v>
      </c>
      <c r="F119" s="624" t="s">
        <v>1647</v>
      </c>
      <c r="G119" s="679" t="s">
        <v>1409</v>
      </c>
      <c r="H119" s="614"/>
      <c r="I119" s="626" t="s">
        <v>1853</v>
      </c>
      <c r="J119" s="628"/>
      <c r="K119" s="615"/>
      <c r="L119" s="615"/>
      <c r="M119" s="614"/>
      <c r="N119" s="615"/>
      <c r="O119" s="615"/>
      <c r="P119" s="615"/>
    </row>
    <row r="120" spans="1:16" x14ac:dyDescent="0.25">
      <c r="A120" s="614" t="s">
        <v>692</v>
      </c>
      <c r="B120" s="620" t="s">
        <v>694</v>
      </c>
      <c r="C120" s="614"/>
      <c r="D120" s="681" t="s">
        <v>1812</v>
      </c>
      <c r="E120" s="621">
        <v>1100</v>
      </c>
      <c r="F120" s="622" t="s">
        <v>1648</v>
      </c>
      <c r="G120" s="679" t="s">
        <v>1410</v>
      </c>
      <c r="H120" s="614"/>
      <c r="I120" s="625" t="s">
        <v>1853</v>
      </c>
      <c r="J120" s="628"/>
      <c r="K120" s="615"/>
      <c r="L120" s="615"/>
      <c r="M120" s="614"/>
      <c r="N120" s="615"/>
      <c r="O120" s="615"/>
      <c r="P120" s="615"/>
    </row>
    <row r="121" spans="1:16" ht="25.5" x14ac:dyDescent="0.25">
      <c r="A121" s="614" t="s">
        <v>692</v>
      </c>
      <c r="B121" s="620" t="s">
        <v>694</v>
      </c>
      <c r="C121" s="614"/>
      <c r="D121" s="682" t="s">
        <v>887</v>
      </c>
      <c r="E121" s="623">
        <v>1200</v>
      </c>
      <c r="F121" s="624" t="s">
        <v>1649</v>
      </c>
      <c r="G121" s="679" t="s">
        <v>1411</v>
      </c>
      <c r="H121" s="614"/>
      <c r="I121" s="626" t="s">
        <v>1855</v>
      </c>
      <c r="J121" s="628"/>
      <c r="K121" s="615"/>
      <c r="L121" s="615"/>
      <c r="M121" s="614"/>
      <c r="N121" s="615"/>
      <c r="O121" s="615"/>
      <c r="P121" s="615"/>
    </row>
    <row r="122" spans="1:16" x14ac:dyDescent="0.25">
      <c r="A122" s="614" t="s">
        <v>692</v>
      </c>
      <c r="B122" s="620" t="s">
        <v>694</v>
      </c>
      <c r="C122" s="614"/>
      <c r="D122" s="681" t="s">
        <v>887</v>
      </c>
      <c r="E122" s="621">
        <v>1150</v>
      </c>
      <c r="F122" s="622" t="s">
        <v>1650</v>
      </c>
      <c r="G122" s="679" t="s">
        <v>1412</v>
      </c>
      <c r="H122" s="614"/>
      <c r="I122" s="625" t="s">
        <v>1855</v>
      </c>
      <c r="J122" s="628"/>
      <c r="K122" s="615"/>
      <c r="L122" s="615"/>
      <c r="M122" s="614"/>
      <c r="N122" s="615"/>
      <c r="O122" s="615"/>
      <c r="P122" s="615"/>
    </row>
    <row r="123" spans="1:16" x14ac:dyDescent="0.25">
      <c r="A123" s="614" t="s">
        <v>692</v>
      </c>
      <c r="B123" s="620" t="s">
        <v>694</v>
      </c>
      <c r="C123" s="614"/>
      <c r="D123" s="682" t="s">
        <v>887</v>
      </c>
      <c r="E123" s="623">
        <v>1200</v>
      </c>
      <c r="F123" s="624" t="s">
        <v>1651</v>
      </c>
      <c r="G123" s="679" t="s">
        <v>1413</v>
      </c>
      <c r="H123" s="614"/>
      <c r="I123" s="626" t="s">
        <v>1855</v>
      </c>
      <c r="J123" s="628"/>
      <c r="K123" s="615"/>
      <c r="L123" s="615"/>
      <c r="M123" s="614"/>
      <c r="N123" s="615"/>
      <c r="O123" s="615"/>
      <c r="P123" s="615"/>
    </row>
    <row r="124" spans="1:16" x14ac:dyDescent="0.25">
      <c r="A124" s="614" t="s">
        <v>692</v>
      </c>
      <c r="B124" s="620" t="s">
        <v>694</v>
      </c>
      <c r="C124" s="614"/>
      <c r="D124" s="681" t="s">
        <v>887</v>
      </c>
      <c r="E124" s="621">
        <v>1200</v>
      </c>
      <c r="F124" s="622" t="s">
        <v>1652</v>
      </c>
      <c r="G124" s="679" t="s">
        <v>1414</v>
      </c>
      <c r="H124" s="614"/>
      <c r="I124" s="625" t="s">
        <v>1855</v>
      </c>
      <c r="J124" s="628"/>
      <c r="K124" s="615"/>
      <c r="L124" s="615"/>
      <c r="M124" s="614"/>
      <c r="N124" s="615"/>
      <c r="O124" s="615"/>
      <c r="P124" s="615"/>
    </row>
    <row r="125" spans="1:16" x14ac:dyDescent="0.25">
      <c r="A125" s="614" t="s">
        <v>692</v>
      </c>
      <c r="B125" s="620" t="s">
        <v>694</v>
      </c>
      <c r="C125" s="614"/>
      <c r="D125" s="682" t="s">
        <v>715</v>
      </c>
      <c r="E125" s="623">
        <v>3000</v>
      </c>
      <c r="F125" s="624" t="s">
        <v>1653</v>
      </c>
      <c r="G125" s="679" t="s">
        <v>1415</v>
      </c>
      <c r="H125" s="614"/>
      <c r="I125" s="626" t="s">
        <v>1854</v>
      </c>
      <c r="J125" s="628"/>
      <c r="K125" s="615"/>
      <c r="L125" s="615"/>
      <c r="M125" s="614"/>
      <c r="N125" s="615"/>
      <c r="O125" s="615"/>
      <c r="P125" s="615"/>
    </row>
    <row r="126" spans="1:16" x14ac:dyDescent="0.25">
      <c r="A126" s="614" t="s">
        <v>692</v>
      </c>
      <c r="B126" s="620" t="s">
        <v>694</v>
      </c>
      <c r="C126" s="614"/>
      <c r="D126" s="681" t="s">
        <v>1800</v>
      </c>
      <c r="E126" s="621">
        <v>1700</v>
      </c>
      <c r="F126" s="622" t="s">
        <v>1654</v>
      </c>
      <c r="G126" s="679" t="s">
        <v>1416</v>
      </c>
      <c r="H126" s="614"/>
      <c r="I126" s="625" t="s">
        <v>1854</v>
      </c>
      <c r="J126" s="628"/>
      <c r="K126" s="615"/>
      <c r="L126" s="615"/>
      <c r="M126" s="614"/>
      <c r="N126" s="615"/>
      <c r="O126" s="615"/>
      <c r="P126" s="615"/>
    </row>
    <row r="127" spans="1:16" x14ac:dyDescent="0.25">
      <c r="A127" s="614" t="s">
        <v>692</v>
      </c>
      <c r="B127" s="620" t="s">
        <v>694</v>
      </c>
      <c r="C127" s="614"/>
      <c r="D127" s="682" t="s">
        <v>715</v>
      </c>
      <c r="E127" s="623">
        <v>3000</v>
      </c>
      <c r="F127" s="624" t="s">
        <v>1655</v>
      </c>
      <c r="G127" s="679" t="s">
        <v>1417</v>
      </c>
      <c r="H127" s="614"/>
      <c r="I127" s="626" t="s">
        <v>1854</v>
      </c>
      <c r="J127" s="628"/>
      <c r="K127" s="615"/>
      <c r="L127" s="615"/>
      <c r="M127" s="614"/>
      <c r="N127" s="615"/>
      <c r="O127" s="615"/>
      <c r="P127" s="615"/>
    </row>
    <row r="128" spans="1:16" x14ac:dyDescent="0.25">
      <c r="A128" s="614" t="s">
        <v>692</v>
      </c>
      <c r="B128" s="620" t="s">
        <v>694</v>
      </c>
      <c r="C128" s="614"/>
      <c r="D128" s="681" t="s">
        <v>715</v>
      </c>
      <c r="E128" s="621">
        <v>3000</v>
      </c>
      <c r="F128" s="622" t="s">
        <v>1656</v>
      </c>
      <c r="G128" s="679" t="s">
        <v>1418</v>
      </c>
      <c r="H128" s="614"/>
      <c r="I128" s="625" t="s">
        <v>1854</v>
      </c>
      <c r="J128" s="628"/>
      <c r="K128" s="615"/>
      <c r="L128" s="615"/>
      <c r="M128" s="614"/>
      <c r="N128" s="615"/>
      <c r="O128" s="615"/>
      <c r="P128" s="615"/>
    </row>
    <row r="129" spans="1:16" x14ac:dyDescent="0.25">
      <c r="A129" s="614" t="s">
        <v>692</v>
      </c>
      <c r="B129" s="620" t="s">
        <v>694</v>
      </c>
      <c r="C129" s="614"/>
      <c r="D129" s="682" t="s">
        <v>887</v>
      </c>
      <c r="E129" s="623">
        <v>1000</v>
      </c>
      <c r="F129" s="624" t="s">
        <v>1657</v>
      </c>
      <c r="G129" s="679" t="s">
        <v>1419</v>
      </c>
      <c r="H129" s="614"/>
      <c r="I129" s="626" t="s">
        <v>1855</v>
      </c>
      <c r="J129" s="628"/>
      <c r="K129" s="615"/>
      <c r="L129" s="615"/>
      <c r="M129" s="614"/>
      <c r="N129" s="615"/>
      <c r="O129" s="615"/>
      <c r="P129" s="615"/>
    </row>
    <row r="130" spans="1:16" x14ac:dyDescent="0.25">
      <c r="A130" s="614" t="s">
        <v>692</v>
      </c>
      <c r="B130" s="620" t="s">
        <v>694</v>
      </c>
      <c r="C130" s="614"/>
      <c r="D130" s="681" t="s">
        <v>887</v>
      </c>
      <c r="E130" s="621">
        <v>1200</v>
      </c>
      <c r="F130" s="622" t="s">
        <v>1658</v>
      </c>
      <c r="G130" s="679" t="s">
        <v>1420</v>
      </c>
      <c r="H130" s="614"/>
      <c r="I130" s="625" t="s">
        <v>1855</v>
      </c>
      <c r="J130" s="628"/>
      <c r="K130" s="615"/>
      <c r="L130" s="615"/>
      <c r="M130" s="614"/>
      <c r="N130" s="615"/>
      <c r="O130" s="615"/>
      <c r="P130" s="615"/>
    </row>
    <row r="131" spans="1:16" x14ac:dyDescent="0.25">
      <c r="A131" s="614" t="s">
        <v>692</v>
      </c>
      <c r="B131" s="620" t="s">
        <v>694</v>
      </c>
      <c r="C131" s="614"/>
      <c r="D131" s="682" t="s">
        <v>887</v>
      </c>
      <c r="E131" s="623">
        <v>1200</v>
      </c>
      <c r="F131" s="624" t="s">
        <v>1659</v>
      </c>
      <c r="G131" s="679" t="s">
        <v>1421</v>
      </c>
      <c r="H131" s="614"/>
      <c r="I131" s="626" t="s">
        <v>1855</v>
      </c>
      <c r="J131" s="628"/>
      <c r="K131" s="615"/>
      <c r="L131" s="615"/>
      <c r="M131" s="614"/>
      <c r="N131" s="615"/>
      <c r="O131" s="615"/>
      <c r="P131" s="615"/>
    </row>
    <row r="132" spans="1:16" ht="38.25" x14ac:dyDescent="0.25">
      <c r="A132" s="614" t="s">
        <v>692</v>
      </c>
      <c r="B132" s="620" t="s">
        <v>693</v>
      </c>
      <c r="C132" s="614"/>
      <c r="D132" s="681" t="s">
        <v>1813</v>
      </c>
      <c r="E132" s="621">
        <v>2500</v>
      </c>
      <c r="F132" s="622" t="s">
        <v>1660</v>
      </c>
      <c r="G132" s="679" t="s">
        <v>1422</v>
      </c>
      <c r="H132" s="614"/>
      <c r="I132" s="625" t="s">
        <v>1854</v>
      </c>
      <c r="J132" s="628"/>
      <c r="K132" s="615"/>
      <c r="L132" s="615"/>
      <c r="M132" s="614"/>
      <c r="N132" s="615"/>
      <c r="O132" s="615"/>
      <c r="P132" s="615"/>
    </row>
    <row r="133" spans="1:16" ht="25.5" x14ac:dyDescent="0.25">
      <c r="A133" s="614" t="s">
        <v>692</v>
      </c>
      <c r="B133" s="620" t="s">
        <v>693</v>
      </c>
      <c r="C133" s="614"/>
      <c r="D133" s="682" t="s">
        <v>1814</v>
      </c>
      <c r="E133" s="623">
        <v>3500</v>
      </c>
      <c r="F133" s="624" t="s">
        <v>1568</v>
      </c>
      <c r="G133" s="679" t="s">
        <v>1330</v>
      </c>
      <c r="H133" s="614"/>
      <c r="I133" s="626" t="s">
        <v>1854</v>
      </c>
      <c r="J133" s="628"/>
      <c r="K133" s="615"/>
      <c r="L133" s="615"/>
      <c r="M133" s="614"/>
      <c r="N133" s="615"/>
      <c r="O133" s="615"/>
      <c r="P133" s="615"/>
    </row>
    <row r="134" spans="1:16" ht="25.5" x14ac:dyDescent="0.25">
      <c r="A134" s="614" t="s">
        <v>692</v>
      </c>
      <c r="B134" s="620" t="s">
        <v>693</v>
      </c>
      <c r="C134" s="614"/>
      <c r="D134" s="681" t="s">
        <v>1815</v>
      </c>
      <c r="E134" s="621">
        <v>2000</v>
      </c>
      <c r="F134" s="622" t="s">
        <v>1568</v>
      </c>
      <c r="G134" s="679" t="s">
        <v>1330</v>
      </c>
      <c r="H134" s="614"/>
      <c r="I134" s="625" t="s">
        <v>1855</v>
      </c>
      <c r="J134" s="628"/>
      <c r="K134" s="615"/>
      <c r="L134" s="615"/>
      <c r="M134" s="614"/>
      <c r="N134" s="615"/>
      <c r="O134" s="615"/>
      <c r="P134" s="615"/>
    </row>
    <row r="135" spans="1:16" ht="25.5" x14ac:dyDescent="0.25">
      <c r="A135" s="614" t="s">
        <v>692</v>
      </c>
      <c r="B135" s="620" t="s">
        <v>693</v>
      </c>
      <c r="C135" s="614"/>
      <c r="D135" s="682" t="s">
        <v>1816</v>
      </c>
      <c r="E135" s="623">
        <v>3000</v>
      </c>
      <c r="F135" s="624" t="s">
        <v>1568</v>
      </c>
      <c r="G135" s="679" t="s">
        <v>1330</v>
      </c>
      <c r="H135" s="614"/>
      <c r="I135" s="626" t="s">
        <v>1854</v>
      </c>
      <c r="J135" s="628"/>
      <c r="K135" s="615"/>
      <c r="L135" s="615"/>
      <c r="M135" s="614"/>
      <c r="N135" s="615"/>
      <c r="O135" s="615"/>
      <c r="P135" s="615"/>
    </row>
    <row r="136" spans="1:16" ht="25.5" x14ac:dyDescent="0.25">
      <c r="A136" s="614" t="s">
        <v>692</v>
      </c>
      <c r="B136" s="620" t="s">
        <v>693</v>
      </c>
      <c r="C136" s="614"/>
      <c r="D136" s="681" t="s">
        <v>808</v>
      </c>
      <c r="E136" s="621">
        <v>2500</v>
      </c>
      <c r="F136" s="622" t="s">
        <v>1661</v>
      </c>
      <c r="G136" s="679" t="s">
        <v>1423</v>
      </c>
      <c r="H136" s="614"/>
      <c r="I136" s="625" t="s">
        <v>1854</v>
      </c>
      <c r="J136" s="628"/>
      <c r="K136" s="615"/>
      <c r="L136" s="615"/>
      <c r="M136" s="614"/>
      <c r="N136" s="615"/>
      <c r="O136" s="615"/>
      <c r="P136" s="615"/>
    </row>
    <row r="137" spans="1:16" x14ac:dyDescent="0.25">
      <c r="A137" s="614" t="s">
        <v>692</v>
      </c>
      <c r="B137" s="620" t="s">
        <v>693</v>
      </c>
      <c r="C137" s="614"/>
      <c r="D137" s="682" t="s">
        <v>792</v>
      </c>
      <c r="E137" s="623">
        <v>1400</v>
      </c>
      <c r="F137" s="624" t="s">
        <v>1662</v>
      </c>
      <c r="G137" s="679" t="s">
        <v>1424</v>
      </c>
      <c r="H137" s="614"/>
      <c r="I137" s="626" t="s">
        <v>1855</v>
      </c>
      <c r="J137" s="628"/>
      <c r="K137" s="615"/>
      <c r="L137" s="615"/>
      <c r="M137" s="614"/>
      <c r="N137" s="615"/>
      <c r="O137" s="615"/>
      <c r="P137" s="615"/>
    </row>
    <row r="138" spans="1:16" ht="25.5" x14ac:dyDescent="0.25">
      <c r="A138" s="614" t="s">
        <v>692</v>
      </c>
      <c r="B138" s="620" t="s">
        <v>693</v>
      </c>
      <c r="C138" s="614"/>
      <c r="D138" s="681" t="s">
        <v>792</v>
      </c>
      <c r="E138" s="621">
        <v>1800</v>
      </c>
      <c r="F138" s="622" t="s">
        <v>1568</v>
      </c>
      <c r="G138" s="679" t="s">
        <v>1330</v>
      </c>
      <c r="H138" s="614"/>
      <c r="I138" s="625" t="s">
        <v>1855</v>
      </c>
      <c r="J138" s="628"/>
      <c r="K138" s="615"/>
      <c r="L138" s="615"/>
      <c r="M138" s="614"/>
      <c r="N138" s="615"/>
      <c r="O138" s="615"/>
      <c r="P138" s="615"/>
    </row>
    <row r="139" spans="1:16" x14ac:dyDescent="0.25">
      <c r="A139" s="614" t="s">
        <v>692</v>
      </c>
      <c r="B139" s="620" t="s">
        <v>693</v>
      </c>
      <c r="C139" s="614"/>
      <c r="D139" s="682" t="s">
        <v>792</v>
      </c>
      <c r="E139" s="623">
        <v>1600</v>
      </c>
      <c r="F139" s="624" t="s">
        <v>1663</v>
      </c>
      <c r="G139" s="679" t="s">
        <v>1425</v>
      </c>
      <c r="H139" s="614"/>
      <c r="I139" s="626" t="s">
        <v>1855</v>
      </c>
      <c r="J139" s="628"/>
      <c r="K139" s="615"/>
      <c r="L139" s="615"/>
      <c r="M139" s="614"/>
      <c r="N139" s="615"/>
      <c r="O139" s="615"/>
      <c r="P139" s="615"/>
    </row>
    <row r="140" spans="1:16" ht="25.5" x14ac:dyDescent="0.25">
      <c r="A140" s="614" t="s">
        <v>692</v>
      </c>
      <c r="B140" s="620" t="s">
        <v>693</v>
      </c>
      <c r="C140" s="614"/>
      <c r="D140" s="681" t="s">
        <v>1817</v>
      </c>
      <c r="E140" s="621">
        <v>1200</v>
      </c>
      <c r="F140" s="622" t="s">
        <v>1568</v>
      </c>
      <c r="G140" s="679" t="s">
        <v>1330</v>
      </c>
      <c r="H140" s="614"/>
      <c r="I140" s="625" t="s">
        <v>1854</v>
      </c>
      <c r="J140" s="628"/>
      <c r="K140" s="615"/>
      <c r="L140" s="615"/>
      <c r="M140" s="614"/>
      <c r="N140" s="615"/>
      <c r="O140" s="615"/>
      <c r="P140" s="615"/>
    </row>
    <row r="141" spans="1:16" ht="25.5" x14ac:dyDescent="0.25">
      <c r="A141" s="614" t="s">
        <v>692</v>
      </c>
      <c r="B141" s="620" t="s">
        <v>693</v>
      </c>
      <c r="C141" s="614"/>
      <c r="D141" s="682" t="s">
        <v>1818</v>
      </c>
      <c r="E141" s="623">
        <v>1600</v>
      </c>
      <c r="F141" s="624" t="s">
        <v>1568</v>
      </c>
      <c r="G141" s="679" t="s">
        <v>1330</v>
      </c>
      <c r="H141" s="614"/>
      <c r="I141" s="626" t="s">
        <v>1854</v>
      </c>
      <c r="J141" s="628"/>
      <c r="K141" s="615"/>
      <c r="L141" s="615"/>
      <c r="M141" s="614"/>
      <c r="N141" s="615"/>
      <c r="O141" s="615"/>
      <c r="P141" s="615"/>
    </row>
    <row r="142" spans="1:16" ht="25.5" x14ac:dyDescent="0.25">
      <c r="A142" s="614" t="s">
        <v>692</v>
      </c>
      <c r="B142" s="620" t="s">
        <v>693</v>
      </c>
      <c r="C142" s="614"/>
      <c r="D142" s="681" t="s">
        <v>792</v>
      </c>
      <c r="E142" s="621">
        <v>1700</v>
      </c>
      <c r="F142" s="622" t="s">
        <v>1664</v>
      </c>
      <c r="G142" s="679" t="s">
        <v>1426</v>
      </c>
      <c r="H142" s="614"/>
      <c r="I142" s="625" t="s">
        <v>1855</v>
      </c>
      <c r="J142" s="628"/>
      <c r="K142" s="615"/>
      <c r="L142" s="615"/>
      <c r="M142" s="614"/>
      <c r="N142" s="615"/>
      <c r="O142" s="615"/>
      <c r="P142" s="615"/>
    </row>
    <row r="143" spans="1:16" x14ac:dyDescent="0.25">
      <c r="A143" s="614" t="s">
        <v>692</v>
      </c>
      <c r="B143" s="620" t="s">
        <v>693</v>
      </c>
      <c r="C143" s="614"/>
      <c r="D143" s="682" t="s">
        <v>792</v>
      </c>
      <c r="E143" s="623">
        <v>1100</v>
      </c>
      <c r="F143" s="624" t="s">
        <v>1665</v>
      </c>
      <c r="G143" s="679" t="s">
        <v>1427</v>
      </c>
      <c r="H143" s="614"/>
      <c r="I143" s="626" t="s">
        <v>1855</v>
      </c>
      <c r="J143" s="628"/>
      <c r="K143" s="615"/>
      <c r="L143" s="615"/>
      <c r="M143" s="614"/>
      <c r="N143" s="615"/>
      <c r="O143" s="615"/>
      <c r="P143" s="615"/>
    </row>
    <row r="144" spans="1:16" x14ac:dyDescent="0.25">
      <c r="A144" s="614" t="s">
        <v>692</v>
      </c>
      <c r="B144" s="620" t="s">
        <v>693</v>
      </c>
      <c r="C144" s="614"/>
      <c r="D144" s="681" t="s">
        <v>792</v>
      </c>
      <c r="E144" s="621">
        <v>2000</v>
      </c>
      <c r="F144" s="622" t="s">
        <v>1666</v>
      </c>
      <c r="G144" s="679" t="s">
        <v>1428</v>
      </c>
      <c r="H144" s="614"/>
      <c r="I144" s="625" t="s">
        <v>1855</v>
      </c>
      <c r="J144" s="628"/>
      <c r="K144" s="615"/>
      <c r="L144" s="615"/>
      <c r="M144" s="614"/>
      <c r="N144" s="615"/>
      <c r="O144" s="615"/>
      <c r="P144" s="615"/>
    </row>
    <row r="145" spans="1:16" x14ac:dyDescent="0.25">
      <c r="A145" s="614" t="s">
        <v>692</v>
      </c>
      <c r="B145" s="620" t="s">
        <v>693</v>
      </c>
      <c r="C145" s="614"/>
      <c r="D145" s="682" t="s">
        <v>792</v>
      </c>
      <c r="E145" s="623">
        <v>1200</v>
      </c>
      <c r="F145" s="624" t="s">
        <v>1667</v>
      </c>
      <c r="G145" s="679" t="s">
        <v>1429</v>
      </c>
      <c r="H145" s="614"/>
      <c r="I145" s="626" t="s">
        <v>1855</v>
      </c>
      <c r="J145" s="628"/>
      <c r="K145" s="615"/>
      <c r="L145" s="615"/>
      <c r="M145" s="614"/>
      <c r="N145" s="615"/>
      <c r="O145" s="615"/>
      <c r="P145" s="615"/>
    </row>
    <row r="146" spans="1:16" x14ac:dyDescent="0.25">
      <c r="A146" s="614" t="s">
        <v>692</v>
      </c>
      <c r="B146" s="620" t="s">
        <v>693</v>
      </c>
      <c r="C146" s="614"/>
      <c r="D146" s="681" t="s">
        <v>792</v>
      </c>
      <c r="E146" s="621">
        <v>2500</v>
      </c>
      <c r="F146" s="622" t="s">
        <v>1668</v>
      </c>
      <c r="G146" s="679" t="s">
        <v>1430</v>
      </c>
      <c r="H146" s="614"/>
      <c r="I146" s="625" t="s">
        <v>1855</v>
      </c>
      <c r="J146" s="628"/>
      <c r="K146" s="615"/>
      <c r="L146" s="615"/>
      <c r="M146" s="614"/>
      <c r="N146" s="615"/>
      <c r="O146" s="615"/>
      <c r="P146" s="615"/>
    </row>
    <row r="147" spans="1:16" ht="25.5" x14ac:dyDescent="0.25">
      <c r="A147" s="614" t="s">
        <v>692</v>
      </c>
      <c r="B147" s="620" t="s">
        <v>693</v>
      </c>
      <c r="C147" s="614"/>
      <c r="D147" s="682" t="s">
        <v>855</v>
      </c>
      <c r="E147" s="623">
        <v>2500</v>
      </c>
      <c r="F147" s="624" t="s">
        <v>1568</v>
      </c>
      <c r="G147" s="679" t="s">
        <v>1330</v>
      </c>
      <c r="H147" s="614"/>
      <c r="I147" s="626" t="s">
        <v>1854</v>
      </c>
      <c r="J147" s="628"/>
      <c r="K147" s="615"/>
      <c r="L147" s="615"/>
      <c r="M147" s="614"/>
      <c r="N147" s="615"/>
      <c r="O147" s="615"/>
      <c r="P147" s="615"/>
    </row>
    <row r="148" spans="1:16" ht="25.5" x14ac:dyDescent="0.25">
      <c r="A148" s="614" t="s">
        <v>692</v>
      </c>
      <c r="B148" s="620" t="s">
        <v>693</v>
      </c>
      <c r="C148" s="614"/>
      <c r="D148" s="681" t="s">
        <v>792</v>
      </c>
      <c r="E148" s="621">
        <v>1500</v>
      </c>
      <c r="F148" s="622" t="s">
        <v>1568</v>
      </c>
      <c r="G148" s="679" t="s">
        <v>1330</v>
      </c>
      <c r="H148" s="614"/>
      <c r="I148" s="625" t="s">
        <v>1855</v>
      </c>
      <c r="J148" s="628"/>
      <c r="K148" s="615"/>
      <c r="L148" s="615"/>
      <c r="M148" s="614"/>
      <c r="N148" s="615"/>
      <c r="O148" s="615"/>
      <c r="P148" s="615"/>
    </row>
    <row r="149" spans="1:16" x14ac:dyDescent="0.25">
      <c r="A149" s="614" t="s">
        <v>692</v>
      </c>
      <c r="B149" s="620" t="s">
        <v>693</v>
      </c>
      <c r="C149" s="614"/>
      <c r="D149" s="682" t="s">
        <v>759</v>
      </c>
      <c r="E149" s="623">
        <v>930</v>
      </c>
      <c r="F149" s="624" t="s">
        <v>1669</v>
      </c>
      <c r="G149" s="679" t="s">
        <v>1431</v>
      </c>
      <c r="H149" s="614"/>
      <c r="I149" s="626" t="s">
        <v>1853</v>
      </c>
      <c r="J149" s="628"/>
      <c r="K149" s="615"/>
      <c r="L149" s="615"/>
      <c r="M149" s="614"/>
      <c r="N149" s="615"/>
      <c r="O149" s="615"/>
      <c r="P149" s="615"/>
    </row>
    <row r="150" spans="1:16" ht="25.5" x14ac:dyDescent="0.25">
      <c r="A150" s="614" t="s">
        <v>692</v>
      </c>
      <c r="B150" s="620" t="s">
        <v>693</v>
      </c>
      <c r="C150" s="614"/>
      <c r="D150" s="681" t="s">
        <v>792</v>
      </c>
      <c r="E150" s="621">
        <v>1000</v>
      </c>
      <c r="F150" s="622" t="s">
        <v>1568</v>
      </c>
      <c r="G150" s="679" t="s">
        <v>1330</v>
      </c>
      <c r="H150" s="614"/>
      <c r="I150" s="625" t="s">
        <v>1855</v>
      </c>
      <c r="J150" s="628"/>
      <c r="K150" s="615"/>
      <c r="L150" s="615"/>
      <c r="M150" s="614"/>
      <c r="N150" s="615"/>
      <c r="O150" s="615"/>
      <c r="P150" s="615"/>
    </row>
    <row r="151" spans="1:16" x14ac:dyDescent="0.25">
      <c r="A151" s="614" t="s">
        <v>692</v>
      </c>
      <c r="B151" s="620" t="s">
        <v>693</v>
      </c>
      <c r="C151" s="614"/>
      <c r="D151" s="682" t="s">
        <v>808</v>
      </c>
      <c r="E151" s="623">
        <v>4000</v>
      </c>
      <c r="F151" s="624" t="s">
        <v>1670</v>
      </c>
      <c r="G151" s="679" t="s">
        <v>1432</v>
      </c>
      <c r="H151" s="614"/>
      <c r="I151" s="626" t="s">
        <v>1854</v>
      </c>
      <c r="J151" s="628"/>
      <c r="K151" s="615"/>
      <c r="L151" s="615"/>
      <c r="M151" s="614"/>
      <c r="N151" s="615"/>
      <c r="O151" s="615"/>
      <c r="P151" s="615"/>
    </row>
    <row r="152" spans="1:16" x14ac:dyDescent="0.25">
      <c r="A152" s="614" t="s">
        <v>692</v>
      </c>
      <c r="B152" s="620" t="s">
        <v>693</v>
      </c>
      <c r="C152" s="614"/>
      <c r="D152" s="681" t="s">
        <v>792</v>
      </c>
      <c r="E152" s="621">
        <v>1200</v>
      </c>
      <c r="F152" s="622" t="s">
        <v>1671</v>
      </c>
      <c r="G152" s="679" t="s">
        <v>1433</v>
      </c>
      <c r="H152" s="614"/>
      <c r="I152" s="625" t="s">
        <v>1855</v>
      </c>
      <c r="J152" s="628"/>
      <c r="K152" s="615"/>
      <c r="L152" s="615"/>
      <c r="M152" s="614"/>
      <c r="N152" s="615"/>
      <c r="O152" s="615"/>
      <c r="P152" s="615"/>
    </row>
    <row r="153" spans="1:16" x14ac:dyDescent="0.25">
      <c r="A153" s="614" t="s">
        <v>692</v>
      </c>
      <c r="B153" s="620" t="s">
        <v>693</v>
      </c>
      <c r="C153" s="614"/>
      <c r="D153" s="682" t="s">
        <v>792</v>
      </c>
      <c r="E153" s="623">
        <v>1500</v>
      </c>
      <c r="F153" s="624" t="s">
        <v>1672</v>
      </c>
      <c r="G153" s="679" t="s">
        <v>1434</v>
      </c>
      <c r="H153" s="614"/>
      <c r="I153" s="626" t="s">
        <v>1855</v>
      </c>
      <c r="J153" s="628"/>
      <c r="K153" s="615"/>
      <c r="L153" s="615"/>
      <c r="M153" s="614"/>
      <c r="N153" s="615"/>
      <c r="O153" s="615"/>
      <c r="P153" s="615"/>
    </row>
    <row r="154" spans="1:16" ht="25.5" x14ac:dyDescent="0.25">
      <c r="A154" s="614" t="s">
        <v>692</v>
      </c>
      <c r="B154" s="620" t="s">
        <v>693</v>
      </c>
      <c r="C154" s="614"/>
      <c r="D154" s="681" t="s">
        <v>1819</v>
      </c>
      <c r="E154" s="621">
        <v>3500</v>
      </c>
      <c r="F154" s="622" t="s">
        <v>1568</v>
      </c>
      <c r="G154" s="679" t="s">
        <v>1330</v>
      </c>
      <c r="H154" s="614"/>
      <c r="I154" s="625" t="s">
        <v>1854</v>
      </c>
      <c r="J154" s="628"/>
      <c r="K154" s="615"/>
      <c r="L154" s="615"/>
      <c r="M154" s="614"/>
      <c r="N154" s="615"/>
      <c r="O154" s="615"/>
      <c r="P154" s="615"/>
    </row>
    <row r="155" spans="1:16" ht="25.5" x14ac:dyDescent="0.25">
      <c r="A155" s="614" t="s">
        <v>692</v>
      </c>
      <c r="B155" s="620" t="s">
        <v>693</v>
      </c>
      <c r="C155" s="614"/>
      <c r="D155" s="682" t="s">
        <v>792</v>
      </c>
      <c r="E155" s="623">
        <v>1200</v>
      </c>
      <c r="F155" s="624" t="s">
        <v>1568</v>
      </c>
      <c r="G155" s="679" t="s">
        <v>1330</v>
      </c>
      <c r="H155" s="614"/>
      <c r="I155" s="626" t="s">
        <v>1855</v>
      </c>
      <c r="J155" s="628"/>
      <c r="K155" s="615"/>
      <c r="L155" s="615"/>
      <c r="M155" s="614"/>
      <c r="N155" s="615"/>
      <c r="O155" s="615"/>
      <c r="P155" s="615"/>
    </row>
    <row r="156" spans="1:16" x14ac:dyDescent="0.25">
      <c r="A156" s="614" t="s">
        <v>692</v>
      </c>
      <c r="B156" s="620" t="s">
        <v>693</v>
      </c>
      <c r="C156" s="614"/>
      <c r="D156" s="681" t="s">
        <v>808</v>
      </c>
      <c r="E156" s="621">
        <v>3000</v>
      </c>
      <c r="F156" s="622" t="s">
        <v>1673</v>
      </c>
      <c r="G156" s="679" t="s">
        <v>1435</v>
      </c>
      <c r="H156" s="614"/>
      <c r="I156" s="625" t="s">
        <v>1854</v>
      </c>
      <c r="J156" s="628"/>
      <c r="K156" s="615"/>
      <c r="L156" s="615"/>
      <c r="M156" s="614"/>
      <c r="N156" s="615"/>
      <c r="O156" s="615"/>
      <c r="P156" s="615"/>
    </row>
    <row r="157" spans="1:16" ht="25.5" x14ac:dyDescent="0.25">
      <c r="A157" s="614" t="s">
        <v>692</v>
      </c>
      <c r="B157" s="620" t="s">
        <v>693</v>
      </c>
      <c r="C157" s="614"/>
      <c r="D157" s="682" t="s">
        <v>792</v>
      </c>
      <c r="E157" s="623">
        <v>2000</v>
      </c>
      <c r="F157" s="624" t="s">
        <v>1568</v>
      </c>
      <c r="G157" s="679" t="s">
        <v>1330</v>
      </c>
      <c r="H157" s="614"/>
      <c r="I157" s="626" t="s">
        <v>1855</v>
      </c>
      <c r="J157" s="628"/>
      <c r="K157" s="615"/>
      <c r="L157" s="615"/>
      <c r="M157" s="614"/>
      <c r="N157" s="615"/>
      <c r="O157" s="615"/>
      <c r="P157" s="615"/>
    </row>
    <row r="158" spans="1:16" x14ac:dyDescent="0.25">
      <c r="A158" s="614" t="s">
        <v>692</v>
      </c>
      <c r="B158" s="620" t="s">
        <v>693</v>
      </c>
      <c r="C158" s="614"/>
      <c r="D158" s="681" t="s">
        <v>1802</v>
      </c>
      <c r="E158" s="621">
        <v>1200</v>
      </c>
      <c r="F158" s="622" t="s">
        <v>1674</v>
      </c>
      <c r="G158" s="679" t="s">
        <v>1436</v>
      </c>
      <c r="H158" s="614"/>
      <c r="I158" s="625" t="s">
        <v>1855</v>
      </c>
      <c r="J158" s="628"/>
      <c r="K158" s="615"/>
      <c r="L158" s="615"/>
      <c r="M158" s="614"/>
      <c r="N158" s="615"/>
      <c r="O158" s="615"/>
      <c r="P158" s="615"/>
    </row>
    <row r="159" spans="1:16" x14ac:dyDescent="0.25">
      <c r="A159" s="614" t="s">
        <v>692</v>
      </c>
      <c r="B159" s="620" t="s">
        <v>693</v>
      </c>
      <c r="C159" s="614"/>
      <c r="D159" s="682" t="s">
        <v>1820</v>
      </c>
      <c r="E159" s="623">
        <v>1100</v>
      </c>
      <c r="F159" s="624" t="s">
        <v>1675</v>
      </c>
      <c r="G159" s="679" t="s">
        <v>1437</v>
      </c>
      <c r="H159" s="614"/>
      <c r="I159" s="626" t="s">
        <v>1853</v>
      </c>
      <c r="J159" s="628"/>
      <c r="K159" s="615"/>
      <c r="L159" s="615"/>
      <c r="M159" s="614"/>
      <c r="N159" s="615"/>
      <c r="O159" s="615"/>
      <c r="P159" s="615"/>
    </row>
    <row r="160" spans="1:16" x14ac:dyDescent="0.25">
      <c r="A160" s="614" t="s">
        <v>692</v>
      </c>
      <c r="B160" s="620" t="s">
        <v>693</v>
      </c>
      <c r="C160" s="614"/>
      <c r="D160" s="681" t="s">
        <v>1821</v>
      </c>
      <c r="E160" s="621">
        <v>1600</v>
      </c>
      <c r="F160" s="622" t="s">
        <v>1676</v>
      </c>
      <c r="G160" s="679" t="s">
        <v>1438</v>
      </c>
      <c r="H160" s="614"/>
      <c r="I160" s="625" t="s">
        <v>1855</v>
      </c>
      <c r="J160" s="628"/>
      <c r="K160" s="615"/>
      <c r="L160" s="615"/>
      <c r="M160" s="614"/>
      <c r="N160" s="615"/>
      <c r="O160" s="615"/>
      <c r="P160" s="615"/>
    </row>
    <row r="161" spans="1:16" x14ac:dyDescent="0.25">
      <c r="A161" s="614" t="s">
        <v>692</v>
      </c>
      <c r="B161" s="620" t="s">
        <v>693</v>
      </c>
      <c r="C161" s="614"/>
      <c r="D161" s="682" t="s">
        <v>1802</v>
      </c>
      <c r="E161" s="623">
        <v>2000</v>
      </c>
      <c r="F161" s="624" t="s">
        <v>1677</v>
      </c>
      <c r="G161" s="679" t="s">
        <v>1439</v>
      </c>
      <c r="H161" s="614"/>
      <c r="I161" s="626" t="s">
        <v>1855</v>
      </c>
      <c r="J161" s="628"/>
      <c r="K161" s="615"/>
      <c r="L161" s="615"/>
      <c r="M161" s="614"/>
      <c r="N161" s="615"/>
      <c r="O161" s="615"/>
      <c r="P161" s="615"/>
    </row>
    <row r="162" spans="1:16" x14ac:dyDescent="0.25">
      <c r="A162" s="614" t="s">
        <v>692</v>
      </c>
      <c r="B162" s="620" t="s">
        <v>693</v>
      </c>
      <c r="C162" s="614"/>
      <c r="D162" s="681" t="s">
        <v>1822</v>
      </c>
      <c r="E162" s="621">
        <v>2000</v>
      </c>
      <c r="F162" s="622" t="s">
        <v>1678</v>
      </c>
      <c r="G162" s="679" t="s">
        <v>1440</v>
      </c>
      <c r="H162" s="614"/>
      <c r="I162" s="625" t="s">
        <v>1854</v>
      </c>
      <c r="J162" s="628"/>
      <c r="K162" s="615"/>
      <c r="L162" s="615"/>
      <c r="M162" s="614"/>
      <c r="N162" s="615"/>
      <c r="O162" s="615"/>
      <c r="P162" s="615"/>
    </row>
    <row r="163" spans="1:16" x14ac:dyDescent="0.25">
      <c r="A163" s="614" t="s">
        <v>692</v>
      </c>
      <c r="B163" s="620" t="s">
        <v>693</v>
      </c>
      <c r="C163" s="614"/>
      <c r="D163" s="682" t="s">
        <v>1802</v>
      </c>
      <c r="E163" s="623">
        <v>1800</v>
      </c>
      <c r="F163" s="624" t="s">
        <v>1679</v>
      </c>
      <c r="G163" s="679" t="s">
        <v>1441</v>
      </c>
      <c r="H163" s="614"/>
      <c r="I163" s="626" t="s">
        <v>1855</v>
      </c>
      <c r="J163" s="628"/>
      <c r="K163" s="615"/>
      <c r="L163" s="615"/>
      <c r="M163" s="614"/>
      <c r="N163" s="615"/>
      <c r="O163" s="615"/>
      <c r="P163" s="615"/>
    </row>
    <row r="164" spans="1:16" ht="25.5" x14ac:dyDescent="0.25">
      <c r="A164" s="614" t="s">
        <v>692</v>
      </c>
      <c r="B164" s="620" t="s">
        <v>693</v>
      </c>
      <c r="C164" s="614"/>
      <c r="D164" s="681" t="s">
        <v>1823</v>
      </c>
      <c r="E164" s="621">
        <v>4000</v>
      </c>
      <c r="F164" s="622" t="s">
        <v>1680</v>
      </c>
      <c r="G164" s="679" t="s">
        <v>1442</v>
      </c>
      <c r="H164" s="614"/>
      <c r="I164" s="625" t="s">
        <v>1854</v>
      </c>
      <c r="J164" s="628"/>
      <c r="K164" s="615"/>
      <c r="L164" s="615"/>
      <c r="M164" s="614"/>
      <c r="N164" s="615"/>
      <c r="O164" s="615"/>
      <c r="P164" s="615"/>
    </row>
    <row r="165" spans="1:16" x14ac:dyDescent="0.25">
      <c r="A165" s="614" t="s">
        <v>692</v>
      </c>
      <c r="B165" s="620" t="s">
        <v>693</v>
      </c>
      <c r="C165" s="614"/>
      <c r="D165" s="682" t="s">
        <v>792</v>
      </c>
      <c r="E165" s="623">
        <v>2000</v>
      </c>
      <c r="F165" s="624" t="s">
        <v>1681</v>
      </c>
      <c r="G165" s="679" t="s">
        <v>1443</v>
      </c>
      <c r="H165" s="614"/>
      <c r="I165" s="626" t="s">
        <v>1855</v>
      </c>
      <c r="J165" s="628"/>
      <c r="K165" s="615"/>
      <c r="L165" s="615"/>
      <c r="M165" s="614"/>
      <c r="N165" s="615"/>
      <c r="O165" s="615"/>
      <c r="P165" s="615"/>
    </row>
    <row r="166" spans="1:16" ht="25.5" x14ac:dyDescent="0.25">
      <c r="A166" s="614" t="s">
        <v>692</v>
      </c>
      <c r="B166" s="620" t="s">
        <v>693</v>
      </c>
      <c r="C166" s="614"/>
      <c r="D166" s="681" t="s">
        <v>792</v>
      </c>
      <c r="E166" s="621">
        <v>2000</v>
      </c>
      <c r="F166" s="622" t="s">
        <v>1568</v>
      </c>
      <c r="G166" s="679" t="s">
        <v>1330</v>
      </c>
      <c r="H166" s="614"/>
      <c r="I166" s="625" t="s">
        <v>1855</v>
      </c>
      <c r="J166" s="628"/>
      <c r="K166" s="615"/>
      <c r="L166" s="615"/>
      <c r="M166" s="614"/>
      <c r="N166" s="615"/>
      <c r="O166" s="615"/>
      <c r="P166" s="615"/>
    </row>
    <row r="167" spans="1:16" ht="25.5" x14ac:dyDescent="0.25">
      <c r="A167" s="614" t="s">
        <v>692</v>
      </c>
      <c r="B167" s="620" t="s">
        <v>693</v>
      </c>
      <c r="C167" s="614"/>
      <c r="D167" s="682" t="s">
        <v>792</v>
      </c>
      <c r="E167" s="623">
        <v>1200</v>
      </c>
      <c r="F167" s="624" t="s">
        <v>1568</v>
      </c>
      <c r="G167" s="679" t="s">
        <v>1330</v>
      </c>
      <c r="H167" s="614"/>
      <c r="I167" s="626" t="s">
        <v>1855</v>
      </c>
      <c r="J167" s="628"/>
      <c r="K167" s="615"/>
      <c r="L167" s="615"/>
      <c r="M167" s="614"/>
      <c r="N167" s="615"/>
      <c r="O167" s="615"/>
      <c r="P167" s="615"/>
    </row>
    <row r="168" spans="1:16" ht="25.5" x14ac:dyDescent="0.25">
      <c r="A168" s="614" t="s">
        <v>692</v>
      </c>
      <c r="B168" s="620" t="s">
        <v>693</v>
      </c>
      <c r="C168" s="614"/>
      <c r="D168" s="681" t="s">
        <v>792</v>
      </c>
      <c r="E168" s="621">
        <v>1500</v>
      </c>
      <c r="F168" s="622" t="s">
        <v>1568</v>
      </c>
      <c r="G168" s="679" t="s">
        <v>1330</v>
      </c>
      <c r="H168" s="614"/>
      <c r="I168" s="625" t="s">
        <v>1855</v>
      </c>
      <c r="J168" s="628"/>
      <c r="K168" s="615"/>
      <c r="L168" s="615"/>
      <c r="M168" s="614"/>
      <c r="N168" s="615"/>
      <c r="O168" s="615"/>
      <c r="P168" s="615"/>
    </row>
    <row r="169" spans="1:16" ht="25.5" x14ac:dyDescent="0.25">
      <c r="A169" s="614" t="s">
        <v>692</v>
      </c>
      <c r="B169" s="620" t="s">
        <v>693</v>
      </c>
      <c r="C169" s="614"/>
      <c r="D169" s="682" t="s">
        <v>1818</v>
      </c>
      <c r="E169" s="623">
        <v>2600</v>
      </c>
      <c r="F169" s="624" t="s">
        <v>1568</v>
      </c>
      <c r="G169" s="679" t="s">
        <v>1330</v>
      </c>
      <c r="H169" s="614"/>
      <c r="I169" s="626" t="s">
        <v>1854</v>
      </c>
      <c r="J169" s="628"/>
      <c r="K169" s="615"/>
      <c r="L169" s="615"/>
      <c r="M169" s="614"/>
      <c r="N169" s="615"/>
      <c r="O169" s="615"/>
      <c r="P169" s="615"/>
    </row>
    <row r="170" spans="1:16" x14ac:dyDescent="0.25">
      <c r="A170" s="614" t="s">
        <v>692</v>
      </c>
      <c r="B170" s="620" t="s">
        <v>693</v>
      </c>
      <c r="C170" s="614"/>
      <c r="D170" s="681" t="s">
        <v>792</v>
      </c>
      <c r="E170" s="621">
        <v>1200</v>
      </c>
      <c r="F170" s="622" t="s">
        <v>1682</v>
      </c>
      <c r="G170" s="679" t="s">
        <v>1444</v>
      </c>
      <c r="H170" s="614"/>
      <c r="I170" s="625" t="s">
        <v>1855</v>
      </c>
      <c r="J170" s="628"/>
      <c r="K170" s="615"/>
      <c r="L170" s="615"/>
      <c r="M170" s="614"/>
      <c r="N170" s="615"/>
      <c r="O170" s="615"/>
      <c r="P170" s="615"/>
    </row>
    <row r="171" spans="1:16" x14ac:dyDescent="0.25">
      <c r="A171" s="614" t="s">
        <v>692</v>
      </c>
      <c r="B171" s="620" t="s">
        <v>693</v>
      </c>
      <c r="C171" s="614"/>
      <c r="D171" s="682" t="s">
        <v>792</v>
      </c>
      <c r="E171" s="623">
        <v>1400</v>
      </c>
      <c r="F171" s="624" t="s">
        <v>1683</v>
      </c>
      <c r="G171" s="679" t="s">
        <v>1445</v>
      </c>
      <c r="H171" s="614"/>
      <c r="I171" s="626" t="s">
        <v>1855</v>
      </c>
      <c r="J171" s="628"/>
      <c r="K171" s="615"/>
      <c r="L171" s="615"/>
      <c r="M171" s="614"/>
      <c r="N171" s="615"/>
      <c r="O171" s="615"/>
      <c r="P171" s="615"/>
    </row>
    <row r="172" spans="1:16" x14ac:dyDescent="0.25">
      <c r="A172" s="614" t="s">
        <v>692</v>
      </c>
      <c r="B172" s="620" t="s">
        <v>693</v>
      </c>
      <c r="C172" s="614"/>
      <c r="D172" s="681" t="s">
        <v>808</v>
      </c>
      <c r="E172" s="621">
        <v>3000</v>
      </c>
      <c r="F172" s="622" t="s">
        <v>1684</v>
      </c>
      <c r="G172" s="679" t="s">
        <v>1446</v>
      </c>
      <c r="H172" s="614"/>
      <c r="I172" s="625" t="s">
        <v>1854</v>
      </c>
      <c r="J172" s="628"/>
      <c r="K172" s="615"/>
      <c r="L172" s="615"/>
      <c r="M172" s="614"/>
      <c r="N172" s="615"/>
      <c r="O172" s="615"/>
      <c r="P172" s="615"/>
    </row>
    <row r="173" spans="1:16" ht="25.5" x14ac:dyDescent="0.25">
      <c r="A173" s="614" t="s">
        <v>692</v>
      </c>
      <c r="B173" s="620" t="s">
        <v>693</v>
      </c>
      <c r="C173" s="614"/>
      <c r="D173" s="682" t="s">
        <v>1819</v>
      </c>
      <c r="E173" s="623">
        <v>4500</v>
      </c>
      <c r="F173" s="624" t="s">
        <v>1568</v>
      </c>
      <c r="G173" s="679" t="s">
        <v>1330</v>
      </c>
      <c r="H173" s="614"/>
      <c r="I173" s="626" t="s">
        <v>1854</v>
      </c>
      <c r="J173" s="628"/>
      <c r="K173" s="615"/>
      <c r="L173" s="615"/>
      <c r="M173" s="614"/>
      <c r="N173" s="615"/>
      <c r="O173" s="615"/>
      <c r="P173" s="615"/>
    </row>
    <row r="174" spans="1:16" x14ac:dyDescent="0.25">
      <c r="A174" s="614" t="s">
        <v>692</v>
      </c>
      <c r="B174" s="620" t="s">
        <v>693</v>
      </c>
      <c r="C174" s="614"/>
      <c r="D174" s="681" t="s">
        <v>792</v>
      </c>
      <c r="E174" s="621">
        <v>1600</v>
      </c>
      <c r="F174" s="622" t="s">
        <v>1685</v>
      </c>
      <c r="G174" s="679" t="s">
        <v>1447</v>
      </c>
      <c r="H174" s="614"/>
      <c r="I174" s="625" t="s">
        <v>1855</v>
      </c>
      <c r="J174" s="628"/>
      <c r="K174" s="615"/>
      <c r="L174" s="615"/>
      <c r="M174" s="614"/>
      <c r="N174" s="615"/>
      <c r="O174" s="615"/>
      <c r="P174" s="615"/>
    </row>
    <row r="175" spans="1:16" x14ac:dyDescent="0.25">
      <c r="A175" s="614" t="s">
        <v>692</v>
      </c>
      <c r="B175" s="620" t="s">
        <v>693</v>
      </c>
      <c r="C175" s="614"/>
      <c r="D175" s="682" t="s">
        <v>792</v>
      </c>
      <c r="E175" s="623">
        <v>1300</v>
      </c>
      <c r="F175" s="624" t="s">
        <v>1686</v>
      </c>
      <c r="G175" s="679" t="s">
        <v>1448</v>
      </c>
      <c r="H175" s="614"/>
      <c r="I175" s="626" t="s">
        <v>1855</v>
      </c>
      <c r="J175" s="628"/>
      <c r="K175" s="615"/>
      <c r="L175" s="615"/>
      <c r="M175" s="614"/>
      <c r="N175" s="615"/>
      <c r="O175" s="615"/>
      <c r="P175" s="615"/>
    </row>
    <row r="176" spans="1:16" x14ac:dyDescent="0.25">
      <c r="A176" s="614" t="s">
        <v>692</v>
      </c>
      <c r="B176" s="620" t="s">
        <v>693</v>
      </c>
      <c r="C176" s="614"/>
      <c r="D176" s="681" t="s">
        <v>792</v>
      </c>
      <c r="E176" s="621">
        <v>1500</v>
      </c>
      <c r="F176" s="622" t="s">
        <v>1687</v>
      </c>
      <c r="G176" s="679" t="s">
        <v>1449</v>
      </c>
      <c r="H176" s="614"/>
      <c r="I176" s="625" t="s">
        <v>1855</v>
      </c>
      <c r="J176" s="628"/>
      <c r="K176" s="615"/>
      <c r="L176" s="615"/>
      <c r="M176" s="614"/>
      <c r="N176" s="615"/>
      <c r="O176" s="615"/>
      <c r="P176" s="615"/>
    </row>
    <row r="177" spans="1:16" x14ac:dyDescent="0.25">
      <c r="A177" s="614" t="s">
        <v>692</v>
      </c>
      <c r="B177" s="620" t="s">
        <v>693</v>
      </c>
      <c r="C177" s="614"/>
      <c r="D177" s="682" t="s">
        <v>792</v>
      </c>
      <c r="E177" s="623">
        <v>1400</v>
      </c>
      <c r="F177" s="624" t="s">
        <v>1688</v>
      </c>
      <c r="G177" s="679" t="s">
        <v>1450</v>
      </c>
      <c r="H177" s="614"/>
      <c r="I177" s="626" t="s">
        <v>1855</v>
      </c>
      <c r="J177" s="628"/>
      <c r="K177" s="615"/>
      <c r="L177" s="615"/>
      <c r="M177" s="614"/>
      <c r="N177" s="615"/>
      <c r="O177" s="615"/>
      <c r="P177" s="615"/>
    </row>
    <row r="178" spans="1:16" x14ac:dyDescent="0.25">
      <c r="A178" s="614" t="s">
        <v>692</v>
      </c>
      <c r="B178" s="620" t="s">
        <v>693</v>
      </c>
      <c r="C178" s="614"/>
      <c r="D178" s="681" t="s">
        <v>759</v>
      </c>
      <c r="E178" s="621">
        <v>930</v>
      </c>
      <c r="F178" s="622" t="s">
        <v>1689</v>
      </c>
      <c r="G178" s="679" t="s">
        <v>1451</v>
      </c>
      <c r="H178" s="614"/>
      <c r="I178" s="625" t="s">
        <v>1853</v>
      </c>
      <c r="J178" s="628"/>
      <c r="K178" s="615"/>
      <c r="L178" s="615"/>
      <c r="M178" s="614"/>
      <c r="N178" s="615"/>
      <c r="O178" s="615"/>
      <c r="P178" s="615"/>
    </row>
    <row r="179" spans="1:16" x14ac:dyDescent="0.25">
      <c r="A179" s="614" t="s">
        <v>692</v>
      </c>
      <c r="B179" s="620" t="s">
        <v>693</v>
      </c>
      <c r="C179" s="614"/>
      <c r="D179" s="682" t="s">
        <v>792</v>
      </c>
      <c r="E179" s="623">
        <v>930</v>
      </c>
      <c r="F179" s="624" t="s">
        <v>1690</v>
      </c>
      <c r="G179" s="679" t="s">
        <v>1452</v>
      </c>
      <c r="H179" s="614"/>
      <c r="I179" s="626" t="s">
        <v>1855</v>
      </c>
      <c r="J179" s="628"/>
      <c r="K179" s="615"/>
      <c r="L179" s="615"/>
      <c r="M179" s="614"/>
      <c r="N179" s="615"/>
      <c r="O179" s="615"/>
      <c r="P179" s="615"/>
    </row>
    <row r="180" spans="1:16" ht="25.5" x14ac:dyDescent="0.25">
      <c r="A180" s="614" t="s">
        <v>692</v>
      </c>
      <c r="B180" s="620" t="s">
        <v>693</v>
      </c>
      <c r="C180" s="614"/>
      <c r="D180" s="681" t="s">
        <v>1824</v>
      </c>
      <c r="E180" s="621">
        <v>930</v>
      </c>
      <c r="F180" s="622" t="s">
        <v>1691</v>
      </c>
      <c r="G180" s="679" t="s">
        <v>1453</v>
      </c>
      <c r="H180" s="614"/>
      <c r="I180" s="625" t="s">
        <v>1853</v>
      </c>
      <c r="J180" s="628"/>
      <c r="K180" s="615"/>
      <c r="L180" s="615"/>
      <c r="M180" s="614"/>
      <c r="N180" s="615"/>
      <c r="O180" s="615"/>
      <c r="P180" s="615"/>
    </row>
    <row r="181" spans="1:16" ht="25.5" x14ac:dyDescent="0.25">
      <c r="A181" s="614" t="s">
        <v>692</v>
      </c>
      <c r="B181" s="620" t="s">
        <v>693</v>
      </c>
      <c r="C181" s="614"/>
      <c r="D181" s="682" t="s">
        <v>1824</v>
      </c>
      <c r="E181" s="623">
        <v>930</v>
      </c>
      <c r="F181" s="624" t="s">
        <v>1692</v>
      </c>
      <c r="G181" s="679" t="s">
        <v>1454</v>
      </c>
      <c r="H181" s="614"/>
      <c r="I181" s="626" t="s">
        <v>1853</v>
      </c>
      <c r="J181" s="628"/>
      <c r="K181" s="615"/>
      <c r="L181" s="615"/>
      <c r="M181" s="614"/>
      <c r="N181" s="615"/>
      <c r="O181" s="615"/>
      <c r="P181" s="615"/>
    </row>
    <row r="182" spans="1:16" x14ac:dyDescent="0.25">
      <c r="A182" s="614" t="s">
        <v>692</v>
      </c>
      <c r="B182" s="620" t="s">
        <v>693</v>
      </c>
      <c r="C182" s="614"/>
      <c r="D182" s="681" t="s">
        <v>759</v>
      </c>
      <c r="E182" s="621">
        <v>930</v>
      </c>
      <c r="F182" s="622" t="s">
        <v>1693</v>
      </c>
      <c r="G182" s="679" t="s">
        <v>1455</v>
      </c>
      <c r="H182" s="614"/>
      <c r="I182" s="625" t="s">
        <v>1853</v>
      </c>
      <c r="J182" s="628"/>
      <c r="K182" s="615"/>
      <c r="L182" s="615"/>
      <c r="M182" s="614"/>
      <c r="N182" s="615"/>
      <c r="O182" s="615"/>
      <c r="P182" s="615"/>
    </row>
    <row r="183" spans="1:16" ht="25.5" x14ac:dyDescent="0.25">
      <c r="A183" s="614" t="s">
        <v>692</v>
      </c>
      <c r="B183" s="620" t="s">
        <v>693</v>
      </c>
      <c r="C183" s="614"/>
      <c r="D183" s="682" t="s">
        <v>1824</v>
      </c>
      <c r="E183" s="623">
        <v>930</v>
      </c>
      <c r="F183" s="624" t="s">
        <v>1694</v>
      </c>
      <c r="G183" s="679" t="s">
        <v>1456</v>
      </c>
      <c r="H183" s="614"/>
      <c r="I183" s="626" t="s">
        <v>1853</v>
      </c>
      <c r="J183" s="628"/>
      <c r="K183" s="615"/>
      <c r="L183" s="615"/>
      <c r="M183" s="614"/>
      <c r="N183" s="615"/>
      <c r="O183" s="615"/>
      <c r="P183" s="615"/>
    </row>
    <row r="184" spans="1:16" ht="25.5" x14ac:dyDescent="0.25">
      <c r="A184" s="614" t="s">
        <v>692</v>
      </c>
      <c r="B184" s="620" t="s">
        <v>693</v>
      </c>
      <c r="C184" s="614"/>
      <c r="D184" s="681" t="s">
        <v>1824</v>
      </c>
      <c r="E184" s="621">
        <v>930</v>
      </c>
      <c r="F184" s="622" t="s">
        <v>1695</v>
      </c>
      <c r="G184" s="679" t="s">
        <v>1457</v>
      </c>
      <c r="H184" s="614"/>
      <c r="I184" s="625" t="s">
        <v>1853</v>
      </c>
      <c r="J184" s="628"/>
      <c r="K184" s="615"/>
      <c r="L184" s="615"/>
      <c r="M184" s="614"/>
      <c r="N184" s="615"/>
      <c r="O184" s="615"/>
      <c r="P184" s="615"/>
    </row>
    <row r="185" spans="1:16" ht="25.5" x14ac:dyDescent="0.25">
      <c r="A185" s="614" t="s">
        <v>692</v>
      </c>
      <c r="B185" s="620" t="s">
        <v>693</v>
      </c>
      <c r="C185" s="614"/>
      <c r="D185" s="682" t="s">
        <v>792</v>
      </c>
      <c r="E185" s="623">
        <v>930</v>
      </c>
      <c r="F185" s="624" t="s">
        <v>1568</v>
      </c>
      <c r="G185" s="679" t="s">
        <v>1330</v>
      </c>
      <c r="H185" s="614"/>
      <c r="I185" s="626" t="s">
        <v>1855</v>
      </c>
      <c r="J185" s="628"/>
      <c r="K185" s="615"/>
      <c r="L185" s="615"/>
      <c r="M185" s="614"/>
      <c r="N185" s="615"/>
      <c r="O185" s="615"/>
      <c r="P185" s="615"/>
    </row>
    <row r="186" spans="1:16" x14ac:dyDescent="0.25">
      <c r="A186" s="614" t="s">
        <v>692</v>
      </c>
      <c r="B186" s="620" t="s">
        <v>693</v>
      </c>
      <c r="C186" s="614"/>
      <c r="D186" s="681" t="s">
        <v>1825</v>
      </c>
      <c r="E186" s="621">
        <v>930</v>
      </c>
      <c r="F186" s="622" t="s">
        <v>1696</v>
      </c>
      <c r="G186" s="679" t="s">
        <v>1458</v>
      </c>
      <c r="H186" s="614"/>
      <c r="I186" s="625" t="s">
        <v>1853</v>
      </c>
      <c r="J186" s="628"/>
      <c r="K186" s="615"/>
      <c r="L186" s="615"/>
      <c r="M186" s="614"/>
      <c r="N186" s="615"/>
      <c r="O186" s="615"/>
      <c r="P186" s="615"/>
    </row>
    <row r="187" spans="1:16" x14ac:dyDescent="0.25">
      <c r="A187" s="614" t="s">
        <v>692</v>
      </c>
      <c r="B187" s="620" t="s">
        <v>693</v>
      </c>
      <c r="C187" s="614"/>
      <c r="D187" s="682" t="s">
        <v>1825</v>
      </c>
      <c r="E187" s="623">
        <v>930</v>
      </c>
      <c r="F187" s="624" t="s">
        <v>1697</v>
      </c>
      <c r="G187" s="679" t="s">
        <v>1459</v>
      </c>
      <c r="H187" s="614"/>
      <c r="I187" s="626" t="s">
        <v>1853</v>
      </c>
      <c r="J187" s="628"/>
      <c r="K187" s="615"/>
      <c r="L187" s="615"/>
      <c r="M187" s="614"/>
      <c r="N187" s="615"/>
      <c r="O187" s="615"/>
      <c r="P187" s="615"/>
    </row>
    <row r="188" spans="1:16" x14ac:dyDescent="0.25">
      <c r="A188" s="614" t="s">
        <v>692</v>
      </c>
      <c r="B188" s="620" t="s">
        <v>693</v>
      </c>
      <c r="C188" s="614"/>
      <c r="D188" s="681" t="s">
        <v>792</v>
      </c>
      <c r="E188" s="621">
        <v>930</v>
      </c>
      <c r="F188" s="622" t="s">
        <v>1698</v>
      </c>
      <c r="G188" s="679" t="s">
        <v>1460</v>
      </c>
      <c r="H188" s="614"/>
      <c r="I188" s="625" t="s">
        <v>1855</v>
      </c>
      <c r="J188" s="628"/>
      <c r="K188" s="615"/>
      <c r="L188" s="615"/>
      <c r="M188" s="614"/>
      <c r="N188" s="615"/>
      <c r="O188" s="615"/>
      <c r="P188" s="615"/>
    </row>
    <row r="189" spans="1:16" ht="25.5" x14ac:dyDescent="0.25">
      <c r="A189" s="614" t="s">
        <v>692</v>
      </c>
      <c r="B189" s="620" t="s">
        <v>693</v>
      </c>
      <c r="C189" s="614"/>
      <c r="D189" s="682" t="s">
        <v>1824</v>
      </c>
      <c r="E189" s="623">
        <v>930</v>
      </c>
      <c r="F189" s="624" t="s">
        <v>1699</v>
      </c>
      <c r="G189" s="679" t="s">
        <v>1461</v>
      </c>
      <c r="H189" s="614"/>
      <c r="I189" s="626" t="s">
        <v>1853</v>
      </c>
      <c r="J189" s="628"/>
      <c r="K189" s="615"/>
      <c r="L189" s="615"/>
      <c r="M189" s="614"/>
      <c r="N189" s="615"/>
      <c r="O189" s="615"/>
      <c r="P189" s="615"/>
    </row>
    <row r="190" spans="1:16" ht="25.5" x14ac:dyDescent="0.25">
      <c r="A190" s="614" t="s">
        <v>692</v>
      </c>
      <c r="B190" s="620" t="s">
        <v>693</v>
      </c>
      <c r="C190" s="614"/>
      <c r="D190" s="681" t="s">
        <v>1824</v>
      </c>
      <c r="E190" s="621">
        <v>930</v>
      </c>
      <c r="F190" s="622" t="s">
        <v>1700</v>
      </c>
      <c r="G190" s="679" t="s">
        <v>1462</v>
      </c>
      <c r="H190" s="614"/>
      <c r="I190" s="625" t="s">
        <v>1853</v>
      </c>
      <c r="J190" s="628"/>
      <c r="K190" s="615"/>
      <c r="L190" s="615"/>
      <c r="M190" s="614"/>
      <c r="N190" s="615"/>
      <c r="O190" s="615"/>
      <c r="P190" s="615"/>
    </row>
    <row r="191" spans="1:16" x14ac:dyDescent="0.25">
      <c r="A191" s="614" t="s">
        <v>692</v>
      </c>
      <c r="B191" s="620" t="s">
        <v>693</v>
      </c>
      <c r="C191" s="614"/>
      <c r="D191" s="682" t="s">
        <v>759</v>
      </c>
      <c r="E191" s="623">
        <v>930</v>
      </c>
      <c r="F191" s="624" t="s">
        <v>1701</v>
      </c>
      <c r="G191" s="679" t="s">
        <v>1463</v>
      </c>
      <c r="H191" s="614"/>
      <c r="I191" s="626" t="s">
        <v>1853</v>
      </c>
      <c r="J191" s="628"/>
      <c r="K191" s="615"/>
      <c r="L191" s="615"/>
      <c r="M191" s="614"/>
      <c r="N191" s="615"/>
      <c r="O191" s="615"/>
      <c r="P191" s="615"/>
    </row>
    <row r="192" spans="1:16" ht="25.5" x14ac:dyDescent="0.25">
      <c r="A192" s="614" t="s">
        <v>692</v>
      </c>
      <c r="B192" s="620" t="s">
        <v>693</v>
      </c>
      <c r="C192" s="614"/>
      <c r="D192" s="681" t="s">
        <v>1824</v>
      </c>
      <c r="E192" s="621">
        <v>930</v>
      </c>
      <c r="F192" s="622" t="s">
        <v>1702</v>
      </c>
      <c r="G192" s="679" t="s">
        <v>1464</v>
      </c>
      <c r="H192" s="614"/>
      <c r="I192" s="625" t="s">
        <v>1853</v>
      </c>
      <c r="J192" s="628"/>
      <c r="K192" s="615"/>
      <c r="L192" s="615"/>
      <c r="M192" s="614"/>
      <c r="N192" s="615"/>
      <c r="O192" s="615"/>
      <c r="P192" s="615"/>
    </row>
    <row r="193" spans="1:16" ht="25.5" x14ac:dyDescent="0.25">
      <c r="A193" s="614" t="s">
        <v>692</v>
      </c>
      <c r="B193" s="620" t="s">
        <v>693</v>
      </c>
      <c r="C193" s="614"/>
      <c r="D193" s="682" t="s">
        <v>1824</v>
      </c>
      <c r="E193" s="623">
        <v>930</v>
      </c>
      <c r="F193" s="624" t="s">
        <v>1703</v>
      </c>
      <c r="G193" s="679" t="s">
        <v>1465</v>
      </c>
      <c r="H193" s="614"/>
      <c r="I193" s="626" t="s">
        <v>1853</v>
      </c>
      <c r="J193" s="628"/>
      <c r="K193" s="615"/>
      <c r="L193" s="615"/>
      <c r="M193" s="614"/>
      <c r="N193" s="615"/>
      <c r="O193" s="615"/>
      <c r="P193" s="615"/>
    </row>
    <row r="194" spans="1:16" ht="25.5" x14ac:dyDescent="0.25">
      <c r="A194" s="614" t="s">
        <v>692</v>
      </c>
      <c r="B194" s="620" t="s">
        <v>693</v>
      </c>
      <c r="C194" s="614"/>
      <c r="D194" s="681" t="s">
        <v>1824</v>
      </c>
      <c r="E194" s="621">
        <v>930</v>
      </c>
      <c r="F194" s="622" t="s">
        <v>1704</v>
      </c>
      <c r="G194" s="679" t="s">
        <v>1466</v>
      </c>
      <c r="H194" s="614"/>
      <c r="I194" s="625" t="s">
        <v>1853</v>
      </c>
      <c r="J194" s="628"/>
      <c r="K194" s="615"/>
      <c r="L194" s="615"/>
      <c r="M194" s="614"/>
      <c r="N194" s="615"/>
      <c r="O194" s="615"/>
      <c r="P194" s="615"/>
    </row>
    <row r="195" spans="1:16" ht="25.5" x14ac:dyDescent="0.25">
      <c r="A195" s="614" t="s">
        <v>692</v>
      </c>
      <c r="B195" s="620" t="s">
        <v>693</v>
      </c>
      <c r="C195" s="614"/>
      <c r="D195" s="682" t="s">
        <v>1824</v>
      </c>
      <c r="E195" s="623">
        <v>930</v>
      </c>
      <c r="F195" s="624" t="s">
        <v>1705</v>
      </c>
      <c r="G195" s="679" t="s">
        <v>1467</v>
      </c>
      <c r="H195" s="614"/>
      <c r="I195" s="626" t="s">
        <v>1853</v>
      </c>
      <c r="J195" s="628"/>
      <c r="K195" s="615"/>
      <c r="L195" s="615"/>
      <c r="M195" s="614"/>
      <c r="N195" s="615"/>
      <c r="O195" s="615"/>
      <c r="P195" s="615"/>
    </row>
    <row r="196" spans="1:16" ht="25.5" x14ac:dyDescent="0.25">
      <c r="A196" s="614" t="s">
        <v>692</v>
      </c>
      <c r="B196" s="620" t="s">
        <v>693</v>
      </c>
      <c r="C196" s="614"/>
      <c r="D196" s="681" t="s">
        <v>1824</v>
      </c>
      <c r="E196" s="621">
        <v>930</v>
      </c>
      <c r="F196" s="622" t="s">
        <v>1706</v>
      </c>
      <c r="G196" s="679" t="s">
        <v>1468</v>
      </c>
      <c r="H196" s="614"/>
      <c r="I196" s="625" t="s">
        <v>1853</v>
      </c>
      <c r="J196" s="628"/>
      <c r="K196" s="615"/>
      <c r="L196" s="615"/>
      <c r="M196" s="614"/>
      <c r="N196" s="615"/>
      <c r="O196" s="615"/>
      <c r="P196" s="615"/>
    </row>
    <row r="197" spans="1:16" x14ac:dyDescent="0.25">
      <c r="A197" s="614" t="s">
        <v>692</v>
      </c>
      <c r="B197" s="620" t="s">
        <v>693</v>
      </c>
      <c r="C197" s="614"/>
      <c r="D197" s="682" t="s">
        <v>792</v>
      </c>
      <c r="E197" s="623">
        <v>930</v>
      </c>
      <c r="F197" s="624" t="s">
        <v>1707</v>
      </c>
      <c r="G197" s="679" t="s">
        <v>1469</v>
      </c>
      <c r="H197" s="614"/>
      <c r="I197" s="626" t="s">
        <v>1855</v>
      </c>
      <c r="J197" s="628"/>
      <c r="K197" s="615"/>
      <c r="L197" s="615"/>
      <c r="M197" s="614"/>
      <c r="N197" s="615"/>
      <c r="O197" s="615"/>
      <c r="P197" s="615"/>
    </row>
    <row r="198" spans="1:16" ht="25.5" x14ac:dyDescent="0.25">
      <c r="A198" s="614" t="s">
        <v>692</v>
      </c>
      <c r="B198" s="620" t="s">
        <v>694</v>
      </c>
      <c r="C198" s="614"/>
      <c r="D198" s="681" t="s">
        <v>1826</v>
      </c>
      <c r="E198" s="621">
        <v>1300</v>
      </c>
      <c r="F198" s="622" t="s">
        <v>1568</v>
      </c>
      <c r="G198" s="679" t="s">
        <v>1330</v>
      </c>
      <c r="H198" s="614"/>
      <c r="I198" s="625" t="s">
        <v>1855</v>
      </c>
      <c r="J198" s="628"/>
      <c r="K198" s="615"/>
      <c r="L198" s="615"/>
      <c r="M198" s="614"/>
      <c r="N198" s="615"/>
      <c r="O198" s="615"/>
      <c r="P198" s="615"/>
    </row>
    <row r="199" spans="1:16" x14ac:dyDescent="0.25">
      <c r="A199" s="614" t="s">
        <v>692</v>
      </c>
      <c r="B199" s="620" t="s">
        <v>694</v>
      </c>
      <c r="C199" s="614"/>
      <c r="D199" s="682" t="s">
        <v>715</v>
      </c>
      <c r="E199" s="623">
        <v>2500</v>
      </c>
      <c r="F199" s="624" t="s">
        <v>1708</v>
      </c>
      <c r="G199" s="679" t="s">
        <v>1470</v>
      </c>
      <c r="H199" s="614"/>
      <c r="I199" s="626" t="s">
        <v>1854</v>
      </c>
      <c r="J199" s="628"/>
      <c r="K199" s="615"/>
      <c r="L199" s="615"/>
      <c r="M199" s="614"/>
      <c r="N199" s="615"/>
      <c r="O199" s="615"/>
      <c r="P199" s="615"/>
    </row>
    <row r="200" spans="1:16" ht="25.5" x14ac:dyDescent="0.25">
      <c r="A200" s="614" t="s">
        <v>692</v>
      </c>
      <c r="B200" s="620" t="s">
        <v>694</v>
      </c>
      <c r="C200" s="614"/>
      <c r="D200" s="681" t="s">
        <v>792</v>
      </c>
      <c r="E200" s="621">
        <v>1200</v>
      </c>
      <c r="F200" s="622" t="s">
        <v>1568</v>
      </c>
      <c r="G200" s="679" t="s">
        <v>1330</v>
      </c>
      <c r="H200" s="614"/>
      <c r="I200" s="625" t="s">
        <v>1855</v>
      </c>
      <c r="J200" s="628"/>
      <c r="K200" s="615"/>
      <c r="L200" s="615"/>
      <c r="M200" s="614"/>
      <c r="N200" s="615"/>
      <c r="O200" s="615"/>
      <c r="P200" s="615"/>
    </row>
    <row r="201" spans="1:16" ht="25.5" x14ac:dyDescent="0.25">
      <c r="A201" s="614" t="s">
        <v>692</v>
      </c>
      <c r="B201" s="620" t="s">
        <v>694</v>
      </c>
      <c r="C201" s="614"/>
      <c r="D201" s="682" t="s">
        <v>792</v>
      </c>
      <c r="E201" s="623">
        <v>1200</v>
      </c>
      <c r="F201" s="624" t="s">
        <v>1568</v>
      </c>
      <c r="G201" s="679" t="s">
        <v>1330</v>
      </c>
      <c r="H201" s="614"/>
      <c r="I201" s="626" t="s">
        <v>1855</v>
      </c>
      <c r="J201" s="628"/>
      <c r="K201" s="615"/>
      <c r="L201" s="615"/>
      <c r="M201" s="614"/>
      <c r="N201" s="615"/>
      <c r="O201" s="615"/>
      <c r="P201" s="615"/>
    </row>
    <row r="202" spans="1:16" ht="25.5" x14ac:dyDescent="0.25">
      <c r="A202" s="614" t="s">
        <v>692</v>
      </c>
      <c r="B202" s="620" t="s">
        <v>694</v>
      </c>
      <c r="C202" s="614"/>
      <c r="D202" s="681" t="s">
        <v>1810</v>
      </c>
      <c r="E202" s="621">
        <v>4000</v>
      </c>
      <c r="F202" s="622" t="s">
        <v>1709</v>
      </c>
      <c r="G202" s="679" t="s">
        <v>1471</v>
      </c>
      <c r="H202" s="614"/>
      <c r="I202" s="625" t="s">
        <v>1856</v>
      </c>
      <c r="J202" s="628"/>
      <c r="K202" s="615"/>
      <c r="L202" s="615"/>
      <c r="M202" s="614"/>
      <c r="N202" s="615"/>
      <c r="O202" s="615"/>
      <c r="P202" s="615"/>
    </row>
    <row r="203" spans="1:16" ht="25.5" x14ac:dyDescent="0.25">
      <c r="A203" s="614" t="s">
        <v>692</v>
      </c>
      <c r="B203" s="620" t="s">
        <v>694</v>
      </c>
      <c r="C203" s="614"/>
      <c r="D203" s="682" t="s">
        <v>792</v>
      </c>
      <c r="E203" s="623">
        <v>1200</v>
      </c>
      <c r="F203" s="624" t="s">
        <v>1568</v>
      </c>
      <c r="G203" s="679" t="s">
        <v>1330</v>
      </c>
      <c r="H203" s="614"/>
      <c r="I203" s="626" t="s">
        <v>1855</v>
      </c>
      <c r="J203" s="628"/>
      <c r="K203" s="615"/>
      <c r="L203" s="615"/>
      <c r="M203" s="614"/>
      <c r="N203" s="615"/>
      <c r="O203" s="615"/>
      <c r="P203" s="615"/>
    </row>
    <row r="204" spans="1:16" ht="25.5" x14ac:dyDescent="0.25">
      <c r="A204" s="614" t="s">
        <v>692</v>
      </c>
      <c r="B204" s="620" t="s">
        <v>694</v>
      </c>
      <c r="C204" s="614"/>
      <c r="D204" s="681" t="s">
        <v>1827</v>
      </c>
      <c r="E204" s="621">
        <v>2500</v>
      </c>
      <c r="F204" s="622" t="s">
        <v>1568</v>
      </c>
      <c r="G204" s="679" t="s">
        <v>1330</v>
      </c>
      <c r="H204" s="614"/>
      <c r="I204" s="625" t="s">
        <v>1854</v>
      </c>
      <c r="J204" s="628"/>
      <c r="K204" s="615"/>
      <c r="L204" s="615"/>
      <c r="M204" s="614"/>
      <c r="N204" s="615"/>
      <c r="O204" s="615"/>
      <c r="P204" s="615"/>
    </row>
    <row r="205" spans="1:16" ht="25.5" x14ac:dyDescent="0.25">
      <c r="A205" s="614" t="s">
        <v>692</v>
      </c>
      <c r="B205" s="620" t="s">
        <v>694</v>
      </c>
      <c r="C205" s="614"/>
      <c r="D205" s="682" t="s">
        <v>792</v>
      </c>
      <c r="E205" s="623">
        <v>1500</v>
      </c>
      <c r="F205" s="624" t="s">
        <v>1568</v>
      </c>
      <c r="G205" s="679" t="s">
        <v>1330</v>
      </c>
      <c r="H205" s="614"/>
      <c r="I205" s="626" t="s">
        <v>1855</v>
      </c>
      <c r="J205" s="628"/>
      <c r="K205" s="615"/>
      <c r="L205" s="615"/>
      <c r="M205" s="614"/>
      <c r="N205" s="615"/>
      <c r="O205" s="615"/>
      <c r="P205" s="615"/>
    </row>
    <row r="206" spans="1:16" ht="25.5" x14ac:dyDescent="0.25">
      <c r="A206" s="614" t="s">
        <v>692</v>
      </c>
      <c r="B206" s="620" t="s">
        <v>694</v>
      </c>
      <c r="C206" s="614"/>
      <c r="D206" s="681" t="s">
        <v>792</v>
      </c>
      <c r="E206" s="621">
        <v>1300</v>
      </c>
      <c r="F206" s="622" t="s">
        <v>1568</v>
      </c>
      <c r="G206" s="679" t="s">
        <v>1330</v>
      </c>
      <c r="H206" s="614"/>
      <c r="I206" s="625" t="s">
        <v>1855</v>
      </c>
      <c r="J206" s="628"/>
      <c r="K206" s="615"/>
      <c r="L206" s="615"/>
      <c r="M206" s="614"/>
      <c r="N206" s="615"/>
      <c r="O206" s="615"/>
      <c r="P206" s="615"/>
    </row>
    <row r="207" spans="1:16" ht="25.5" x14ac:dyDescent="0.25">
      <c r="A207" s="614" t="s">
        <v>692</v>
      </c>
      <c r="B207" s="620" t="s">
        <v>694</v>
      </c>
      <c r="C207" s="614"/>
      <c r="D207" s="682" t="s">
        <v>792</v>
      </c>
      <c r="E207" s="623">
        <v>1500</v>
      </c>
      <c r="F207" s="624" t="s">
        <v>1568</v>
      </c>
      <c r="G207" s="679" t="s">
        <v>1330</v>
      </c>
      <c r="H207" s="614"/>
      <c r="I207" s="626" t="s">
        <v>1855</v>
      </c>
      <c r="J207" s="628"/>
      <c r="K207" s="615"/>
      <c r="L207" s="615"/>
      <c r="M207" s="614"/>
      <c r="N207" s="615"/>
      <c r="O207" s="615"/>
      <c r="P207" s="615"/>
    </row>
    <row r="208" spans="1:16" ht="25.5" x14ac:dyDescent="0.25">
      <c r="A208" s="614" t="s">
        <v>692</v>
      </c>
      <c r="B208" s="620" t="s">
        <v>694</v>
      </c>
      <c r="C208" s="614"/>
      <c r="D208" s="681" t="s">
        <v>713</v>
      </c>
      <c r="E208" s="621">
        <v>1500</v>
      </c>
      <c r="F208" s="622" t="s">
        <v>1568</v>
      </c>
      <c r="G208" s="679" t="s">
        <v>1330</v>
      </c>
      <c r="H208" s="614"/>
      <c r="I208" s="625" t="s">
        <v>1855</v>
      </c>
      <c r="J208" s="628"/>
      <c r="K208" s="615"/>
      <c r="L208" s="615"/>
      <c r="M208" s="614"/>
      <c r="N208" s="615"/>
      <c r="O208" s="615"/>
      <c r="P208" s="615"/>
    </row>
    <row r="209" spans="1:16" x14ac:dyDescent="0.25">
      <c r="A209" s="614" t="s">
        <v>692</v>
      </c>
      <c r="B209" s="620" t="s">
        <v>694</v>
      </c>
      <c r="C209" s="614"/>
      <c r="D209" s="682" t="s">
        <v>713</v>
      </c>
      <c r="E209" s="623">
        <v>1200</v>
      </c>
      <c r="F209" s="624" t="s">
        <v>1710</v>
      </c>
      <c r="G209" s="679" t="s">
        <v>1472</v>
      </c>
      <c r="H209" s="614"/>
      <c r="I209" s="626" t="s">
        <v>1855</v>
      </c>
      <c r="J209" s="628"/>
      <c r="K209" s="615"/>
      <c r="L209" s="615"/>
      <c r="M209" s="614"/>
      <c r="N209" s="615"/>
      <c r="O209" s="615"/>
      <c r="P209" s="615"/>
    </row>
    <row r="210" spans="1:16" ht="25.5" x14ac:dyDescent="0.25">
      <c r="A210" s="614" t="s">
        <v>692</v>
      </c>
      <c r="B210" s="620" t="s">
        <v>694</v>
      </c>
      <c r="C210" s="614"/>
      <c r="D210" s="681" t="s">
        <v>792</v>
      </c>
      <c r="E210" s="621">
        <v>1200</v>
      </c>
      <c r="F210" s="622" t="s">
        <v>1568</v>
      </c>
      <c r="G210" s="679" t="s">
        <v>1330</v>
      </c>
      <c r="H210" s="614"/>
      <c r="I210" s="625" t="s">
        <v>1855</v>
      </c>
      <c r="J210" s="628"/>
      <c r="K210" s="615"/>
      <c r="L210" s="615"/>
      <c r="M210" s="614"/>
      <c r="N210" s="615"/>
      <c r="O210" s="615"/>
      <c r="P210" s="615"/>
    </row>
    <row r="211" spans="1:16" ht="25.5" x14ac:dyDescent="0.25">
      <c r="A211" s="614" t="s">
        <v>692</v>
      </c>
      <c r="B211" s="620" t="s">
        <v>694</v>
      </c>
      <c r="C211" s="614"/>
      <c r="D211" s="682" t="s">
        <v>792</v>
      </c>
      <c r="E211" s="623">
        <v>1500</v>
      </c>
      <c r="F211" s="624" t="s">
        <v>1568</v>
      </c>
      <c r="G211" s="679" t="s">
        <v>1330</v>
      </c>
      <c r="H211" s="614"/>
      <c r="I211" s="626" t="s">
        <v>1855</v>
      </c>
      <c r="J211" s="628"/>
      <c r="K211" s="615"/>
      <c r="L211" s="615"/>
      <c r="M211" s="614"/>
      <c r="N211" s="615"/>
      <c r="O211" s="615"/>
      <c r="P211" s="615"/>
    </row>
    <row r="212" spans="1:16" ht="25.5" x14ac:dyDescent="0.25">
      <c r="A212" s="614" t="s">
        <v>692</v>
      </c>
      <c r="B212" s="620" t="s">
        <v>694</v>
      </c>
      <c r="C212" s="614"/>
      <c r="D212" s="681" t="s">
        <v>792</v>
      </c>
      <c r="E212" s="621">
        <v>1200</v>
      </c>
      <c r="F212" s="622" t="s">
        <v>1568</v>
      </c>
      <c r="G212" s="679" t="s">
        <v>1330</v>
      </c>
      <c r="H212" s="614"/>
      <c r="I212" s="625" t="s">
        <v>1855</v>
      </c>
      <c r="J212" s="628"/>
      <c r="K212" s="615"/>
      <c r="L212" s="615"/>
      <c r="M212" s="614"/>
      <c r="N212" s="615"/>
      <c r="O212" s="615"/>
      <c r="P212" s="615"/>
    </row>
    <row r="213" spans="1:16" x14ac:dyDescent="0.25">
      <c r="A213" s="614" t="s">
        <v>692</v>
      </c>
      <c r="B213" s="620" t="s">
        <v>694</v>
      </c>
      <c r="C213" s="614"/>
      <c r="D213" s="682" t="s">
        <v>713</v>
      </c>
      <c r="E213" s="623">
        <v>930</v>
      </c>
      <c r="F213" s="624" t="s">
        <v>1711</v>
      </c>
      <c r="G213" s="679" t="s">
        <v>1473</v>
      </c>
      <c r="H213" s="614"/>
      <c r="I213" s="626" t="s">
        <v>1855</v>
      </c>
      <c r="J213" s="628"/>
      <c r="K213" s="615"/>
      <c r="L213" s="615"/>
      <c r="M213" s="614"/>
      <c r="N213" s="615"/>
      <c r="O213" s="615"/>
      <c r="P213" s="615"/>
    </row>
    <row r="214" spans="1:16" ht="25.5" x14ac:dyDescent="0.25">
      <c r="A214" s="614" t="s">
        <v>692</v>
      </c>
      <c r="B214" s="620" t="s">
        <v>694</v>
      </c>
      <c r="C214" s="614"/>
      <c r="D214" s="681" t="s">
        <v>1810</v>
      </c>
      <c r="E214" s="621">
        <v>4000</v>
      </c>
      <c r="F214" s="622" t="s">
        <v>1712</v>
      </c>
      <c r="G214" s="679" t="s">
        <v>1474</v>
      </c>
      <c r="H214" s="614"/>
      <c r="I214" s="625" t="s">
        <v>1856</v>
      </c>
      <c r="J214" s="628"/>
      <c r="K214" s="615"/>
      <c r="L214" s="615"/>
      <c r="M214" s="614"/>
      <c r="N214" s="615"/>
      <c r="O214" s="615"/>
      <c r="P214" s="615"/>
    </row>
    <row r="215" spans="1:16" ht="25.5" x14ac:dyDescent="0.25">
      <c r="A215" s="614" t="s">
        <v>692</v>
      </c>
      <c r="B215" s="620" t="s">
        <v>694</v>
      </c>
      <c r="C215" s="614"/>
      <c r="D215" s="682" t="s">
        <v>713</v>
      </c>
      <c r="E215" s="623">
        <v>1300</v>
      </c>
      <c r="F215" s="624" t="s">
        <v>1568</v>
      </c>
      <c r="G215" s="679" t="s">
        <v>1330</v>
      </c>
      <c r="H215" s="614"/>
      <c r="I215" s="626" t="s">
        <v>1855</v>
      </c>
      <c r="J215" s="628"/>
      <c r="K215" s="615"/>
      <c r="L215" s="615"/>
      <c r="M215" s="614"/>
      <c r="N215" s="615"/>
      <c r="O215" s="615"/>
      <c r="P215" s="615"/>
    </row>
    <row r="216" spans="1:16" x14ac:dyDescent="0.25">
      <c r="A216" s="614" t="s">
        <v>692</v>
      </c>
      <c r="B216" s="620" t="s">
        <v>694</v>
      </c>
      <c r="C216" s="614"/>
      <c r="D216" s="681" t="s">
        <v>713</v>
      </c>
      <c r="E216" s="621">
        <v>1500</v>
      </c>
      <c r="F216" s="622" t="s">
        <v>1713</v>
      </c>
      <c r="G216" s="679" t="s">
        <v>1475</v>
      </c>
      <c r="H216" s="614"/>
      <c r="I216" s="625" t="s">
        <v>1855</v>
      </c>
      <c r="J216" s="628"/>
      <c r="K216" s="615"/>
      <c r="L216" s="615"/>
      <c r="M216" s="614"/>
      <c r="N216" s="615"/>
      <c r="O216" s="615"/>
      <c r="P216" s="615"/>
    </row>
    <row r="217" spans="1:16" ht="25.5" x14ac:dyDescent="0.25">
      <c r="A217" s="614" t="s">
        <v>692</v>
      </c>
      <c r="B217" s="620" t="s">
        <v>694</v>
      </c>
      <c r="C217" s="614"/>
      <c r="D217" s="682" t="s">
        <v>792</v>
      </c>
      <c r="E217" s="623">
        <v>1700</v>
      </c>
      <c r="F217" s="624" t="s">
        <v>1568</v>
      </c>
      <c r="G217" s="679" t="s">
        <v>1330</v>
      </c>
      <c r="H217" s="614"/>
      <c r="I217" s="626" t="s">
        <v>1855</v>
      </c>
      <c r="J217" s="628"/>
      <c r="K217" s="615"/>
      <c r="L217" s="615"/>
      <c r="M217" s="614"/>
      <c r="N217" s="615"/>
      <c r="O217" s="615"/>
      <c r="P217" s="615"/>
    </row>
    <row r="218" spans="1:16" ht="25.5" x14ac:dyDescent="0.25">
      <c r="A218" s="614" t="s">
        <v>692</v>
      </c>
      <c r="B218" s="620" t="s">
        <v>694</v>
      </c>
      <c r="C218" s="614"/>
      <c r="D218" s="681" t="s">
        <v>713</v>
      </c>
      <c r="E218" s="621">
        <v>930</v>
      </c>
      <c r="F218" s="622" t="s">
        <v>1568</v>
      </c>
      <c r="G218" s="679" t="s">
        <v>1330</v>
      </c>
      <c r="H218" s="614"/>
      <c r="I218" s="625" t="s">
        <v>1853</v>
      </c>
      <c r="J218" s="628"/>
      <c r="K218" s="615"/>
      <c r="L218" s="615"/>
      <c r="M218" s="614"/>
      <c r="N218" s="615"/>
      <c r="O218" s="615"/>
      <c r="P218" s="615"/>
    </row>
    <row r="219" spans="1:16" x14ac:dyDescent="0.25">
      <c r="A219" s="614" t="s">
        <v>692</v>
      </c>
      <c r="B219" s="620" t="s">
        <v>694</v>
      </c>
      <c r="C219" s="614"/>
      <c r="D219" s="682" t="s">
        <v>760</v>
      </c>
      <c r="E219" s="623">
        <v>930</v>
      </c>
      <c r="F219" s="624" t="s">
        <v>1714</v>
      </c>
      <c r="G219" s="679" t="s">
        <v>1476</v>
      </c>
      <c r="H219" s="614"/>
      <c r="I219" s="626" t="s">
        <v>1853</v>
      </c>
      <c r="J219" s="628"/>
      <c r="K219" s="615"/>
      <c r="L219" s="615"/>
      <c r="M219" s="614"/>
      <c r="N219" s="615"/>
      <c r="O219" s="615"/>
      <c r="P219" s="615"/>
    </row>
    <row r="220" spans="1:16" x14ac:dyDescent="0.25">
      <c r="A220" s="614" t="s">
        <v>692</v>
      </c>
      <c r="B220" s="620" t="s">
        <v>694</v>
      </c>
      <c r="C220" s="614"/>
      <c r="D220" s="681" t="s">
        <v>1828</v>
      </c>
      <c r="E220" s="621">
        <v>930</v>
      </c>
      <c r="F220" s="622" t="s">
        <v>1715</v>
      </c>
      <c r="G220" s="679" t="s">
        <v>1477</v>
      </c>
      <c r="H220" s="614"/>
      <c r="I220" s="625" t="s">
        <v>1853</v>
      </c>
      <c r="J220" s="628"/>
      <c r="K220" s="615"/>
      <c r="L220" s="615"/>
      <c r="M220" s="614"/>
      <c r="N220" s="615"/>
      <c r="O220" s="615"/>
      <c r="P220" s="615"/>
    </row>
    <row r="221" spans="1:16" x14ac:dyDescent="0.25">
      <c r="A221" s="614" t="s">
        <v>692</v>
      </c>
      <c r="B221" s="620" t="s">
        <v>694</v>
      </c>
      <c r="C221" s="614"/>
      <c r="D221" s="682" t="s">
        <v>1828</v>
      </c>
      <c r="E221" s="623">
        <v>930</v>
      </c>
      <c r="F221" s="624" t="s">
        <v>1716</v>
      </c>
      <c r="G221" s="679" t="s">
        <v>1478</v>
      </c>
      <c r="H221" s="614"/>
      <c r="I221" s="626" t="s">
        <v>1853</v>
      </c>
      <c r="J221" s="628"/>
      <c r="K221" s="615"/>
      <c r="L221" s="615"/>
      <c r="M221" s="614"/>
      <c r="N221" s="615"/>
      <c r="O221" s="615"/>
      <c r="P221" s="615"/>
    </row>
    <row r="222" spans="1:16" x14ac:dyDescent="0.25">
      <c r="A222" s="614" t="s">
        <v>692</v>
      </c>
      <c r="B222" s="620" t="s">
        <v>694</v>
      </c>
      <c r="C222" s="614"/>
      <c r="D222" s="681" t="s">
        <v>1829</v>
      </c>
      <c r="E222" s="621">
        <v>930</v>
      </c>
      <c r="F222" s="622" t="s">
        <v>1717</v>
      </c>
      <c r="G222" s="679" t="s">
        <v>1479</v>
      </c>
      <c r="H222" s="614"/>
      <c r="I222" s="625" t="s">
        <v>1853</v>
      </c>
      <c r="J222" s="628"/>
      <c r="K222" s="615"/>
      <c r="L222" s="615"/>
      <c r="M222" s="614"/>
      <c r="N222" s="615"/>
      <c r="O222" s="615"/>
      <c r="P222" s="615"/>
    </row>
    <row r="223" spans="1:16" x14ac:dyDescent="0.25">
      <c r="A223" s="614" t="s">
        <v>692</v>
      </c>
      <c r="B223" s="620" t="s">
        <v>694</v>
      </c>
      <c r="C223" s="614"/>
      <c r="D223" s="682" t="s">
        <v>1828</v>
      </c>
      <c r="E223" s="623">
        <v>930</v>
      </c>
      <c r="F223" s="624" t="s">
        <v>1718</v>
      </c>
      <c r="G223" s="679" t="s">
        <v>1480</v>
      </c>
      <c r="H223" s="614"/>
      <c r="I223" s="626" t="s">
        <v>1853</v>
      </c>
      <c r="J223" s="628"/>
      <c r="K223" s="615"/>
      <c r="L223" s="615"/>
      <c r="M223" s="614"/>
      <c r="N223" s="615"/>
      <c r="O223" s="615"/>
      <c r="P223" s="615"/>
    </row>
    <row r="224" spans="1:16" x14ac:dyDescent="0.25">
      <c r="A224" s="614" t="s">
        <v>692</v>
      </c>
      <c r="B224" s="620" t="s">
        <v>694</v>
      </c>
      <c r="C224" s="614"/>
      <c r="D224" s="681" t="s">
        <v>1800</v>
      </c>
      <c r="E224" s="621">
        <v>930</v>
      </c>
      <c r="F224" s="622" t="s">
        <v>1719</v>
      </c>
      <c r="G224" s="679" t="s">
        <v>1481</v>
      </c>
      <c r="H224" s="614"/>
      <c r="I224" s="625" t="s">
        <v>1855</v>
      </c>
      <c r="J224" s="628"/>
      <c r="K224" s="615"/>
      <c r="L224" s="615"/>
      <c r="M224" s="614"/>
      <c r="N224" s="615"/>
      <c r="O224" s="615"/>
      <c r="P224" s="615"/>
    </row>
    <row r="225" spans="1:16" x14ac:dyDescent="0.25">
      <c r="A225" s="614" t="s">
        <v>692</v>
      </c>
      <c r="B225" s="620" t="s">
        <v>694</v>
      </c>
      <c r="C225" s="614"/>
      <c r="D225" s="682" t="s">
        <v>1828</v>
      </c>
      <c r="E225" s="623">
        <v>930</v>
      </c>
      <c r="F225" s="624" t="s">
        <v>1720</v>
      </c>
      <c r="G225" s="679" t="s">
        <v>1482</v>
      </c>
      <c r="H225" s="614"/>
      <c r="I225" s="626" t="s">
        <v>1853</v>
      </c>
      <c r="J225" s="628"/>
      <c r="K225" s="615"/>
      <c r="L225" s="615"/>
      <c r="M225" s="614"/>
      <c r="N225" s="615"/>
      <c r="O225" s="615"/>
      <c r="P225" s="615"/>
    </row>
    <row r="226" spans="1:16" x14ac:dyDescent="0.25">
      <c r="A226" s="614" t="s">
        <v>692</v>
      </c>
      <c r="B226" s="620" t="s">
        <v>694</v>
      </c>
      <c r="C226" s="614"/>
      <c r="D226" s="681" t="s">
        <v>1828</v>
      </c>
      <c r="E226" s="621">
        <v>930</v>
      </c>
      <c r="F226" s="622" t="s">
        <v>1721</v>
      </c>
      <c r="G226" s="679" t="s">
        <v>1483</v>
      </c>
      <c r="H226" s="614"/>
      <c r="I226" s="625" t="s">
        <v>1853</v>
      </c>
      <c r="J226" s="628"/>
      <c r="K226" s="615"/>
      <c r="L226" s="615"/>
      <c r="M226" s="614"/>
      <c r="N226" s="615"/>
      <c r="O226" s="615"/>
      <c r="P226" s="615"/>
    </row>
    <row r="227" spans="1:16" x14ac:dyDescent="0.25">
      <c r="A227" s="614" t="s">
        <v>692</v>
      </c>
      <c r="B227" s="620" t="s">
        <v>694</v>
      </c>
      <c r="C227" s="614"/>
      <c r="D227" s="682" t="s">
        <v>1801</v>
      </c>
      <c r="E227" s="623">
        <v>930</v>
      </c>
      <c r="F227" s="624" t="s">
        <v>1722</v>
      </c>
      <c r="G227" s="679" t="s">
        <v>1484</v>
      </c>
      <c r="H227" s="614"/>
      <c r="I227" s="626" t="s">
        <v>1853</v>
      </c>
      <c r="J227" s="628"/>
      <c r="K227" s="615"/>
      <c r="L227" s="615"/>
      <c r="M227" s="614"/>
      <c r="N227" s="615"/>
      <c r="O227" s="615"/>
      <c r="P227" s="615"/>
    </row>
    <row r="228" spans="1:16" x14ac:dyDescent="0.25">
      <c r="A228" s="614" t="s">
        <v>692</v>
      </c>
      <c r="B228" s="620" t="s">
        <v>694</v>
      </c>
      <c r="C228" s="614"/>
      <c r="D228" s="681" t="s">
        <v>1801</v>
      </c>
      <c r="E228" s="621">
        <v>930</v>
      </c>
      <c r="F228" s="622" t="s">
        <v>1723</v>
      </c>
      <c r="G228" s="679" t="s">
        <v>1485</v>
      </c>
      <c r="H228" s="614"/>
      <c r="I228" s="625" t="s">
        <v>1853</v>
      </c>
      <c r="J228" s="628"/>
      <c r="K228" s="615"/>
      <c r="L228" s="615"/>
      <c r="M228" s="614"/>
      <c r="N228" s="615"/>
      <c r="O228" s="615"/>
      <c r="P228" s="615"/>
    </row>
    <row r="229" spans="1:16" x14ac:dyDescent="0.25">
      <c r="A229" s="614" t="s">
        <v>692</v>
      </c>
      <c r="B229" s="620" t="s">
        <v>694</v>
      </c>
      <c r="C229" s="614"/>
      <c r="D229" s="682" t="s">
        <v>1801</v>
      </c>
      <c r="E229" s="623">
        <v>930</v>
      </c>
      <c r="F229" s="624" t="s">
        <v>1724</v>
      </c>
      <c r="G229" s="679" t="s">
        <v>1486</v>
      </c>
      <c r="H229" s="614"/>
      <c r="I229" s="626" t="s">
        <v>1853</v>
      </c>
      <c r="J229" s="628"/>
      <c r="K229" s="615"/>
      <c r="L229" s="615"/>
      <c r="M229" s="614"/>
      <c r="N229" s="615"/>
      <c r="O229" s="615"/>
      <c r="P229" s="615"/>
    </row>
    <row r="230" spans="1:16" ht="25.5" x14ac:dyDescent="0.25">
      <c r="A230" s="614" t="s">
        <v>692</v>
      </c>
      <c r="B230" s="620" t="s">
        <v>694</v>
      </c>
      <c r="C230" s="614"/>
      <c r="D230" s="681" t="s">
        <v>760</v>
      </c>
      <c r="E230" s="621">
        <v>930</v>
      </c>
      <c r="F230" s="622" t="s">
        <v>1568</v>
      </c>
      <c r="G230" s="679" t="s">
        <v>1330</v>
      </c>
      <c r="H230" s="614"/>
      <c r="I230" s="625" t="s">
        <v>1853</v>
      </c>
      <c r="J230" s="628"/>
      <c r="K230" s="615"/>
      <c r="L230" s="615"/>
      <c r="M230" s="614"/>
      <c r="N230" s="615"/>
      <c r="O230" s="615"/>
      <c r="P230" s="615"/>
    </row>
    <row r="231" spans="1:16" ht="25.5" x14ac:dyDescent="0.25">
      <c r="A231" s="614" t="s">
        <v>692</v>
      </c>
      <c r="B231" s="620" t="s">
        <v>694</v>
      </c>
      <c r="C231" s="614"/>
      <c r="D231" s="682" t="s">
        <v>1801</v>
      </c>
      <c r="E231" s="623">
        <v>930</v>
      </c>
      <c r="F231" s="624" t="s">
        <v>1568</v>
      </c>
      <c r="G231" s="679" t="s">
        <v>1330</v>
      </c>
      <c r="H231" s="614"/>
      <c r="I231" s="626" t="s">
        <v>1853</v>
      </c>
      <c r="J231" s="628"/>
      <c r="K231" s="615"/>
      <c r="L231" s="615"/>
      <c r="M231" s="614"/>
      <c r="N231" s="615"/>
      <c r="O231" s="615"/>
      <c r="P231" s="615"/>
    </row>
    <row r="232" spans="1:16" ht="25.5" x14ac:dyDescent="0.25">
      <c r="A232" s="614" t="s">
        <v>692</v>
      </c>
      <c r="B232" s="620" t="s">
        <v>694</v>
      </c>
      <c r="C232" s="614"/>
      <c r="D232" s="681" t="s">
        <v>1830</v>
      </c>
      <c r="E232" s="621">
        <v>930</v>
      </c>
      <c r="F232" s="622" t="s">
        <v>1568</v>
      </c>
      <c r="G232" s="679" t="s">
        <v>1330</v>
      </c>
      <c r="H232" s="614"/>
      <c r="I232" s="625" t="s">
        <v>1853</v>
      </c>
      <c r="J232" s="628"/>
      <c r="K232" s="615"/>
      <c r="L232" s="615"/>
      <c r="M232" s="614"/>
      <c r="N232" s="615"/>
      <c r="O232" s="615"/>
      <c r="P232" s="615"/>
    </row>
    <row r="233" spans="1:16" ht="25.5" x14ac:dyDescent="0.25">
      <c r="A233" s="614" t="s">
        <v>692</v>
      </c>
      <c r="B233" s="620" t="s">
        <v>694</v>
      </c>
      <c r="C233" s="614"/>
      <c r="D233" s="682" t="s">
        <v>1828</v>
      </c>
      <c r="E233" s="623">
        <v>930</v>
      </c>
      <c r="F233" s="624" t="s">
        <v>1568</v>
      </c>
      <c r="G233" s="679" t="s">
        <v>1330</v>
      </c>
      <c r="H233" s="614"/>
      <c r="I233" s="626" t="s">
        <v>1853</v>
      </c>
      <c r="J233" s="628"/>
      <c r="K233" s="615"/>
      <c r="L233" s="615"/>
      <c r="M233" s="614"/>
      <c r="N233" s="615"/>
      <c r="O233" s="615"/>
      <c r="P233" s="615"/>
    </row>
    <row r="234" spans="1:16" ht="25.5" x14ac:dyDescent="0.25">
      <c r="A234" s="614" t="s">
        <v>692</v>
      </c>
      <c r="B234" s="620" t="s">
        <v>694</v>
      </c>
      <c r="C234" s="614"/>
      <c r="D234" s="681" t="s">
        <v>1801</v>
      </c>
      <c r="E234" s="621">
        <v>930</v>
      </c>
      <c r="F234" s="622" t="s">
        <v>1568</v>
      </c>
      <c r="G234" s="679" t="s">
        <v>1330</v>
      </c>
      <c r="H234" s="614"/>
      <c r="I234" s="625" t="s">
        <v>1853</v>
      </c>
      <c r="J234" s="628"/>
      <c r="K234" s="615"/>
      <c r="L234" s="615"/>
      <c r="M234" s="614"/>
      <c r="N234" s="615"/>
      <c r="O234" s="615"/>
      <c r="P234" s="615"/>
    </row>
    <row r="235" spans="1:16" ht="25.5" x14ac:dyDescent="0.25">
      <c r="A235" s="614" t="s">
        <v>692</v>
      </c>
      <c r="B235" s="620" t="s">
        <v>694</v>
      </c>
      <c r="C235" s="614"/>
      <c r="D235" s="682" t="s">
        <v>760</v>
      </c>
      <c r="E235" s="623">
        <v>930</v>
      </c>
      <c r="F235" s="624" t="s">
        <v>1568</v>
      </c>
      <c r="G235" s="679" t="s">
        <v>1330</v>
      </c>
      <c r="H235" s="614"/>
      <c r="I235" s="626" t="s">
        <v>1853</v>
      </c>
      <c r="J235" s="628"/>
      <c r="K235" s="615"/>
      <c r="L235" s="615"/>
      <c r="M235" s="614"/>
      <c r="N235" s="615"/>
      <c r="O235" s="615"/>
      <c r="P235" s="615"/>
    </row>
    <row r="236" spans="1:16" x14ac:dyDescent="0.25">
      <c r="A236" s="614" t="s">
        <v>692</v>
      </c>
      <c r="B236" s="620" t="s">
        <v>693</v>
      </c>
      <c r="C236" s="614"/>
      <c r="D236" s="681" t="s">
        <v>792</v>
      </c>
      <c r="E236" s="621">
        <v>1500</v>
      </c>
      <c r="F236" s="622" t="s">
        <v>1725</v>
      </c>
      <c r="G236" s="679" t="s">
        <v>1488</v>
      </c>
      <c r="H236" s="614"/>
      <c r="I236" s="625" t="s">
        <v>1855</v>
      </c>
      <c r="J236" s="628"/>
      <c r="K236" s="615"/>
      <c r="L236" s="615"/>
      <c r="M236" s="614"/>
      <c r="N236" s="615"/>
      <c r="O236" s="615"/>
      <c r="P236" s="615"/>
    </row>
    <row r="237" spans="1:16" x14ac:dyDescent="0.25">
      <c r="A237" s="614" t="s">
        <v>692</v>
      </c>
      <c r="B237" s="620" t="s">
        <v>693</v>
      </c>
      <c r="C237" s="614"/>
      <c r="D237" s="682" t="s">
        <v>792</v>
      </c>
      <c r="E237" s="623">
        <v>1800</v>
      </c>
      <c r="F237" s="624" t="s">
        <v>1726</v>
      </c>
      <c r="G237" s="679" t="s">
        <v>1489</v>
      </c>
      <c r="H237" s="614"/>
      <c r="I237" s="626" t="s">
        <v>1855</v>
      </c>
      <c r="J237" s="628"/>
      <c r="K237" s="615"/>
      <c r="L237" s="615"/>
      <c r="M237" s="614"/>
      <c r="N237" s="615"/>
      <c r="O237" s="615"/>
      <c r="P237" s="615"/>
    </row>
    <row r="238" spans="1:16" x14ac:dyDescent="0.25">
      <c r="A238" s="614" t="s">
        <v>692</v>
      </c>
      <c r="B238" s="620" t="s">
        <v>693</v>
      </c>
      <c r="C238" s="614"/>
      <c r="D238" s="681" t="s">
        <v>713</v>
      </c>
      <c r="E238" s="621">
        <v>1000</v>
      </c>
      <c r="F238" s="622" t="s">
        <v>1727</v>
      </c>
      <c r="G238" s="679" t="s">
        <v>1490</v>
      </c>
      <c r="H238" s="614"/>
      <c r="I238" s="625" t="s">
        <v>1853</v>
      </c>
      <c r="J238" s="628"/>
      <c r="K238" s="615"/>
      <c r="L238" s="615"/>
      <c r="M238" s="614"/>
      <c r="N238" s="615"/>
      <c r="O238" s="615"/>
      <c r="P238" s="615"/>
    </row>
    <row r="239" spans="1:16" x14ac:dyDescent="0.25">
      <c r="A239" s="614" t="s">
        <v>692</v>
      </c>
      <c r="B239" s="620" t="s">
        <v>693</v>
      </c>
      <c r="C239" s="614"/>
      <c r="D239" s="682" t="s">
        <v>713</v>
      </c>
      <c r="E239" s="623">
        <v>1170</v>
      </c>
      <c r="F239" s="624" t="s">
        <v>1728</v>
      </c>
      <c r="G239" s="679" t="s">
        <v>1491</v>
      </c>
      <c r="H239" s="614"/>
      <c r="I239" s="626" t="s">
        <v>1853</v>
      </c>
      <c r="J239" s="628"/>
      <c r="K239" s="615"/>
      <c r="L239" s="615"/>
      <c r="M239" s="614"/>
      <c r="N239" s="615"/>
      <c r="O239" s="615"/>
      <c r="P239" s="615"/>
    </row>
    <row r="240" spans="1:16" x14ac:dyDescent="0.25">
      <c r="A240" s="614" t="s">
        <v>692</v>
      </c>
      <c r="B240" s="620" t="s">
        <v>693</v>
      </c>
      <c r="C240" s="614"/>
      <c r="D240" s="681" t="s">
        <v>1831</v>
      </c>
      <c r="E240" s="621">
        <v>2700</v>
      </c>
      <c r="F240" s="622" t="s">
        <v>1729</v>
      </c>
      <c r="G240" s="679" t="s">
        <v>1492</v>
      </c>
      <c r="H240" s="614"/>
      <c r="I240" s="625" t="s">
        <v>1854</v>
      </c>
      <c r="J240" s="628"/>
      <c r="K240" s="615"/>
      <c r="L240" s="615"/>
      <c r="M240" s="614"/>
      <c r="N240" s="615"/>
      <c r="O240" s="615"/>
      <c r="P240" s="615"/>
    </row>
    <row r="241" spans="1:16" x14ac:dyDescent="0.25">
      <c r="A241" s="614" t="s">
        <v>692</v>
      </c>
      <c r="B241" s="620" t="s">
        <v>693</v>
      </c>
      <c r="C241" s="614"/>
      <c r="D241" s="682" t="s">
        <v>1802</v>
      </c>
      <c r="E241" s="623">
        <v>2000</v>
      </c>
      <c r="F241" s="624" t="s">
        <v>1730</v>
      </c>
      <c r="G241" s="679" t="s">
        <v>1493</v>
      </c>
      <c r="H241" s="614"/>
      <c r="I241" s="626" t="s">
        <v>1855</v>
      </c>
      <c r="J241" s="628"/>
      <c r="K241" s="615"/>
      <c r="L241" s="615"/>
      <c r="M241" s="614"/>
      <c r="N241" s="615"/>
      <c r="O241" s="615"/>
      <c r="P241" s="615"/>
    </row>
    <row r="242" spans="1:16" x14ac:dyDescent="0.25">
      <c r="A242" s="614" t="s">
        <v>692</v>
      </c>
      <c r="B242" s="620" t="s">
        <v>693</v>
      </c>
      <c r="C242" s="614"/>
      <c r="D242" s="681" t="s">
        <v>792</v>
      </c>
      <c r="E242" s="621">
        <v>1400</v>
      </c>
      <c r="F242" s="622" t="s">
        <v>1731</v>
      </c>
      <c r="G242" s="679" t="s">
        <v>1494</v>
      </c>
      <c r="H242" s="614"/>
      <c r="I242" s="625" t="s">
        <v>1854</v>
      </c>
      <c r="J242" s="628"/>
      <c r="K242" s="615"/>
      <c r="L242" s="615"/>
      <c r="M242" s="614"/>
      <c r="N242" s="615"/>
      <c r="O242" s="615"/>
      <c r="P242" s="615"/>
    </row>
    <row r="243" spans="1:16" x14ac:dyDescent="0.25">
      <c r="A243" s="614" t="s">
        <v>692</v>
      </c>
      <c r="B243" s="620" t="s">
        <v>693</v>
      </c>
      <c r="C243" s="614"/>
      <c r="D243" s="682" t="s">
        <v>1832</v>
      </c>
      <c r="E243" s="623">
        <v>2500</v>
      </c>
      <c r="F243" s="624" t="s">
        <v>1732</v>
      </c>
      <c r="G243" s="679" t="s">
        <v>1495</v>
      </c>
      <c r="H243" s="614"/>
      <c r="I243" s="626" t="s">
        <v>1854</v>
      </c>
      <c r="J243" s="628"/>
      <c r="K243" s="615"/>
      <c r="L243" s="615"/>
      <c r="M243" s="614"/>
      <c r="N243" s="615"/>
      <c r="O243" s="615"/>
      <c r="P243" s="615"/>
    </row>
    <row r="244" spans="1:16" x14ac:dyDescent="0.25">
      <c r="A244" s="614" t="s">
        <v>692</v>
      </c>
      <c r="B244" s="620" t="s">
        <v>693</v>
      </c>
      <c r="C244" s="614"/>
      <c r="D244" s="681" t="s">
        <v>792</v>
      </c>
      <c r="E244" s="621">
        <v>1400</v>
      </c>
      <c r="F244" s="622" t="s">
        <v>1733</v>
      </c>
      <c r="G244" s="679" t="s">
        <v>1496</v>
      </c>
      <c r="H244" s="614"/>
      <c r="I244" s="625" t="s">
        <v>1855</v>
      </c>
      <c r="J244" s="628"/>
      <c r="K244" s="615"/>
      <c r="L244" s="615"/>
      <c r="M244" s="614"/>
      <c r="N244" s="615"/>
      <c r="O244" s="615"/>
      <c r="P244" s="615"/>
    </row>
    <row r="245" spans="1:16" x14ac:dyDescent="0.25">
      <c r="A245" s="614" t="s">
        <v>692</v>
      </c>
      <c r="B245" s="620" t="s">
        <v>693</v>
      </c>
      <c r="C245" s="614"/>
      <c r="D245" s="682" t="s">
        <v>1818</v>
      </c>
      <c r="E245" s="623">
        <v>2600</v>
      </c>
      <c r="F245" s="624" t="s">
        <v>1734</v>
      </c>
      <c r="G245" s="679" t="s">
        <v>1497</v>
      </c>
      <c r="H245" s="614"/>
      <c r="I245" s="626" t="s">
        <v>1855</v>
      </c>
      <c r="J245" s="628"/>
      <c r="K245" s="615"/>
      <c r="L245" s="615"/>
      <c r="M245" s="614"/>
      <c r="N245" s="615"/>
      <c r="O245" s="615"/>
      <c r="P245" s="615"/>
    </row>
    <row r="246" spans="1:16" x14ac:dyDescent="0.25">
      <c r="A246" s="614" t="s">
        <v>692</v>
      </c>
      <c r="B246" s="620" t="s">
        <v>693</v>
      </c>
      <c r="C246" s="614"/>
      <c r="D246" s="681" t="s">
        <v>792</v>
      </c>
      <c r="E246" s="621">
        <v>1700</v>
      </c>
      <c r="F246" s="622" t="s">
        <v>1735</v>
      </c>
      <c r="G246" s="679" t="s">
        <v>1498</v>
      </c>
      <c r="H246" s="614"/>
      <c r="I246" s="625" t="s">
        <v>1854</v>
      </c>
      <c r="J246" s="628"/>
      <c r="K246" s="615"/>
      <c r="L246" s="615"/>
      <c r="M246" s="614"/>
      <c r="N246" s="615"/>
      <c r="O246" s="615"/>
      <c r="P246" s="615"/>
    </row>
    <row r="247" spans="1:16" x14ac:dyDescent="0.25">
      <c r="A247" s="614" t="s">
        <v>692</v>
      </c>
      <c r="B247" s="620" t="s">
        <v>693</v>
      </c>
      <c r="C247" s="614"/>
      <c r="D247" s="682" t="s">
        <v>1802</v>
      </c>
      <c r="E247" s="623">
        <v>2400</v>
      </c>
      <c r="F247" s="624" t="s">
        <v>1736</v>
      </c>
      <c r="G247" s="679" t="s">
        <v>1499</v>
      </c>
      <c r="H247" s="614"/>
      <c r="I247" s="626" t="s">
        <v>1855</v>
      </c>
      <c r="J247" s="628"/>
      <c r="K247" s="615"/>
      <c r="L247" s="615"/>
      <c r="M247" s="614"/>
      <c r="N247" s="615"/>
      <c r="O247" s="615"/>
      <c r="P247" s="615"/>
    </row>
    <row r="248" spans="1:16" ht="38.25" x14ac:dyDescent="0.25">
      <c r="A248" s="614" t="s">
        <v>692</v>
      </c>
      <c r="B248" s="620" t="s">
        <v>693</v>
      </c>
      <c r="C248" s="614"/>
      <c r="D248" s="681" t="s">
        <v>1813</v>
      </c>
      <c r="E248" s="621">
        <v>3000</v>
      </c>
      <c r="F248" s="622" t="s">
        <v>1737</v>
      </c>
      <c r="G248" s="679" t="s">
        <v>1500</v>
      </c>
      <c r="H248" s="614"/>
      <c r="I248" s="625" t="s">
        <v>1854</v>
      </c>
      <c r="J248" s="628"/>
      <c r="K248" s="615"/>
      <c r="L248" s="615"/>
      <c r="M248" s="614"/>
      <c r="N248" s="615"/>
      <c r="O248" s="615"/>
      <c r="P248" s="615"/>
    </row>
    <row r="249" spans="1:16" x14ac:dyDescent="0.25">
      <c r="A249" s="614" t="s">
        <v>692</v>
      </c>
      <c r="B249" s="620" t="s">
        <v>693</v>
      </c>
      <c r="C249" s="614"/>
      <c r="D249" s="682" t="s">
        <v>792</v>
      </c>
      <c r="E249" s="623">
        <v>1400</v>
      </c>
      <c r="F249" s="624" t="s">
        <v>1738</v>
      </c>
      <c r="G249" s="679" t="s">
        <v>1501</v>
      </c>
      <c r="H249" s="614"/>
      <c r="I249" s="626" t="s">
        <v>1854</v>
      </c>
      <c r="J249" s="628"/>
      <c r="K249" s="615"/>
      <c r="L249" s="615"/>
      <c r="M249" s="614"/>
      <c r="N249" s="615"/>
      <c r="O249" s="615"/>
      <c r="P249" s="615"/>
    </row>
    <row r="250" spans="1:16" x14ac:dyDescent="0.25">
      <c r="A250" s="614" t="s">
        <v>692</v>
      </c>
      <c r="B250" s="620" t="s">
        <v>693</v>
      </c>
      <c r="C250" s="614"/>
      <c r="D250" s="681" t="s">
        <v>1833</v>
      </c>
      <c r="E250" s="621">
        <v>1050</v>
      </c>
      <c r="F250" s="622" t="s">
        <v>1739</v>
      </c>
      <c r="G250" s="679" t="s">
        <v>1502</v>
      </c>
      <c r="H250" s="614"/>
      <c r="I250" s="625" t="s">
        <v>1853</v>
      </c>
      <c r="J250" s="628"/>
      <c r="K250" s="615"/>
      <c r="L250" s="615"/>
      <c r="M250" s="614"/>
      <c r="N250" s="615"/>
      <c r="O250" s="615"/>
      <c r="P250" s="615"/>
    </row>
    <row r="251" spans="1:16" x14ac:dyDescent="0.25">
      <c r="A251" s="614" t="s">
        <v>692</v>
      </c>
      <c r="B251" s="620" t="s">
        <v>693</v>
      </c>
      <c r="C251" s="614"/>
      <c r="D251" s="682" t="s">
        <v>1834</v>
      </c>
      <c r="E251" s="623">
        <v>3000</v>
      </c>
      <c r="F251" s="624" t="s">
        <v>1740</v>
      </c>
      <c r="G251" s="679" t="s">
        <v>1503</v>
      </c>
      <c r="H251" s="614"/>
      <c r="I251" s="626" t="s">
        <v>1854</v>
      </c>
      <c r="J251" s="628"/>
      <c r="K251" s="615"/>
      <c r="L251" s="615"/>
      <c r="M251" s="614"/>
      <c r="N251" s="615"/>
      <c r="O251" s="615"/>
      <c r="P251" s="615"/>
    </row>
    <row r="252" spans="1:16" x14ac:dyDescent="0.25">
      <c r="A252" s="614" t="s">
        <v>692</v>
      </c>
      <c r="B252" s="620" t="s">
        <v>693</v>
      </c>
      <c r="C252" s="614"/>
      <c r="D252" s="681" t="s">
        <v>1835</v>
      </c>
      <c r="E252" s="621">
        <v>5950</v>
      </c>
      <c r="F252" s="622" t="s">
        <v>1741</v>
      </c>
      <c r="G252" s="679" t="s">
        <v>1504</v>
      </c>
      <c r="H252" s="614"/>
      <c r="I252" s="625" t="s">
        <v>1854</v>
      </c>
      <c r="J252" s="628"/>
      <c r="K252" s="615"/>
      <c r="L252" s="615"/>
      <c r="M252" s="614"/>
      <c r="N252" s="615"/>
      <c r="O252" s="615"/>
      <c r="P252" s="615"/>
    </row>
    <row r="253" spans="1:16" x14ac:dyDescent="0.25">
      <c r="A253" s="614" t="s">
        <v>692</v>
      </c>
      <c r="B253" s="620" t="s">
        <v>693</v>
      </c>
      <c r="C253" s="614"/>
      <c r="D253" s="682" t="s">
        <v>792</v>
      </c>
      <c r="E253" s="623">
        <v>1400</v>
      </c>
      <c r="F253" s="624" t="s">
        <v>1742</v>
      </c>
      <c r="G253" s="679" t="s">
        <v>1505</v>
      </c>
      <c r="H253" s="614"/>
      <c r="I253" s="626" t="s">
        <v>1855</v>
      </c>
      <c r="J253" s="628"/>
      <c r="K253" s="615"/>
      <c r="L253" s="615"/>
      <c r="M253" s="614"/>
      <c r="N253" s="615"/>
      <c r="O253" s="615"/>
      <c r="P253" s="615"/>
    </row>
    <row r="254" spans="1:16" ht="25.5" x14ac:dyDescent="0.25">
      <c r="A254" s="614" t="s">
        <v>692</v>
      </c>
      <c r="B254" s="620" t="s">
        <v>693</v>
      </c>
      <c r="C254" s="614"/>
      <c r="D254" s="681" t="s">
        <v>1823</v>
      </c>
      <c r="E254" s="621">
        <v>4000</v>
      </c>
      <c r="F254" s="622" t="s">
        <v>1743</v>
      </c>
      <c r="G254" s="679" t="s">
        <v>1506</v>
      </c>
      <c r="H254" s="614"/>
      <c r="I254" s="625" t="s">
        <v>1854</v>
      </c>
      <c r="J254" s="628"/>
      <c r="K254" s="615"/>
      <c r="L254" s="615"/>
      <c r="M254" s="614"/>
      <c r="N254" s="615"/>
      <c r="O254" s="615"/>
      <c r="P254" s="615"/>
    </row>
    <row r="255" spans="1:16" x14ac:dyDescent="0.25">
      <c r="A255" s="614" t="s">
        <v>692</v>
      </c>
      <c r="B255" s="620" t="s">
        <v>693</v>
      </c>
      <c r="C255" s="614"/>
      <c r="D255" s="682" t="s">
        <v>713</v>
      </c>
      <c r="E255" s="623">
        <v>1500</v>
      </c>
      <c r="F255" s="624" t="s">
        <v>1744</v>
      </c>
      <c r="G255" s="679" t="s">
        <v>1507</v>
      </c>
      <c r="H255" s="614"/>
      <c r="I255" s="626" t="s">
        <v>1855</v>
      </c>
      <c r="J255" s="628"/>
      <c r="K255" s="615"/>
      <c r="L255" s="615"/>
      <c r="M255" s="614"/>
      <c r="N255" s="615"/>
      <c r="O255" s="615"/>
      <c r="P255" s="615"/>
    </row>
    <row r="256" spans="1:16" x14ac:dyDescent="0.25">
      <c r="A256" s="614" t="s">
        <v>692</v>
      </c>
      <c r="B256" s="620" t="s">
        <v>693</v>
      </c>
      <c r="C256" s="614"/>
      <c r="D256" s="681" t="s">
        <v>792</v>
      </c>
      <c r="E256" s="621">
        <v>1400</v>
      </c>
      <c r="F256" s="622" t="s">
        <v>1745</v>
      </c>
      <c r="G256" s="679" t="s">
        <v>1508</v>
      </c>
      <c r="H256" s="614"/>
      <c r="I256" s="625" t="s">
        <v>1855</v>
      </c>
      <c r="J256" s="628"/>
      <c r="K256" s="615"/>
      <c r="L256" s="615"/>
      <c r="M256" s="614"/>
      <c r="N256" s="615"/>
      <c r="O256" s="615"/>
      <c r="P256" s="615"/>
    </row>
    <row r="257" spans="1:16" x14ac:dyDescent="0.25">
      <c r="A257" s="614" t="s">
        <v>692</v>
      </c>
      <c r="B257" s="620" t="s">
        <v>693</v>
      </c>
      <c r="C257" s="614"/>
      <c r="D257" s="682" t="s">
        <v>808</v>
      </c>
      <c r="E257" s="623">
        <v>3500</v>
      </c>
      <c r="F257" s="624" t="s">
        <v>1568</v>
      </c>
      <c r="G257" s="679" t="s">
        <v>1487</v>
      </c>
      <c r="H257" s="614"/>
      <c r="I257" s="626" t="s">
        <v>1854</v>
      </c>
      <c r="J257" s="628"/>
      <c r="K257" s="615"/>
      <c r="L257" s="615"/>
      <c r="M257" s="614"/>
      <c r="N257" s="615"/>
      <c r="O257" s="615"/>
      <c r="P257" s="615"/>
    </row>
    <row r="258" spans="1:16" x14ac:dyDescent="0.25">
      <c r="A258" s="614" t="s">
        <v>692</v>
      </c>
      <c r="B258" s="620" t="s">
        <v>693</v>
      </c>
      <c r="C258" s="614"/>
      <c r="D258" s="681" t="s">
        <v>792</v>
      </c>
      <c r="E258" s="621">
        <v>1400</v>
      </c>
      <c r="F258" s="622" t="s">
        <v>1746</v>
      </c>
      <c r="G258" s="679" t="s">
        <v>1509</v>
      </c>
      <c r="H258" s="614"/>
      <c r="I258" s="625" t="s">
        <v>1855</v>
      </c>
      <c r="J258" s="628"/>
      <c r="K258" s="615"/>
      <c r="L258" s="615"/>
      <c r="M258" s="614"/>
      <c r="N258" s="615"/>
      <c r="O258" s="615"/>
      <c r="P258" s="615"/>
    </row>
    <row r="259" spans="1:16" x14ac:dyDescent="0.25">
      <c r="A259" s="614" t="s">
        <v>692</v>
      </c>
      <c r="B259" s="620" t="s">
        <v>693</v>
      </c>
      <c r="C259" s="614"/>
      <c r="D259" s="682" t="s">
        <v>1835</v>
      </c>
      <c r="E259" s="623">
        <v>5950</v>
      </c>
      <c r="F259" s="624" t="s">
        <v>1747</v>
      </c>
      <c r="G259" s="679" t="s">
        <v>1510</v>
      </c>
      <c r="H259" s="614"/>
      <c r="I259" s="626" t="s">
        <v>1854</v>
      </c>
      <c r="J259" s="628"/>
      <c r="K259" s="615"/>
      <c r="L259" s="615"/>
      <c r="M259" s="614"/>
      <c r="N259" s="615"/>
      <c r="O259" s="615"/>
      <c r="P259" s="615"/>
    </row>
    <row r="260" spans="1:16" x14ac:dyDescent="0.25">
      <c r="A260" s="614" t="s">
        <v>692</v>
      </c>
      <c r="B260" s="620" t="s">
        <v>693</v>
      </c>
      <c r="C260" s="614"/>
      <c r="D260" s="681" t="s">
        <v>1835</v>
      </c>
      <c r="E260" s="621">
        <v>5950</v>
      </c>
      <c r="F260" s="622" t="s">
        <v>1748</v>
      </c>
      <c r="G260" s="679" t="s">
        <v>1511</v>
      </c>
      <c r="H260" s="614"/>
      <c r="I260" s="625" t="s">
        <v>1854</v>
      </c>
      <c r="J260" s="628"/>
      <c r="K260" s="615"/>
      <c r="L260" s="615"/>
      <c r="M260" s="614"/>
      <c r="N260" s="615"/>
      <c r="O260" s="615"/>
      <c r="P260" s="615"/>
    </row>
    <row r="261" spans="1:16" x14ac:dyDescent="0.25">
      <c r="A261" s="614" t="s">
        <v>692</v>
      </c>
      <c r="B261" s="620" t="s">
        <v>693</v>
      </c>
      <c r="C261" s="614"/>
      <c r="D261" s="682" t="s">
        <v>1817</v>
      </c>
      <c r="E261" s="623">
        <v>1300</v>
      </c>
      <c r="F261" s="624" t="s">
        <v>1749</v>
      </c>
      <c r="G261" s="679" t="s">
        <v>1512</v>
      </c>
      <c r="H261" s="614"/>
      <c r="I261" s="626" t="s">
        <v>1855</v>
      </c>
      <c r="J261" s="628"/>
      <c r="K261" s="615"/>
      <c r="L261" s="615"/>
      <c r="M261" s="614"/>
      <c r="N261" s="615"/>
      <c r="O261" s="615"/>
      <c r="P261" s="615"/>
    </row>
    <row r="262" spans="1:16" x14ac:dyDescent="0.25">
      <c r="A262" s="614" t="s">
        <v>692</v>
      </c>
      <c r="B262" s="620" t="s">
        <v>693</v>
      </c>
      <c r="C262" s="614"/>
      <c r="D262" s="681" t="s">
        <v>1817</v>
      </c>
      <c r="E262" s="621">
        <v>1200</v>
      </c>
      <c r="F262" s="622" t="s">
        <v>1750</v>
      </c>
      <c r="G262" s="679" t="s">
        <v>1513</v>
      </c>
      <c r="H262" s="614"/>
      <c r="I262" s="625" t="s">
        <v>1855</v>
      </c>
      <c r="J262" s="628"/>
      <c r="K262" s="615"/>
      <c r="L262" s="615"/>
      <c r="M262" s="614"/>
      <c r="N262" s="615"/>
      <c r="O262" s="615"/>
      <c r="P262" s="615"/>
    </row>
    <row r="263" spans="1:16" x14ac:dyDescent="0.25">
      <c r="A263" s="614" t="s">
        <v>692</v>
      </c>
      <c r="B263" s="620" t="s">
        <v>693</v>
      </c>
      <c r="C263" s="614"/>
      <c r="D263" s="682" t="s">
        <v>792</v>
      </c>
      <c r="E263" s="623">
        <v>1400</v>
      </c>
      <c r="F263" s="624" t="s">
        <v>1751</v>
      </c>
      <c r="G263" s="679" t="s">
        <v>1514</v>
      </c>
      <c r="H263" s="614"/>
      <c r="I263" s="626" t="s">
        <v>1855</v>
      </c>
      <c r="J263" s="628"/>
      <c r="K263" s="615"/>
      <c r="L263" s="615"/>
      <c r="M263" s="614"/>
      <c r="N263" s="615"/>
      <c r="O263" s="615"/>
      <c r="P263" s="615"/>
    </row>
    <row r="264" spans="1:16" x14ac:dyDescent="0.25">
      <c r="A264" s="614" t="s">
        <v>692</v>
      </c>
      <c r="B264" s="620" t="s">
        <v>693</v>
      </c>
      <c r="C264" s="614"/>
      <c r="D264" s="681" t="s">
        <v>713</v>
      </c>
      <c r="E264" s="621">
        <v>1000</v>
      </c>
      <c r="F264" s="622" t="s">
        <v>1752</v>
      </c>
      <c r="G264" s="679" t="s">
        <v>1515</v>
      </c>
      <c r="H264" s="614"/>
      <c r="I264" s="625" t="s">
        <v>1853</v>
      </c>
      <c r="J264" s="628"/>
      <c r="K264" s="615"/>
      <c r="L264" s="615"/>
      <c r="M264" s="614"/>
      <c r="N264" s="615"/>
      <c r="O264" s="615"/>
      <c r="P264" s="615"/>
    </row>
    <row r="265" spans="1:16" x14ac:dyDescent="0.25">
      <c r="A265" s="614" t="s">
        <v>692</v>
      </c>
      <c r="B265" s="620" t="s">
        <v>693</v>
      </c>
      <c r="C265" s="614"/>
      <c r="D265" s="682" t="s">
        <v>792</v>
      </c>
      <c r="E265" s="623">
        <v>1500</v>
      </c>
      <c r="F265" s="624" t="s">
        <v>1753</v>
      </c>
      <c r="G265" s="679" t="s">
        <v>1516</v>
      </c>
      <c r="H265" s="614"/>
      <c r="I265" s="626" t="s">
        <v>1855</v>
      </c>
      <c r="J265" s="628"/>
      <c r="K265" s="615"/>
      <c r="L265" s="615"/>
      <c r="M265" s="614"/>
      <c r="N265" s="615"/>
      <c r="O265" s="615"/>
      <c r="P265" s="615"/>
    </row>
    <row r="266" spans="1:16" x14ac:dyDescent="0.25">
      <c r="A266" s="614" t="s">
        <v>692</v>
      </c>
      <c r="B266" s="620" t="s">
        <v>693</v>
      </c>
      <c r="C266" s="614"/>
      <c r="D266" s="681" t="s">
        <v>1817</v>
      </c>
      <c r="E266" s="621">
        <v>1500</v>
      </c>
      <c r="F266" s="622" t="s">
        <v>1754</v>
      </c>
      <c r="G266" s="679" t="s">
        <v>1517</v>
      </c>
      <c r="H266" s="614"/>
      <c r="I266" s="625" t="s">
        <v>1855</v>
      </c>
      <c r="J266" s="628"/>
      <c r="K266" s="615"/>
      <c r="L266" s="615"/>
      <c r="M266" s="614"/>
      <c r="N266" s="615"/>
      <c r="O266" s="615"/>
      <c r="P266" s="615"/>
    </row>
    <row r="267" spans="1:16" x14ac:dyDescent="0.25">
      <c r="A267" s="614" t="s">
        <v>692</v>
      </c>
      <c r="B267" s="620" t="s">
        <v>693</v>
      </c>
      <c r="C267" s="614"/>
      <c r="D267" s="682" t="s">
        <v>1820</v>
      </c>
      <c r="E267" s="623">
        <v>1200</v>
      </c>
      <c r="F267" s="624" t="s">
        <v>1568</v>
      </c>
      <c r="G267" s="679" t="s">
        <v>1487</v>
      </c>
      <c r="H267" s="614"/>
      <c r="I267" s="626" t="s">
        <v>1853</v>
      </c>
      <c r="J267" s="628"/>
      <c r="K267" s="615"/>
      <c r="L267" s="615"/>
      <c r="M267" s="614"/>
      <c r="N267" s="615"/>
      <c r="O267" s="615"/>
      <c r="P267" s="615"/>
    </row>
    <row r="268" spans="1:16" x14ac:dyDescent="0.25">
      <c r="A268" s="614" t="s">
        <v>692</v>
      </c>
      <c r="B268" s="620" t="s">
        <v>693</v>
      </c>
      <c r="C268" s="614"/>
      <c r="D268" s="681" t="s">
        <v>792</v>
      </c>
      <c r="E268" s="621">
        <v>1200</v>
      </c>
      <c r="F268" s="622" t="s">
        <v>1568</v>
      </c>
      <c r="G268" s="679" t="s">
        <v>1487</v>
      </c>
      <c r="H268" s="614"/>
      <c r="I268" s="625" t="s">
        <v>1853</v>
      </c>
      <c r="J268" s="628"/>
      <c r="K268" s="615"/>
      <c r="L268" s="615"/>
      <c r="M268" s="614"/>
      <c r="N268" s="615"/>
      <c r="O268" s="615"/>
      <c r="P268" s="615"/>
    </row>
    <row r="269" spans="1:16" x14ac:dyDescent="0.25">
      <c r="A269" s="614" t="s">
        <v>692</v>
      </c>
      <c r="B269" s="620" t="s">
        <v>693</v>
      </c>
      <c r="C269" s="614"/>
      <c r="D269" s="682" t="s">
        <v>1817</v>
      </c>
      <c r="E269" s="623">
        <v>1200</v>
      </c>
      <c r="F269" s="624" t="s">
        <v>1568</v>
      </c>
      <c r="G269" s="679" t="s">
        <v>1487</v>
      </c>
      <c r="H269" s="614"/>
      <c r="I269" s="626" t="s">
        <v>1855</v>
      </c>
      <c r="J269" s="628"/>
      <c r="K269" s="615"/>
      <c r="L269" s="615"/>
      <c r="M269" s="614"/>
      <c r="N269" s="615"/>
      <c r="O269" s="615"/>
      <c r="P269" s="615"/>
    </row>
    <row r="270" spans="1:16" x14ac:dyDescent="0.25">
      <c r="A270" s="614" t="s">
        <v>692</v>
      </c>
      <c r="B270" s="620" t="s">
        <v>693</v>
      </c>
      <c r="C270" s="614"/>
      <c r="D270" s="681" t="s">
        <v>792</v>
      </c>
      <c r="E270" s="621">
        <v>1200</v>
      </c>
      <c r="F270" s="622" t="s">
        <v>828</v>
      </c>
      <c r="G270" s="679" t="s">
        <v>1518</v>
      </c>
      <c r="H270" s="614"/>
      <c r="I270" s="625" t="s">
        <v>1853</v>
      </c>
      <c r="J270" s="628"/>
      <c r="K270" s="615"/>
      <c r="L270" s="615"/>
      <c r="M270" s="614"/>
      <c r="N270" s="615"/>
      <c r="O270" s="615"/>
      <c r="P270" s="615"/>
    </row>
    <row r="271" spans="1:16" x14ac:dyDescent="0.25">
      <c r="A271" s="614" t="s">
        <v>692</v>
      </c>
      <c r="B271" s="620" t="s">
        <v>693</v>
      </c>
      <c r="C271" s="614"/>
      <c r="D271" s="682" t="s">
        <v>1834</v>
      </c>
      <c r="E271" s="623">
        <v>1400</v>
      </c>
      <c r="F271" s="624" t="s">
        <v>1755</v>
      </c>
      <c r="G271" s="679" t="s">
        <v>1519</v>
      </c>
      <c r="H271" s="614"/>
      <c r="I271" s="626" t="s">
        <v>1855</v>
      </c>
      <c r="J271" s="628"/>
      <c r="K271" s="615"/>
      <c r="L271" s="615"/>
      <c r="M271" s="614"/>
      <c r="N271" s="615"/>
      <c r="O271" s="615"/>
      <c r="P271" s="615"/>
    </row>
    <row r="272" spans="1:16" ht="25.5" x14ac:dyDescent="0.25">
      <c r="A272" s="614" t="s">
        <v>692</v>
      </c>
      <c r="B272" s="620" t="s">
        <v>693</v>
      </c>
      <c r="C272" s="614"/>
      <c r="D272" s="681" t="s">
        <v>792</v>
      </c>
      <c r="E272" s="621">
        <v>1400</v>
      </c>
      <c r="F272" s="622" t="s">
        <v>1568</v>
      </c>
      <c r="G272" s="679" t="s">
        <v>1330</v>
      </c>
      <c r="H272" s="614"/>
      <c r="I272" s="625" t="s">
        <v>1855</v>
      </c>
      <c r="J272" s="628"/>
      <c r="K272" s="615"/>
      <c r="L272" s="615"/>
      <c r="M272" s="614"/>
      <c r="N272" s="615"/>
      <c r="O272" s="615"/>
      <c r="P272" s="615"/>
    </row>
    <row r="273" spans="1:16" x14ac:dyDescent="0.25">
      <c r="A273" s="614" t="s">
        <v>692</v>
      </c>
      <c r="B273" s="620" t="s">
        <v>693</v>
      </c>
      <c r="C273" s="614"/>
      <c r="D273" s="682" t="s">
        <v>1836</v>
      </c>
      <c r="E273" s="623">
        <v>1800</v>
      </c>
      <c r="F273" s="624" t="s">
        <v>1756</v>
      </c>
      <c r="G273" s="679" t="s">
        <v>1520</v>
      </c>
      <c r="H273" s="614"/>
      <c r="I273" s="626" t="s">
        <v>1855</v>
      </c>
      <c r="J273" s="628"/>
      <c r="K273" s="615"/>
      <c r="L273" s="615"/>
      <c r="M273" s="614"/>
      <c r="N273" s="615"/>
      <c r="O273" s="615"/>
      <c r="P273" s="615"/>
    </row>
    <row r="274" spans="1:16" x14ac:dyDescent="0.25">
      <c r="A274" s="614" t="s">
        <v>692</v>
      </c>
      <c r="B274" s="620" t="s">
        <v>693</v>
      </c>
      <c r="C274" s="614"/>
      <c r="D274" s="681" t="s">
        <v>1837</v>
      </c>
      <c r="E274" s="621">
        <v>2000</v>
      </c>
      <c r="F274" s="622" t="s">
        <v>1757</v>
      </c>
      <c r="G274" s="679" t="s">
        <v>1521</v>
      </c>
      <c r="H274" s="614"/>
      <c r="I274" s="625" t="s">
        <v>1855</v>
      </c>
      <c r="J274" s="628"/>
      <c r="K274" s="615"/>
      <c r="L274" s="615"/>
      <c r="M274" s="614"/>
      <c r="N274" s="615"/>
      <c r="O274" s="615"/>
      <c r="P274" s="615"/>
    </row>
    <row r="275" spans="1:16" x14ac:dyDescent="0.25">
      <c r="A275" s="614" t="s">
        <v>692</v>
      </c>
      <c r="B275" s="620" t="s">
        <v>693</v>
      </c>
      <c r="C275" s="614"/>
      <c r="D275" s="682" t="s">
        <v>1838</v>
      </c>
      <c r="E275" s="623">
        <v>3000</v>
      </c>
      <c r="F275" s="624" t="s">
        <v>1758</v>
      </c>
      <c r="G275" s="679" t="s">
        <v>1522</v>
      </c>
      <c r="H275" s="614"/>
      <c r="I275" s="626" t="s">
        <v>1854</v>
      </c>
      <c r="J275" s="628"/>
      <c r="K275" s="615"/>
      <c r="L275" s="615"/>
      <c r="M275" s="614"/>
      <c r="N275" s="615"/>
      <c r="O275" s="615"/>
      <c r="P275" s="615"/>
    </row>
    <row r="276" spans="1:16" ht="25.5" x14ac:dyDescent="0.25">
      <c r="A276" s="614" t="s">
        <v>692</v>
      </c>
      <c r="B276" s="620" t="s">
        <v>693</v>
      </c>
      <c r="C276" s="614"/>
      <c r="D276" s="681" t="s">
        <v>1839</v>
      </c>
      <c r="E276" s="621">
        <v>2700</v>
      </c>
      <c r="F276" s="622" t="s">
        <v>1759</v>
      </c>
      <c r="G276" s="679" t="s">
        <v>1523</v>
      </c>
      <c r="H276" s="614"/>
      <c r="I276" s="625" t="s">
        <v>1854</v>
      </c>
      <c r="J276" s="628"/>
      <c r="K276" s="615"/>
      <c r="L276" s="615"/>
      <c r="M276" s="614"/>
      <c r="N276" s="615"/>
      <c r="O276" s="615"/>
      <c r="P276" s="615"/>
    </row>
    <row r="277" spans="1:16" x14ac:dyDescent="0.25">
      <c r="A277" s="614" t="s">
        <v>692</v>
      </c>
      <c r="B277" s="620" t="s">
        <v>693</v>
      </c>
      <c r="C277" s="614"/>
      <c r="D277" s="682" t="s">
        <v>1840</v>
      </c>
      <c r="E277" s="623">
        <v>2500</v>
      </c>
      <c r="F277" s="624" t="s">
        <v>1760</v>
      </c>
      <c r="G277" s="679" t="s">
        <v>1524</v>
      </c>
      <c r="H277" s="614"/>
      <c r="I277" s="626" t="s">
        <v>1854</v>
      </c>
      <c r="J277" s="628"/>
      <c r="K277" s="615"/>
      <c r="L277" s="615"/>
      <c r="M277" s="614"/>
      <c r="N277" s="615"/>
      <c r="O277" s="615"/>
      <c r="P277" s="615"/>
    </row>
    <row r="278" spans="1:16" ht="25.5" x14ac:dyDescent="0.25">
      <c r="A278" s="614" t="s">
        <v>692</v>
      </c>
      <c r="B278" s="620" t="s">
        <v>693</v>
      </c>
      <c r="C278" s="614"/>
      <c r="D278" s="681" t="s">
        <v>1841</v>
      </c>
      <c r="E278" s="621">
        <v>2000</v>
      </c>
      <c r="F278" s="622" t="s">
        <v>1761</v>
      </c>
      <c r="G278" s="679" t="s">
        <v>1525</v>
      </c>
      <c r="H278" s="614"/>
      <c r="I278" s="625" t="s">
        <v>1855</v>
      </c>
      <c r="J278" s="628"/>
      <c r="K278" s="615"/>
      <c r="L278" s="615"/>
      <c r="M278" s="614"/>
      <c r="N278" s="615"/>
      <c r="O278" s="615"/>
      <c r="P278" s="615"/>
    </row>
    <row r="279" spans="1:16" ht="25.5" x14ac:dyDescent="0.25">
      <c r="A279" s="614" t="s">
        <v>692</v>
      </c>
      <c r="B279" s="620" t="s">
        <v>693</v>
      </c>
      <c r="C279" s="614"/>
      <c r="D279" s="682" t="s">
        <v>1841</v>
      </c>
      <c r="E279" s="623">
        <v>2000</v>
      </c>
      <c r="F279" s="624" t="s">
        <v>1762</v>
      </c>
      <c r="G279" s="679" t="s">
        <v>1526</v>
      </c>
      <c r="H279" s="614"/>
      <c r="I279" s="626" t="s">
        <v>1855</v>
      </c>
      <c r="J279" s="628"/>
      <c r="K279" s="615"/>
      <c r="L279" s="615"/>
      <c r="M279" s="614"/>
      <c r="N279" s="615"/>
      <c r="O279" s="615"/>
      <c r="P279" s="615"/>
    </row>
    <row r="280" spans="1:16" x14ac:dyDescent="0.25">
      <c r="A280" s="614" t="s">
        <v>692</v>
      </c>
      <c r="B280" s="620" t="s">
        <v>693</v>
      </c>
      <c r="C280" s="614"/>
      <c r="D280" s="681" t="s">
        <v>792</v>
      </c>
      <c r="E280" s="621">
        <v>1200</v>
      </c>
      <c r="F280" s="622" t="s">
        <v>1763</v>
      </c>
      <c r="G280" s="679" t="s">
        <v>1527</v>
      </c>
      <c r="H280" s="614"/>
      <c r="I280" s="625" t="s">
        <v>1853</v>
      </c>
      <c r="J280" s="628"/>
      <c r="K280" s="615"/>
      <c r="L280" s="615"/>
      <c r="M280" s="614"/>
      <c r="N280" s="615"/>
      <c r="O280" s="615"/>
      <c r="P280" s="615"/>
    </row>
    <row r="281" spans="1:16" ht="25.5" x14ac:dyDescent="0.25">
      <c r="A281" s="614" t="s">
        <v>692</v>
      </c>
      <c r="B281" s="620" t="s">
        <v>693</v>
      </c>
      <c r="C281" s="614"/>
      <c r="D281" s="682" t="s">
        <v>706</v>
      </c>
      <c r="E281" s="623">
        <v>3000</v>
      </c>
      <c r="F281" s="624" t="s">
        <v>1764</v>
      </c>
      <c r="G281" s="679" t="s">
        <v>1528</v>
      </c>
      <c r="H281" s="614"/>
      <c r="I281" s="626" t="s">
        <v>1854</v>
      </c>
      <c r="J281" s="628"/>
      <c r="K281" s="615"/>
      <c r="L281" s="615"/>
      <c r="M281" s="614"/>
      <c r="N281" s="615"/>
      <c r="O281" s="615"/>
      <c r="P281" s="615"/>
    </row>
    <row r="282" spans="1:16" x14ac:dyDescent="0.25">
      <c r="A282" s="614" t="s">
        <v>692</v>
      </c>
      <c r="B282" s="620" t="s">
        <v>693</v>
      </c>
      <c r="C282" s="614"/>
      <c r="D282" s="681" t="s">
        <v>706</v>
      </c>
      <c r="E282" s="621">
        <v>3000</v>
      </c>
      <c r="F282" s="622" t="s">
        <v>1765</v>
      </c>
      <c r="G282" s="679" t="s">
        <v>1529</v>
      </c>
      <c r="H282" s="614"/>
      <c r="I282" s="625" t="s">
        <v>1854</v>
      </c>
      <c r="J282" s="628"/>
      <c r="K282" s="615"/>
      <c r="L282" s="615"/>
      <c r="M282" s="614"/>
      <c r="N282" s="615"/>
      <c r="O282" s="615"/>
      <c r="P282" s="615"/>
    </row>
    <row r="283" spans="1:16" x14ac:dyDescent="0.25">
      <c r="A283" s="614" t="s">
        <v>692</v>
      </c>
      <c r="B283" s="620" t="s">
        <v>693</v>
      </c>
      <c r="C283" s="614"/>
      <c r="D283" s="682" t="s">
        <v>706</v>
      </c>
      <c r="E283" s="623">
        <v>3000</v>
      </c>
      <c r="F283" s="624" t="s">
        <v>1766</v>
      </c>
      <c r="G283" s="679" t="s">
        <v>1530</v>
      </c>
      <c r="H283" s="614"/>
      <c r="I283" s="626" t="s">
        <v>1854</v>
      </c>
      <c r="J283" s="628"/>
      <c r="K283" s="615"/>
      <c r="L283" s="615"/>
      <c r="M283" s="614"/>
      <c r="N283" s="615"/>
      <c r="O283" s="615"/>
      <c r="P283" s="615"/>
    </row>
    <row r="284" spans="1:16" x14ac:dyDescent="0.25">
      <c r="A284" s="614" t="s">
        <v>692</v>
      </c>
      <c r="B284" s="620" t="s">
        <v>693</v>
      </c>
      <c r="C284" s="614"/>
      <c r="D284" s="681" t="s">
        <v>792</v>
      </c>
      <c r="E284" s="621">
        <v>1200</v>
      </c>
      <c r="F284" s="622" t="s">
        <v>1767</v>
      </c>
      <c r="G284" s="679" t="s">
        <v>1531</v>
      </c>
      <c r="H284" s="614"/>
      <c r="I284" s="625" t="s">
        <v>1853</v>
      </c>
      <c r="J284" s="628"/>
      <c r="K284" s="615"/>
      <c r="L284" s="615"/>
      <c r="M284" s="614"/>
      <c r="N284" s="615"/>
      <c r="O284" s="615"/>
      <c r="P284" s="615"/>
    </row>
    <row r="285" spans="1:16" x14ac:dyDescent="0.25">
      <c r="A285" s="614" t="s">
        <v>692</v>
      </c>
      <c r="B285" s="620" t="s">
        <v>693</v>
      </c>
      <c r="C285" s="614"/>
      <c r="D285" s="682" t="s">
        <v>763</v>
      </c>
      <c r="E285" s="623">
        <v>3000</v>
      </c>
      <c r="F285" s="624" t="s">
        <v>1768</v>
      </c>
      <c r="G285" s="679" t="s">
        <v>1532</v>
      </c>
      <c r="H285" s="614"/>
      <c r="I285" s="626" t="s">
        <v>1855</v>
      </c>
      <c r="J285" s="628"/>
      <c r="K285" s="615"/>
      <c r="L285" s="615"/>
      <c r="M285" s="614"/>
      <c r="N285" s="615"/>
      <c r="O285" s="615"/>
      <c r="P285" s="615"/>
    </row>
    <row r="286" spans="1:16" ht="25.5" x14ac:dyDescent="0.25">
      <c r="A286" s="614" t="s">
        <v>692</v>
      </c>
      <c r="B286" s="620" t="s">
        <v>693</v>
      </c>
      <c r="C286" s="614"/>
      <c r="D286" s="681" t="s">
        <v>713</v>
      </c>
      <c r="E286" s="621">
        <v>1500</v>
      </c>
      <c r="F286" s="622" t="s">
        <v>1769</v>
      </c>
      <c r="G286" s="679" t="s">
        <v>1533</v>
      </c>
      <c r="H286" s="614"/>
      <c r="I286" s="625" t="s">
        <v>1853</v>
      </c>
      <c r="J286" s="628"/>
      <c r="K286" s="615"/>
      <c r="L286" s="615"/>
      <c r="M286" s="614"/>
      <c r="N286" s="615"/>
      <c r="O286" s="615"/>
      <c r="P286" s="615"/>
    </row>
    <row r="287" spans="1:16" x14ac:dyDescent="0.25">
      <c r="A287" s="614" t="s">
        <v>692</v>
      </c>
      <c r="B287" s="620" t="s">
        <v>693</v>
      </c>
      <c r="C287" s="614"/>
      <c r="D287" s="682" t="s">
        <v>713</v>
      </c>
      <c r="E287" s="623">
        <v>1200</v>
      </c>
      <c r="F287" s="624" t="s">
        <v>821</v>
      </c>
      <c r="G287" s="679" t="s">
        <v>1534</v>
      </c>
      <c r="H287" s="614"/>
      <c r="I287" s="626" t="s">
        <v>1853</v>
      </c>
      <c r="J287" s="628"/>
      <c r="K287" s="615"/>
      <c r="L287" s="615"/>
      <c r="M287" s="614"/>
      <c r="N287" s="615"/>
      <c r="O287" s="615"/>
      <c r="P287" s="615"/>
    </row>
    <row r="288" spans="1:16" x14ac:dyDescent="0.25">
      <c r="A288" s="614" t="s">
        <v>692</v>
      </c>
      <c r="B288" s="620" t="s">
        <v>693</v>
      </c>
      <c r="C288" s="614"/>
      <c r="D288" s="681" t="s">
        <v>1842</v>
      </c>
      <c r="E288" s="621">
        <v>2500</v>
      </c>
      <c r="F288" s="622" t="s">
        <v>1770</v>
      </c>
      <c r="G288" s="679" t="s">
        <v>1535</v>
      </c>
      <c r="H288" s="614"/>
      <c r="I288" s="625" t="s">
        <v>1854</v>
      </c>
      <c r="J288" s="628"/>
      <c r="K288" s="615"/>
      <c r="L288" s="615"/>
      <c r="M288" s="614"/>
      <c r="N288" s="615"/>
      <c r="O288" s="615"/>
      <c r="P288" s="615"/>
    </row>
    <row r="289" spans="1:16" ht="25.5" x14ac:dyDescent="0.25">
      <c r="A289" s="614" t="s">
        <v>692</v>
      </c>
      <c r="B289" s="620" t="s">
        <v>693</v>
      </c>
      <c r="C289" s="614"/>
      <c r="D289" s="682" t="s">
        <v>1843</v>
      </c>
      <c r="E289" s="623">
        <v>2000</v>
      </c>
      <c r="F289" s="624" t="s">
        <v>1771</v>
      </c>
      <c r="G289" s="679" t="s">
        <v>1536</v>
      </c>
      <c r="H289" s="614"/>
      <c r="I289" s="626" t="s">
        <v>1854</v>
      </c>
      <c r="J289" s="628"/>
      <c r="K289" s="615"/>
      <c r="L289" s="615"/>
      <c r="M289" s="614"/>
      <c r="N289" s="615"/>
      <c r="O289" s="615"/>
      <c r="P289" s="615"/>
    </row>
    <row r="290" spans="1:16" ht="25.5" x14ac:dyDescent="0.25">
      <c r="A290" s="614" t="s">
        <v>692</v>
      </c>
      <c r="B290" s="620" t="s">
        <v>693</v>
      </c>
      <c r="C290" s="614"/>
      <c r="D290" s="681" t="s">
        <v>1843</v>
      </c>
      <c r="E290" s="621">
        <v>2000</v>
      </c>
      <c r="F290" s="622" t="s">
        <v>1772</v>
      </c>
      <c r="G290" s="679" t="s">
        <v>1537</v>
      </c>
      <c r="H290" s="614"/>
      <c r="I290" s="625" t="s">
        <v>1854</v>
      </c>
      <c r="J290" s="628"/>
      <c r="K290" s="615"/>
      <c r="L290" s="615"/>
      <c r="M290" s="614"/>
      <c r="N290" s="615"/>
      <c r="O290" s="615"/>
      <c r="P290" s="615"/>
    </row>
    <row r="291" spans="1:16" ht="25.5" x14ac:dyDescent="0.25">
      <c r="A291" s="614" t="s">
        <v>692</v>
      </c>
      <c r="B291" s="620" t="s">
        <v>693</v>
      </c>
      <c r="C291" s="614"/>
      <c r="D291" s="682" t="s">
        <v>1844</v>
      </c>
      <c r="E291" s="623">
        <v>2000</v>
      </c>
      <c r="F291" s="624" t="s">
        <v>1773</v>
      </c>
      <c r="G291" s="679" t="s">
        <v>1538</v>
      </c>
      <c r="H291" s="614"/>
      <c r="I291" s="626" t="s">
        <v>1854</v>
      </c>
      <c r="J291" s="628"/>
      <c r="K291" s="615"/>
      <c r="L291" s="615"/>
      <c r="M291" s="614"/>
      <c r="N291" s="615"/>
      <c r="O291" s="615"/>
      <c r="P291" s="615"/>
    </row>
    <row r="292" spans="1:16" x14ac:dyDescent="0.25">
      <c r="A292" s="614" t="s">
        <v>692</v>
      </c>
      <c r="B292" s="620" t="s">
        <v>693</v>
      </c>
      <c r="C292" s="614"/>
      <c r="D292" s="681" t="s">
        <v>713</v>
      </c>
      <c r="E292" s="621">
        <v>1200</v>
      </c>
      <c r="F292" s="622" t="s">
        <v>1774</v>
      </c>
      <c r="G292" s="679" t="s">
        <v>1539</v>
      </c>
      <c r="H292" s="614"/>
      <c r="I292" s="625" t="s">
        <v>1853</v>
      </c>
      <c r="J292" s="628"/>
      <c r="K292" s="615"/>
      <c r="L292" s="615"/>
      <c r="M292" s="614"/>
      <c r="N292" s="615"/>
      <c r="O292" s="615"/>
      <c r="P292" s="615"/>
    </row>
    <row r="293" spans="1:16" x14ac:dyDescent="0.25">
      <c r="A293" s="614" t="s">
        <v>692</v>
      </c>
      <c r="B293" s="620" t="s">
        <v>693</v>
      </c>
      <c r="C293" s="614"/>
      <c r="D293" s="682" t="s">
        <v>713</v>
      </c>
      <c r="E293" s="623">
        <v>1300</v>
      </c>
      <c r="F293" s="624" t="s">
        <v>1775</v>
      </c>
      <c r="G293" s="679" t="s">
        <v>1540</v>
      </c>
      <c r="H293" s="614"/>
      <c r="I293" s="626" t="s">
        <v>1853</v>
      </c>
      <c r="J293" s="628"/>
      <c r="K293" s="615"/>
      <c r="L293" s="615"/>
      <c r="M293" s="614"/>
      <c r="N293" s="615"/>
      <c r="O293" s="615"/>
      <c r="P293" s="615"/>
    </row>
    <row r="294" spans="1:16" x14ac:dyDescent="0.25">
      <c r="A294" s="614" t="s">
        <v>692</v>
      </c>
      <c r="B294" s="620" t="s">
        <v>693</v>
      </c>
      <c r="C294" s="614"/>
      <c r="D294" s="681" t="s">
        <v>808</v>
      </c>
      <c r="E294" s="621">
        <v>4000</v>
      </c>
      <c r="F294" s="622" t="s">
        <v>1776</v>
      </c>
      <c r="G294" s="679" t="s">
        <v>1541</v>
      </c>
      <c r="H294" s="614"/>
      <c r="I294" s="625" t="s">
        <v>1854</v>
      </c>
      <c r="J294" s="628"/>
      <c r="K294" s="615"/>
      <c r="L294" s="615"/>
      <c r="M294" s="614"/>
      <c r="N294" s="615"/>
      <c r="O294" s="615"/>
      <c r="P294" s="615"/>
    </row>
    <row r="295" spans="1:16" x14ac:dyDescent="0.25">
      <c r="A295" s="614" t="s">
        <v>692</v>
      </c>
      <c r="B295" s="620" t="s">
        <v>693</v>
      </c>
      <c r="C295" s="614"/>
      <c r="D295" s="682" t="s">
        <v>713</v>
      </c>
      <c r="E295" s="623">
        <v>1400</v>
      </c>
      <c r="F295" s="624" t="s">
        <v>1777</v>
      </c>
      <c r="G295" s="679" t="s">
        <v>1542</v>
      </c>
      <c r="H295" s="614"/>
      <c r="I295" s="626" t="s">
        <v>1853</v>
      </c>
      <c r="J295" s="628"/>
      <c r="K295" s="615"/>
      <c r="L295" s="615"/>
      <c r="M295" s="614"/>
      <c r="N295" s="615"/>
      <c r="O295" s="615"/>
      <c r="P295" s="615"/>
    </row>
    <row r="296" spans="1:16" x14ac:dyDescent="0.25">
      <c r="A296" s="614" t="s">
        <v>692</v>
      </c>
      <c r="B296" s="620" t="s">
        <v>693</v>
      </c>
      <c r="C296" s="614"/>
      <c r="D296" s="681" t="s">
        <v>792</v>
      </c>
      <c r="E296" s="621">
        <v>1500</v>
      </c>
      <c r="F296" s="622" t="s">
        <v>813</v>
      </c>
      <c r="G296" s="679" t="s">
        <v>1543</v>
      </c>
      <c r="H296" s="614"/>
      <c r="I296" s="625" t="s">
        <v>1855</v>
      </c>
      <c r="J296" s="628"/>
      <c r="K296" s="615"/>
      <c r="L296" s="615"/>
      <c r="M296" s="614"/>
      <c r="N296" s="615"/>
      <c r="O296" s="615"/>
      <c r="P296" s="615"/>
    </row>
    <row r="297" spans="1:16" ht="25.5" x14ac:dyDescent="0.25">
      <c r="A297" s="614" t="s">
        <v>692</v>
      </c>
      <c r="B297" s="620" t="s">
        <v>693</v>
      </c>
      <c r="C297" s="614"/>
      <c r="D297" s="682" t="s">
        <v>1834</v>
      </c>
      <c r="E297" s="623">
        <v>3000</v>
      </c>
      <c r="F297" s="624" t="s">
        <v>1778</v>
      </c>
      <c r="G297" s="679" t="s">
        <v>1544</v>
      </c>
      <c r="H297" s="614"/>
      <c r="I297" s="626" t="s">
        <v>1854</v>
      </c>
      <c r="J297" s="628"/>
      <c r="K297" s="615"/>
      <c r="L297" s="615"/>
      <c r="M297" s="614"/>
      <c r="N297" s="615"/>
      <c r="O297" s="615"/>
      <c r="P297" s="615"/>
    </row>
    <row r="298" spans="1:16" x14ac:dyDescent="0.25">
      <c r="A298" s="614" t="s">
        <v>692</v>
      </c>
      <c r="B298" s="620" t="s">
        <v>693</v>
      </c>
      <c r="C298" s="614"/>
      <c r="D298" s="681" t="s">
        <v>792</v>
      </c>
      <c r="E298" s="621">
        <v>1500</v>
      </c>
      <c r="F298" s="622" t="s">
        <v>1779</v>
      </c>
      <c r="G298" s="679" t="s">
        <v>1545</v>
      </c>
      <c r="H298" s="614"/>
      <c r="I298" s="625" t="s">
        <v>1855</v>
      </c>
      <c r="J298" s="628"/>
      <c r="K298" s="615"/>
      <c r="L298" s="615"/>
      <c r="M298" s="614"/>
      <c r="N298" s="615"/>
      <c r="O298" s="615"/>
      <c r="P298" s="615"/>
    </row>
    <row r="299" spans="1:16" x14ac:dyDescent="0.25">
      <c r="A299" s="614" t="s">
        <v>692</v>
      </c>
      <c r="B299" s="620" t="s">
        <v>693</v>
      </c>
      <c r="C299" s="614"/>
      <c r="D299" s="682" t="s">
        <v>713</v>
      </c>
      <c r="E299" s="623">
        <v>1300</v>
      </c>
      <c r="F299" s="624" t="s">
        <v>1780</v>
      </c>
      <c r="G299" s="679" t="s">
        <v>1546</v>
      </c>
      <c r="H299" s="614"/>
      <c r="I299" s="626" t="s">
        <v>1853</v>
      </c>
      <c r="J299" s="628"/>
      <c r="K299" s="615"/>
      <c r="L299" s="615"/>
      <c r="M299" s="614"/>
      <c r="N299" s="615"/>
      <c r="O299" s="615"/>
      <c r="P299" s="615"/>
    </row>
    <row r="300" spans="1:16" x14ac:dyDescent="0.25">
      <c r="A300" s="614" t="s">
        <v>692</v>
      </c>
      <c r="B300" s="620" t="s">
        <v>693</v>
      </c>
      <c r="C300" s="614"/>
      <c r="D300" s="681" t="s">
        <v>792</v>
      </c>
      <c r="E300" s="621">
        <v>1500</v>
      </c>
      <c r="F300" s="622" t="s">
        <v>1781</v>
      </c>
      <c r="G300" s="679" t="s">
        <v>1547</v>
      </c>
      <c r="H300" s="614"/>
      <c r="I300" s="625" t="s">
        <v>1855</v>
      </c>
      <c r="J300" s="628"/>
      <c r="K300" s="615"/>
      <c r="L300" s="615"/>
      <c r="M300" s="614"/>
      <c r="N300" s="615"/>
      <c r="O300" s="615"/>
      <c r="P300" s="615"/>
    </row>
    <row r="301" spans="1:16" x14ac:dyDescent="0.25">
      <c r="A301" s="614" t="s">
        <v>692</v>
      </c>
      <c r="B301" s="620" t="s">
        <v>693</v>
      </c>
      <c r="C301" s="614"/>
      <c r="D301" s="682" t="s">
        <v>792</v>
      </c>
      <c r="E301" s="623">
        <v>1200</v>
      </c>
      <c r="F301" s="624" t="s">
        <v>1782</v>
      </c>
      <c r="G301" s="679" t="s">
        <v>1548</v>
      </c>
      <c r="H301" s="614"/>
      <c r="I301" s="626" t="s">
        <v>1855</v>
      </c>
      <c r="J301" s="628"/>
      <c r="K301" s="615"/>
      <c r="L301" s="615"/>
      <c r="M301" s="614"/>
      <c r="N301" s="615"/>
      <c r="O301" s="615"/>
      <c r="P301" s="615"/>
    </row>
    <row r="302" spans="1:16" x14ac:dyDescent="0.25">
      <c r="A302" s="614" t="s">
        <v>692</v>
      </c>
      <c r="B302" s="620" t="s">
        <v>693</v>
      </c>
      <c r="C302" s="614"/>
      <c r="D302" s="681" t="s">
        <v>713</v>
      </c>
      <c r="E302" s="621">
        <v>1200</v>
      </c>
      <c r="F302" s="622" t="s">
        <v>1783</v>
      </c>
      <c r="G302" s="679" t="s">
        <v>1549</v>
      </c>
      <c r="H302" s="614"/>
      <c r="I302" s="625" t="s">
        <v>1853</v>
      </c>
      <c r="J302" s="628"/>
      <c r="K302" s="615"/>
      <c r="L302" s="615"/>
      <c r="M302" s="614"/>
      <c r="N302" s="615"/>
      <c r="O302" s="615"/>
      <c r="P302" s="615"/>
    </row>
    <row r="303" spans="1:16" ht="25.5" x14ac:dyDescent="0.25">
      <c r="A303" s="614" t="s">
        <v>692</v>
      </c>
      <c r="B303" s="620" t="s">
        <v>693</v>
      </c>
      <c r="C303" s="614"/>
      <c r="D303" s="682" t="s">
        <v>792</v>
      </c>
      <c r="E303" s="623">
        <v>1200</v>
      </c>
      <c r="F303" s="624" t="s">
        <v>1784</v>
      </c>
      <c r="G303" s="679" t="s">
        <v>1550</v>
      </c>
      <c r="H303" s="614"/>
      <c r="I303" s="626" t="s">
        <v>1855</v>
      </c>
      <c r="J303" s="628"/>
      <c r="K303" s="615"/>
      <c r="L303" s="615"/>
      <c r="M303" s="614"/>
      <c r="N303" s="615"/>
      <c r="O303" s="615"/>
      <c r="P303" s="615"/>
    </row>
    <row r="304" spans="1:16" ht="25.5" x14ac:dyDescent="0.25">
      <c r="A304" s="614" t="s">
        <v>692</v>
      </c>
      <c r="B304" s="620" t="s">
        <v>693</v>
      </c>
      <c r="C304" s="614"/>
      <c r="D304" s="681" t="s">
        <v>1839</v>
      </c>
      <c r="E304" s="621">
        <v>4500</v>
      </c>
      <c r="F304" s="622" t="s">
        <v>1785</v>
      </c>
      <c r="G304" s="679" t="s">
        <v>1551</v>
      </c>
      <c r="H304" s="614"/>
      <c r="I304" s="625" t="s">
        <v>1854</v>
      </c>
      <c r="J304" s="628"/>
      <c r="K304" s="615"/>
      <c r="L304" s="615"/>
      <c r="M304" s="614"/>
      <c r="N304" s="615"/>
      <c r="O304" s="615"/>
      <c r="P304" s="615"/>
    </row>
    <row r="305" spans="1:16" ht="25.5" x14ac:dyDescent="0.25">
      <c r="A305" s="614" t="s">
        <v>692</v>
      </c>
      <c r="B305" s="620" t="s">
        <v>693</v>
      </c>
      <c r="C305" s="614"/>
      <c r="D305" s="682" t="s">
        <v>1845</v>
      </c>
      <c r="E305" s="623">
        <v>3500</v>
      </c>
      <c r="F305" s="624" t="s">
        <v>1786</v>
      </c>
      <c r="G305" s="679" t="s">
        <v>1552</v>
      </c>
      <c r="H305" s="614"/>
      <c r="I305" s="626" t="s">
        <v>1854</v>
      </c>
      <c r="J305" s="628"/>
      <c r="K305" s="615"/>
      <c r="L305" s="615"/>
      <c r="M305" s="614"/>
      <c r="N305" s="615"/>
      <c r="O305" s="615"/>
      <c r="P305" s="615"/>
    </row>
    <row r="306" spans="1:16" x14ac:dyDescent="0.25">
      <c r="A306" s="614" t="s">
        <v>692</v>
      </c>
      <c r="B306" s="620" t="s">
        <v>693</v>
      </c>
      <c r="C306" s="614"/>
      <c r="D306" s="681" t="s">
        <v>1806</v>
      </c>
      <c r="E306" s="621">
        <v>3500</v>
      </c>
      <c r="F306" s="622" t="s">
        <v>1568</v>
      </c>
      <c r="G306" s="679" t="s">
        <v>1487</v>
      </c>
      <c r="H306" s="614"/>
      <c r="I306" s="625" t="s">
        <v>1854</v>
      </c>
      <c r="J306" s="628"/>
      <c r="K306" s="615"/>
      <c r="L306" s="615"/>
      <c r="M306" s="614"/>
      <c r="N306" s="615"/>
      <c r="O306" s="615"/>
      <c r="P306" s="615"/>
    </row>
    <row r="307" spans="1:16" ht="25.5" x14ac:dyDescent="0.25">
      <c r="A307" s="614" t="s">
        <v>692</v>
      </c>
      <c r="B307" s="620" t="s">
        <v>693</v>
      </c>
      <c r="C307" s="614"/>
      <c r="D307" s="682" t="s">
        <v>1846</v>
      </c>
      <c r="E307" s="623">
        <v>5000</v>
      </c>
      <c r="F307" s="624" t="s">
        <v>1787</v>
      </c>
      <c r="G307" s="679" t="s">
        <v>1553</v>
      </c>
      <c r="H307" s="614"/>
      <c r="I307" s="626" t="s">
        <v>1854</v>
      </c>
      <c r="J307" s="628"/>
      <c r="K307" s="615"/>
      <c r="L307" s="615"/>
      <c r="M307" s="614"/>
      <c r="N307" s="615"/>
      <c r="O307" s="615"/>
      <c r="P307" s="615"/>
    </row>
    <row r="308" spans="1:16" x14ac:dyDescent="0.25">
      <c r="A308" s="614" t="s">
        <v>692</v>
      </c>
      <c r="B308" s="620" t="s">
        <v>693</v>
      </c>
      <c r="C308" s="614"/>
      <c r="D308" s="681" t="s">
        <v>1847</v>
      </c>
      <c r="E308" s="621">
        <v>3500</v>
      </c>
      <c r="F308" s="622" t="s">
        <v>1788</v>
      </c>
      <c r="G308" s="679" t="s">
        <v>1554</v>
      </c>
      <c r="H308" s="614"/>
      <c r="I308" s="625" t="s">
        <v>1854</v>
      </c>
      <c r="J308" s="628"/>
      <c r="K308" s="615"/>
      <c r="L308" s="615"/>
      <c r="M308" s="614"/>
      <c r="N308" s="615"/>
      <c r="O308" s="615"/>
      <c r="P308" s="615"/>
    </row>
    <row r="309" spans="1:16" ht="25.5" x14ac:dyDescent="0.25">
      <c r="A309" s="614" t="s">
        <v>692</v>
      </c>
      <c r="B309" s="620" t="s">
        <v>693</v>
      </c>
      <c r="C309" s="614"/>
      <c r="D309" s="682" t="s">
        <v>1848</v>
      </c>
      <c r="E309" s="623">
        <v>3500</v>
      </c>
      <c r="F309" s="624" t="s">
        <v>1789</v>
      </c>
      <c r="G309" s="679" t="s">
        <v>1555</v>
      </c>
      <c r="H309" s="614"/>
      <c r="I309" s="626" t="s">
        <v>1854</v>
      </c>
      <c r="J309" s="628"/>
      <c r="K309" s="615"/>
      <c r="L309" s="615"/>
      <c r="M309" s="614"/>
      <c r="N309" s="615"/>
      <c r="O309" s="615"/>
      <c r="P309" s="615"/>
    </row>
    <row r="310" spans="1:16" x14ac:dyDescent="0.25">
      <c r="A310" s="614" t="s">
        <v>692</v>
      </c>
      <c r="B310" s="620" t="s">
        <v>693</v>
      </c>
      <c r="C310" s="614"/>
      <c r="D310" s="681" t="s">
        <v>1842</v>
      </c>
      <c r="E310" s="621">
        <v>2000</v>
      </c>
      <c r="F310" s="622" t="s">
        <v>1790</v>
      </c>
      <c r="G310" s="679" t="s">
        <v>1556</v>
      </c>
      <c r="H310" s="614"/>
      <c r="I310" s="625" t="s">
        <v>1854</v>
      </c>
      <c r="J310" s="628"/>
      <c r="K310" s="615"/>
      <c r="L310" s="615"/>
      <c r="M310" s="614"/>
      <c r="N310" s="615"/>
      <c r="O310" s="615"/>
      <c r="P310" s="615"/>
    </row>
    <row r="311" spans="1:16" x14ac:dyDescent="0.25">
      <c r="A311" s="614" t="s">
        <v>692</v>
      </c>
      <c r="B311" s="620" t="s">
        <v>693</v>
      </c>
      <c r="C311" s="614"/>
      <c r="D311" s="682" t="s">
        <v>1849</v>
      </c>
      <c r="E311" s="623">
        <v>3500</v>
      </c>
      <c r="F311" s="624" t="s">
        <v>1791</v>
      </c>
      <c r="G311" s="679" t="s">
        <v>1557</v>
      </c>
      <c r="H311" s="614"/>
      <c r="I311" s="626" t="s">
        <v>1854</v>
      </c>
      <c r="J311" s="628"/>
      <c r="K311" s="615"/>
      <c r="L311" s="615"/>
      <c r="M311" s="614"/>
      <c r="N311" s="615"/>
      <c r="O311" s="615"/>
      <c r="P311" s="615"/>
    </row>
    <row r="312" spans="1:16" x14ac:dyDescent="0.25">
      <c r="A312" s="614" t="s">
        <v>692</v>
      </c>
      <c r="B312" s="620" t="s">
        <v>693</v>
      </c>
      <c r="C312" s="614"/>
      <c r="D312" s="681" t="s">
        <v>1850</v>
      </c>
      <c r="E312" s="621">
        <v>3500</v>
      </c>
      <c r="F312" s="622" t="s">
        <v>1792</v>
      </c>
      <c r="G312" s="679" t="s">
        <v>1558</v>
      </c>
      <c r="H312" s="614"/>
      <c r="I312" s="625" t="s">
        <v>1854</v>
      </c>
      <c r="J312" s="628"/>
      <c r="K312" s="615"/>
      <c r="L312" s="615"/>
      <c r="M312" s="614"/>
      <c r="N312" s="615"/>
      <c r="O312" s="615"/>
      <c r="P312" s="615"/>
    </row>
    <row r="313" spans="1:16" x14ac:dyDescent="0.25">
      <c r="A313" s="614" t="s">
        <v>692</v>
      </c>
      <c r="B313" s="620" t="s">
        <v>693</v>
      </c>
      <c r="C313" s="614"/>
      <c r="D313" s="682" t="s">
        <v>808</v>
      </c>
      <c r="E313" s="623">
        <v>2500</v>
      </c>
      <c r="F313" s="624" t="s">
        <v>1793</v>
      </c>
      <c r="G313" s="679" t="s">
        <v>1559</v>
      </c>
      <c r="H313" s="614"/>
      <c r="I313" s="626" t="s">
        <v>1854</v>
      </c>
      <c r="J313" s="628"/>
      <c r="K313" s="615"/>
      <c r="L313" s="615"/>
      <c r="M313" s="614"/>
      <c r="N313" s="615"/>
      <c r="O313" s="615"/>
      <c r="P313" s="615"/>
    </row>
    <row r="314" spans="1:16" x14ac:dyDescent="0.25">
      <c r="A314" s="614" t="s">
        <v>692</v>
      </c>
      <c r="B314" s="620" t="s">
        <v>693</v>
      </c>
      <c r="C314" s="614"/>
      <c r="D314" s="681" t="s">
        <v>808</v>
      </c>
      <c r="E314" s="621">
        <v>3000</v>
      </c>
      <c r="F314" s="622" t="s">
        <v>1794</v>
      </c>
      <c r="G314" s="679" t="s">
        <v>1560</v>
      </c>
      <c r="H314" s="614"/>
      <c r="I314" s="625" t="s">
        <v>1854</v>
      </c>
      <c r="J314" s="628"/>
      <c r="K314" s="615"/>
      <c r="L314" s="615"/>
      <c r="M314" s="614"/>
      <c r="N314" s="615"/>
      <c r="O314" s="615"/>
      <c r="P314" s="615"/>
    </row>
    <row r="315" spans="1:16" x14ac:dyDescent="0.25">
      <c r="A315" s="614" t="s">
        <v>692</v>
      </c>
      <c r="B315" s="620" t="s">
        <v>693</v>
      </c>
      <c r="C315" s="614"/>
      <c r="D315" s="682" t="s">
        <v>1851</v>
      </c>
      <c r="E315" s="623">
        <v>2500</v>
      </c>
      <c r="F315" s="624" t="s">
        <v>1795</v>
      </c>
      <c r="G315" s="679" t="s">
        <v>1561</v>
      </c>
      <c r="H315" s="614"/>
      <c r="I315" s="626" t="s">
        <v>1854</v>
      </c>
      <c r="J315" s="628"/>
      <c r="K315" s="615"/>
      <c r="L315" s="615"/>
      <c r="M315" s="614"/>
      <c r="N315" s="615"/>
      <c r="O315" s="615"/>
      <c r="P315" s="615"/>
    </row>
    <row r="316" spans="1:16" x14ac:dyDescent="0.25">
      <c r="A316" s="614" t="s">
        <v>692</v>
      </c>
      <c r="B316" s="620" t="s">
        <v>693</v>
      </c>
      <c r="C316" s="614"/>
      <c r="D316" s="681" t="s">
        <v>1822</v>
      </c>
      <c r="E316" s="621">
        <v>1200</v>
      </c>
      <c r="F316" s="622" t="s">
        <v>1796</v>
      </c>
      <c r="G316" s="679" t="s">
        <v>1562</v>
      </c>
      <c r="H316" s="614"/>
      <c r="I316" s="625" t="s">
        <v>1855</v>
      </c>
      <c r="J316" s="628"/>
      <c r="K316" s="615"/>
      <c r="L316" s="615"/>
      <c r="M316" s="614"/>
      <c r="N316" s="615"/>
      <c r="O316" s="615"/>
      <c r="P316" s="615"/>
    </row>
    <row r="317" spans="1:16" x14ac:dyDescent="0.25">
      <c r="A317" s="614" t="s">
        <v>692</v>
      </c>
      <c r="B317" s="620" t="s">
        <v>693</v>
      </c>
      <c r="C317" s="614"/>
      <c r="D317" s="682" t="s">
        <v>1804</v>
      </c>
      <c r="E317" s="623">
        <v>3800</v>
      </c>
      <c r="F317" s="624" t="s">
        <v>1797</v>
      </c>
      <c r="G317" s="679" t="s">
        <v>1563</v>
      </c>
      <c r="H317" s="614"/>
      <c r="I317" s="626" t="s">
        <v>1854</v>
      </c>
      <c r="J317" s="628"/>
      <c r="K317" s="615"/>
      <c r="L317" s="615"/>
      <c r="M317" s="614"/>
      <c r="N317" s="615"/>
      <c r="O317" s="615"/>
      <c r="P317" s="615"/>
    </row>
    <row r="318" spans="1:16" x14ac:dyDescent="0.25">
      <c r="A318" s="614" t="s">
        <v>692</v>
      </c>
      <c r="B318" s="620" t="s">
        <v>693</v>
      </c>
      <c r="C318" s="614"/>
      <c r="D318" s="681" t="s">
        <v>1852</v>
      </c>
      <c r="E318" s="621">
        <v>950</v>
      </c>
      <c r="F318" s="622" t="s">
        <v>1798</v>
      </c>
      <c r="G318" s="679" t="s">
        <v>1564</v>
      </c>
      <c r="H318" s="614"/>
      <c r="I318" s="625" t="s">
        <v>1853</v>
      </c>
      <c r="J318" s="628"/>
      <c r="K318" s="615"/>
      <c r="L318" s="615"/>
      <c r="M318" s="627"/>
      <c r="N318" s="615"/>
      <c r="O318" s="615"/>
      <c r="P318" s="615"/>
    </row>
    <row r="319" spans="1:16" x14ac:dyDescent="0.25">
      <c r="A319" s="614" t="s">
        <v>692</v>
      </c>
      <c r="B319" s="620" t="s">
        <v>693</v>
      </c>
      <c r="C319" s="614"/>
      <c r="D319" s="681" t="s">
        <v>792</v>
      </c>
      <c r="E319" s="621">
        <v>1400</v>
      </c>
      <c r="F319" s="622" t="s">
        <v>1865</v>
      </c>
      <c r="G319" s="679" t="s">
        <v>1857</v>
      </c>
      <c r="H319" s="614"/>
      <c r="I319" s="625" t="s">
        <v>1855</v>
      </c>
      <c r="J319" s="628"/>
      <c r="K319" s="615"/>
      <c r="L319" s="615"/>
      <c r="M319" s="627"/>
      <c r="N319" s="615"/>
      <c r="O319" s="615"/>
      <c r="P319" s="615"/>
    </row>
    <row r="320" spans="1:16" x14ac:dyDescent="0.25">
      <c r="A320" s="614" t="s">
        <v>692</v>
      </c>
      <c r="B320" s="620" t="s">
        <v>693</v>
      </c>
      <c r="C320" s="614"/>
      <c r="D320" s="682" t="s">
        <v>713</v>
      </c>
      <c r="E320" s="623">
        <v>1400</v>
      </c>
      <c r="F320" s="624" t="s">
        <v>1866</v>
      </c>
      <c r="G320" s="679" t="s">
        <v>1858</v>
      </c>
      <c r="H320" s="614"/>
      <c r="I320" s="626" t="s">
        <v>1855</v>
      </c>
      <c r="J320" s="628"/>
      <c r="K320" s="615"/>
      <c r="L320" s="615"/>
      <c r="M320" s="627"/>
      <c r="N320" s="615"/>
      <c r="O320" s="615"/>
      <c r="P320" s="615"/>
    </row>
    <row r="321" spans="1:16" x14ac:dyDescent="0.25">
      <c r="A321" s="614" t="s">
        <v>692</v>
      </c>
      <c r="B321" s="620" t="s">
        <v>693</v>
      </c>
      <c r="C321" s="614"/>
      <c r="D321" s="681" t="s">
        <v>713</v>
      </c>
      <c r="E321" s="621">
        <v>1200</v>
      </c>
      <c r="F321" s="622" t="s">
        <v>1867</v>
      </c>
      <c r="G321" s="679" t="s">
        <v>1859</v>
      </c>
      <c r="H321" s="614"/>
      <c r="I321" s="625" t="s">
        <v>1855</v>
      </c>
      <c r="J321" s="628"/>
      <c r="K321" s="615"/>
      <c r="L321" s="615"/>
      <c r="M321" s="627"/>
      <c r="N321" s="615"/>
      <c r="O321" s="615"/>
      <c r="P321" s="615"/>
    </row>
    <row r="322" spans="1:16" x14ac:dyDescent="0.25">
      <c r="A322" s="614" t="s">
        <v>692</v>
      </c>
      <c r="B322" s="620" t="s">
        <v>693</v>
      </c>
      <c r="C322" s="614"/>
      <c r="D322" s="682" t="s">
        <v>713</v>
      </c>
      <c r="E322" s="623">
        <v>1400</v>
      </c>
      <c r="F322" s="624" t="s">
        <v>1868</v>
      </c>
      <c r="G322" s="679" t="s">
        <v>1860</v>
      </c>
      <c r="H322" s="614"/>
      <c r="I322" s="626" t="s">
        <v>1855</v>
      </c>
      <c r="J322" s="628"/>
      <c r="K322" s="615"/>
      <c r="L322" s="615"/>
      <c r="M322" s="627"/>
      <c r="N322" s="615"/>
      <c r="O322" s="615"/>
      <c r="P322" s="615"/>
    </row>
    <row r="323" spans="1:16" x14ac:dyDescent="0.25">
      <c r="A323" s="614" t="s">
        <v>692</v>
      </c>
      <c r="B323" s="620" t="s">
        <v>693</v>
      </c>
      <c r="C323" s="614"/>
      <c r="D323" s="681" t="s">
        <v>1873</v>
      </c>
      <c r="E323" s="621">
        <v>1400</v>
      </c>
      <c r="F323" s="622" t="s">
        <v>1869</v>
      </c>
      <c r="G323" s="679" t="s">
        <v>1861</v>
      </c>
      <c r="H323" s="614"/>
      <c r="I323" s="625" t="s">
        <v>1854</v>
      </c>
      <c r="J323" s="628"/>
      <c r="K323" s="615"/>
      <c r="L323" s="615"/>
      <c r="M323" s="627"/>
      <c r="N323" s="615"/>
      <c r="O323" s="615"/>
      <c r="P323" s="615"/>
    </row>
    <row r="324" spans="1:16" x14ac:dyDescent="0.25">
      <c r="A324" s="614" t="s">
        <v>692</v>
      </c>
      <c r="B324" s="620" t="s">
        <v>693</v>
      </c>
      <c r="C324" s="614"/>
      <c r="D324" s="682" t="s">
        <v>1873</v>
      </c>
      <c r="E324" s="623">
        <v>1200</v>
      </c>
      <c r="F324" s="624" t="s">
        <v>1870</v>
      </c>
      <c r="G324" s="679" t="s">
        <v>1862</v>
      </c>
      <c r="H324" s="614"/>
      <c r="I324" s="626" t="s">
        <v>1854</v>
      </c>
      <c r="J324" s="628"/>
      <c r="K324" s="615"/>
      <c r="L324" s="615"/>
      <c r="M324" s="627"/>
      <c r="N324" s="615"/>
      <c r="O324" s="615"/>
      <c r="P324" s="615"/>
    </row>
    <row r="325" spans="1:16" x14ac:dyDescent="0.25">
      <c r="A325" s="614" t="s">
        <v>692</v>
      </c>
      <c r="B325" s="620" t="s">
        <v>693</v>
      </c>
      <c r="C325" s="614"/>
      <c r="D325" s="681" t="s">
        <v>792</v>
      </c>
      <c r="E325" s="621">
        <v>1200</v>
      </c>
      <c r="F325" s="622" t="s">
        <v>1871</v>
      </c>
      <c r="G325" s="679" t="s">
        <v>1863</v>
      </c>
      <c r="H325" s="614"/>
      <c r="I325" s="625" t="s">
        <v>1854</v>
      </c>
      <c r="J325" s="628"/>
      <c r="K325" s="615"/>
      <c r="L325" s="615"/>
      <c r="M325" s="627"/>
      <c r="N325" s="615"/>
      <c r="O325" s="615"/>
      <c r="P325" s="615"/>
    </row>
    <row r="326" spans="1:16" x14ac:dyDescent="0.25">
      <c r="A326" s="614" t="s">
        <v>692</v>
      </c>
      <c r="B326" s="620" t="s">
        <v>693</v>
      </c>
      <c r="C326" s="614"/>
      <c r="D326" s="682" t="s">
        <v>1873</v>
      </c>
      <c r="E326" s="623">
        <v>2394</v>
      </c>
      <c r="F326" s="624" t="s">
        <v>1872</v>
      </c>
      <c r="G326" s="679" t="s">
        <v>1864</v>
      </c>
      <c r="H326" s="628"/>
      <c r="I326" s="626" t="s">
        <v>1854</v>
      </c>
      <c r="J326" s="628"/>
      <c r="K326" s="615"/>
      <c r="L326" s="615"/>
      <c r="M326" s="627"/>
      <c r="N326" s="615"/>
      <c r="O326" s="615"/>
      <c r="P326" s="615"/>
    </row>
    <row r="327" spans="1:16" ht="13.5" x14ac:dyDescent="0.25">
      <c r="A327" s="614"/>
      <c r="B327" s="614"/>
      <c r="C327" s="614" t="s">
        <v>90</v>
      </c>
      <c r="D327" s="628"/>
      <c r="E327" s="684">
        <f>SUM(E328:E748)</f>
        <v>707730</v>
      </c>
      <c r="F327" s="629"/>
      <c r="G327" s="680"/>
      <c r="H327" s="628"/>
      <c r="I327" s="630"/>
      <c r="J327" s="628"/>
      <c r="K327" s="615"/>
      <c r="L327" s="615"/>
      <c r="M327" s="627"/>
      <c r="N327" s="615"/>
      <c r="O327" s="615"/>
      <c r="P327" s="615"/>
    </row>
    <row r="328" spans="1:16" ht="38.25" x14ac:dyDescent="0.25">
      <c r="A328" s="614" t="s">
        <v>692</v>
      </c>
      <c r="B328" s="620" t="s">
        <v>693</v>
      </c>
      <c r="C328" s="614"/>
      <c r="D328" s="633" t="s">
        <v>703</v>
      </c>
      <c r="E328" s="631">
        <v>2000</v>
      </c>
      <c r="F328" s="632">
        <v>41118778</v>
      </c>
      <c r="G328" s="645" t="s">
        <v>803</v>
      </c>
      <c r="H328" s="633" t="s">
        <v>804</v>
      </c>
      <c r="I328" s="634" t="s">
        <v>804</v>
      </c>
      <c r="J328" s="635" t="s">
        <v>803</v>
      </c>
      <c r="K328" s="620"/>
      <c r="L328" s="620"/>
      <c r="M328" s="636"/>
      <c r="N328" s="620">
        <v>2</v>
      </c>
      <c r="O328" s="620">
        <v>2</v>
      </c>
      <c r="P328" s="620">
        <v>8000</v>
      </c>
    </row>
    <row r="329" spans="1:16" ht="38.25" x14ac:dyDescent="0.25">
      <c r="A329" s="614" t="s">
        <v>692</v>
      </c>
      <c r="B329" s="620" t="s">
        <v>693</v>
      </c>
      <c r="C329" s="614"/>
      <c r="D329" s="633" t="s">
        <v>704</v>
      </c>
      <c r="E329" s="631">
        <v>2000</v>
      </c>
      <c r="F329" s="632">
        <v>48328052</v>
      </c>
      <c r="G329" s="645" t="s">
        <v>805</v>
      </c>
      <c r="H329" s="633" t="s">
        <v>806</v>
      </c>
      <c r="I329" s="634" t="s">
        <v>806</v>
      </c>
      <c r="J329" s="635" t="s">
        <v>805</v>
      </c>
      <c r="K329" s="620"/>
      <c r="L329" s="620"/>
      <c r="M329" s="636"/>
      <c r="N329" s="620">
        <v>2</v>
      </c>
      <c r="O329" s="620">
        <v>2</v>
      </c>
      <c r="P329" s="620">
        <v>8000</v>
      </c>
    </row>
    <row r="330" spans="1:16" ht="38.25" x14ac:dyDescent="0.25">
      <c r="A330" s="614" t="s">
        <v>692</v>
      </c>
      <c r="B330" s="620" t="s">
        <v>693</v>
      </c>
      <c r="C330" s="614"/>
      <c r="D330" s="633" t="s">
        <v>705</v>
      </c>
      <c r="E330" s="631">
        <v>2000</v>
      </c>
      <c r="F330" s="632">
        <v>72557061</v>
      </c>
      <c r="G330" s="645" t="s">
        <v>805</v>
      </c>
      <c r="H330" s="633" t="s">
        <v>806</v>
      </c>
      <c r="I330" s="634" t="s">
        <v>806</v>
      </c>
      <c r="J330" s="635" t="s">
        <v>805</v>
      </c>
      <c r="K330" s="620"/>
      <c r="L330" s="620"/>
      <c r="M330" s="636"/>
      <c r="N330" s="620">
        <v>2</v>
      </c>
      <c r="O330" s="620">
        <v>2</v>
      </c>
      <c r="P330" s="620">
        <v>8000</v>
      </c>
    </row>
    <row r="331" spans="1:16" x14ac:dyDescent="0.25">
      <c r="A331" s="614" t="s">
        <v>692</v>
      </c>
      <c r="B331" s="620" t="s">
        <v>693</v>
      </c>
      <c r="C331" s="614"/>
      <c r="D331" s="633" t="s">
        <v>706</v>
      </c>
      <c r="E331" s="631">
        <v>4000</v>
      </c>
      <c r="F331" s="632" t="s">
        <v>807</v>
      </c>
      <c r="G331" s="645" t="s">
        <v>808</v>
      </c>
      <c r="H331" s="633" t="s">
        <v>809</v>
      </c>
      <c r="I331" s="634" t="s">
        <v>809</v>
      </c>
      <c r="J331" s="635" t="s">
        <v>1138</v>
      </c>
      <c r="K331" s="620"/>
      <c r="L331" s="620"/>
      <c r="M331" s="636"/>
      <c r="N331" s="620" t="s">
        <v>1179</v>
      </c>
      <c r="O331" s="620">
        <v>4</v>
      </c>
      <c r="P331" s="620">
        <v>12000</v>
      </c>
    </row>
    <row r="332" spans="1:16" x14ac:dyDescent="0.25">
      <c r="A332" s="614" t="s">
        <v>692</v>
      </c>
      <c r="B332" s="620" t="s">
        <v>694</v>
      </c>
      <c r="C332" s="614"/>
      <c r="D332" s="633" t="s">
        <v>707</v>
      </c>
      <c r="E332" s="631">
        <v>1800</v>
      </c>
      <c r="F332" s="632">
        <v>70927635</v>
      </c>
      <c r="G332" s="645" t="s">
        <v>810</v>
      </c>
      <c r="H332" s="633" t="s">
        <v>811</v>
      </c>
      <c r="I332" s="634" t="s">
        <v>811</v>
      </c>
      <c r="J332" s="635" t="s">
        <v>1139</v>
      </c>
      <c r="K332" s="620"/>
      <c r="L332" s="620"/>
      <c r="M332" s="636"/>
      <c r="N332" s="620">
        <v>7</v>
      </c>
      <c r="O332" s="620">
        <v>7</v>
      </c>
      <c r="P332" s="620">
        <v>12600</v>
      </c>
    </row>
    <row r="333" spans="1:16" x14ac:dyDescent="0.25">
      <c r="A333" s="614" t="s">
        <v>692</v>
      </c>
      <c r="B333" s="620" t="s">
        <v>694</v>
      </c>
      <c r="C333" s="614"/>
      <c r="D333" s="633" t="s">
        <v>707</v>
      </c>
      <c r="E333" s="631">
        <v>1800</v>
      </c>
      <c r="F333" s="632" t="s">
        <v>812</v>
      </c>
      <c r="G333" s="645" t="s">
        <v>810</v>
      </c>
      <c r="H333" s="633" t="s">
        <v>811</v>
      </c>
      <c r="I333" s="634" t="s">
        <v>811</v>
      </c>
      <c r="J333" s="635" t="s">
        <v>1139</v>
      </c>
      <c r="K333" s="620"/>
      <c r="L333" s="620"/>
      <c r="M333" s="636"/>
      <c r="N333" s="620">
        <v>4</v>
      </c>
      <c r="O333" s="620">
        <v>4</v>
      </c>
      <c r="P333" s="620">
        <v>7200</v>
      </c>
    </row>
    <row r="334" spans="1:16" x14ac:dyDescent="0.25">
      <c r="A334" s="614" t="s">
        <v>692</v>
      </c>
      <c r="B334" s="620" t="s">
        <v>694</v>
      </c>
      <c r="C334" s="614"/>
      <c r="D334" s="633" t="s">
        <v>708</v>
      </c>
      <c r="E334" s="631">
        <v>1800</v>
      </c>
      <c r="F334" s="632">
        <v>43615319</v>
      </c>
      <c r="G334" s="645" t="s">
        <v>810</v>
      </c>
      <c r="H334" s="633" t="s">
        <v>811</v>
      </c>
      <c r="I334" s="634" t="s">
        <v>811</v>
      </c>
      <c r="J334" s="635" t="s">
        <v>1139</v>
      </c>
      <c r="K334" s="620"/>
      <c r="L334" s="620"/>
      <c r="M334" s="636"/>
      <c r="N334" s="620">
        <v>4</v>
      </c>
      <c r="O334" s="620">
        <v>4</v>
      </c>
      <c r="P334" s="620">
        <v>7200</v>
      </c>
    </row>
    <row r="335" spans="1:16" x14ac:dyDescent="0.25">
      <c r="A335" s="614" t="s">
        <v>692</v>
      </c>
      <c r="B335" s="620" t="s">
        <v>694</v>
      </c>
      <c r="C335" s="614"/>
      <c r="D335" s="633" t="s">
        <v>707</v>
      </c>
      <c r="E335" s="631">
        <v>1800</v>
      </c>
      <c r="F335" s="632" t="s">
        <v>813</v>
      </c>
      <c r="G335" s="645" t="s">
        <v>814</v>
      </c>
      <c r="H335" s="633" t="s">
        <v>811</v>
      </c>
      <c r="I335" s="634" t="s">
        <v>811</v>
      </c>
      <c r="J335" s="635" t="s">
        <v>1140</v>
      </c>
      <c r="K335" s="620"/>
      <c r="L335" s="620"/>
      <c r="M335" s="636"/>
      <c r="N335" s="620">
        <v>4</v>
      </c>
      <c r="O335" s="620">
        <v>4</v>
      </c>
      <c r="P335" s="620">
        <v>7200</v>
      </c>
    </row>
    <row r="336" spans="1:16" x14ac:dyDescent="0.25">
      <c r="A336" s="614" t="s">
        <v>692</v>
      </c>
      <c r="B336" s="620" t="s">
        <v>694</v>
      </c>
      <c r="C336" s="614"/>
      <c r="D336" s="633" t="s">
        <v>708</v>
      </c>
      <c r="E336" s="631">
        <v>1000</v>
      </c>
      <c r="F336" s="632">
        <v>45992142</v>
      </c>
      <c r="G336" s="645" t="s">
        <v>815</v>
      </c>
      <c r="H336" s="633" t="s">
        <v>816</v>
      </c>
      <c r="I336" s="634" t="s">
        <v>816</v>
      </c>
      <c r="J336" s="635" t="s">
        <v>1141</v>
      </c>
      <c r="K336" s="620"/>
      <c r="L336" s="620"/>
      <c r="M336" s="636"/>
      <c r="N336" s="620">
        <v>6</v>
      </c>
      <c r="O336" s="620">
        <v>6</v>
      </c>
      <c r="P336" s="620">
        <v>6000</v>
      </c>
    </row>
    <row r="337" spans="1:16" x14ac:dyDescent="0.25">
      <c r="A337" s="614" t="s">
        <v>692</v>
      </c>
      <c r="B337" s="620" t="s">
        <v>694</v>
      </c>
      <c r="C337" s="614"/>
      <c r="D337" s="633" t="s">
        <v>708</v>
      </c>
      <c r="E337" s="631">
        <v>1200</v>
      </c>
      <c r="F337" s="632">
        <v>45926571</v>
      </c>
      <c r="G337" s="645" t="s">
        <v>817</v>
      </c>
      <c r="H337" s="633" t="s">
        <v>818</v>
      </c>
      <c r="I337" s="634" t="s">
        <v>818</v>
      </c>
      <c r="J337" s="635" t="s">
        <v>818</v>
      </c>
      <c r="K337" s="620"/>
      <c r="L337" s="620"/>
      <c r="M337" s="636"/>
      <c r="N337" s="620">
        <v>9</v>
      </c>
      <c r="O337" s="620">
        <v>9</v>
      </c>
      <c r="P337" s="620">
        <v>10800</v>
      </c>
    </row>
    <row r="338" spans="1:16" x14ac:dyDescent="0.25">
      <c r="A338" s="614" t="s">
        <v>692</v>
      </c>
      <c r="B338" s="620" t="s">
        <v>694</v>
      </c>
      <c r="C338" s="614"/>
      <c r="D338" s="633" t="s">
        <v>708</v>
      </c>
      <c r="E338" s="631">
        <v>1800</v>
      </c>
      <c r="F338" s="632">
        <v>72757694</v>
      </c>
      <c r="G338" s="645" t="s">
        <v>810</v>
      </c>
      <c r="H338" s="633" t="s">
        <v>811</v>
      </c>
      <c r="I338" s="634" t="s">
        <v>811</v>
      </c>
      <c r="J338" s="635" t="s">
        <v>1139</v>
      </c>
      <c r="K338" s="620"/>
      <c r="L338" s="620"/>
      <c r="M338" s="636"/>
      <c r="N338" s="620">
        <v>1</v>
      </c>
      <c r="O338" s="620">
        <v>1</v>
      </c>
      <c r="P338" s="620">
        <v>1800</v>
      </c>
    </row>
    <row r="339" spans="1:16" x14ac:dyDescent="0.25">
      <c r="A339" s="614" t="s">
        <v>692</v>
      </c>
      <c r="B339" s="620" t="s">
        <v>693</v>
      </c>
      <c r="C339" s="614"/>
      <c r="D339" s="633" t="s">
        <v>708</v>
      </c>
      <c r="E339" s="631">
        <v>1100</v>
      </c>
      <c r="F339" s="632" t="s">
        <v>819</v>
      </c>
      <c r="G339" s="645"/>
      <c r="H339" s="633" t="s">
        <v>820</v>
      </c>
      <c r="I339" s="634" t="s">
        <v>820</v>
      </c>
      <c r="J339" s="635"/>
      <c r="K339" s="620" t="s">
        <v>1180</v>
      </c>
      <c r="L339" s="620" t="s">
        <v>1180</v>
      </c>
      <c r="M339" s="636">
        <v>8800</v>
      </c>
      <c r="N339" s="620"/>
      <c r="O339" s="620"/>
      <c r="P339" s="620"/>
    </row>
    <row r="340" spans="1:16" ht="25.5" x14ac:dyDescent="0.25">
      <c r="A340" s="614" t="s">
        <v>692</v>
      </c>
      <c r="B340" s="620" t="s">
        <v>693</v>
      </c>
      <c r="C340" s="614"/>
      <c r="D340" s="633" t="s">
        <v>708</v>
      </c>
      <c r="E340" s="631">
        <v>840</v>
      </c>
      <c r="F340" s="632" t="s">
        <v>821</v>
      </c>
      <c r="G340" s="645" t="s">
        <v>822</v>
      </c>
      <c r="H340" s="633" t="s">
        <v>823</v>
      </c>
      <c r="I340" s="634" t="s">
        <v>823</v>
      </c>
      <c r="J340" s="635" t="s">
        <v>1142</v>
      </c>
      <c r="K340" s="620"/>
      <c r="L340" s="620"/>
      <c r="M340" s="636"/>
      <c r="N340" s="620"/>
      <c r="O340" s="620" t="s">
        <v>1181</v>
      </c>
      <c r="P340" s="620">
        <v>840</v>
      </c>
    </row>
    <row r="341" spans="1:16" ht="38.25" x14ac:dyDescent="0.25">
      <c r="A341" s="614" t="s">
        <v>692</v>
      </c>
      <c r="B341" s="620" t="s">
        <v>693</v>
      </c>
      <c r="C341" s="614"/>
      <c r="D341" s="633" t="s">
        <v>708</v>
      </c>
      <c r="E341" s="631">
        <v>1100</v>
      </c>
      <c r="F341" s="632">
        <v>80219518</v>
      </c>
      <c r="G341" s="645" t="s">
        <v>824</v>
      </c>
      <c r="H341" s="633" t="s">
        <v>823</v>
      </c>
      <c r="I341" s="634" t="s">
        <v>823</v>
      </c>
      <c r="J341" s="635" t="s">
        <v>1143</v>
      </c>
      <c r="K341" s="620"/>
      <c r="L341" s="620"/>
      <c r="M341" s="636"/>
      <c r="N341" s="620"/>
      <c r="O341" s="620" t="s">
        <v>1182</v>
      </c>
      <c r="P341" s="620">
        <v>4070</v>
      </c>
    </row>
    <row r="342" spans="1:16" ht="38.25" x14ac:dyDescent="0.25">
      <c r="A342" s="614" t="s">
        <v>692</v>
      </c>
      <c r="B342" s="620" t="s">
        <v>693</v>
      </c>
      <c r="C342" s="614"/>
      <c r="D342" s="633" t="s">
        <v>708</v>
      </c>
      <c r="E342" s="631">
        <v>1200</v>
      </c>
      <c r="F342" s="632" t="s">
        <v>825</v>
      </c>
      <c r="G342" s="645" t="s">
        <v>826</v>
      </c>
      <c r="H342" s="633" t="s">
        <v>823</v>
      </c>
      <c r="I342" s="634" t="s">
        <v>823</v>
      </c>
      <c r="J342" s="635" t="s">
        <v>1144</v>
      </c>
      <c r="K342" s="620"/>
      <c r="L342" s="620"/>
      <c r="M342" s="636"/>
      <c r="N342" s="620"/>
      <c r="O342" s="620" t="s">
        <v>1183</v>
      </c>
      <c r="P342" s="620">
        <v>10800</v>
      </c>
    </row>
    <row r="343" spans="1:16" x14ac:dyDescent="0.25">
      <c r="A343" s="614" t="s">
        <v>692</v>
      </c>
      <c r="B343" s="620" t="s">
        <v>693</v>
      </c>
      <c r="C343" s="614"/>
      <c r="D343" s="633" t="s">
        <v>708</v>
      </c>
      <c r="E343" s="631">
        <v>1200</v>
      </c>
      <c r="F343" s="632" t="s">
        <v>827</v>
      </c>
      <c r="G343" s="645"/>
      <c r="H343" s="633" t="s">
        <v>820</v>
      </c>
      <c r="I343" s="634" t="s">
        <v>820</v>
      </c>
      <c r="J343" s="635"/>
      <c r="K343" s="620"/>
      <c r="L343" s="620"/>
      <c r="M343" s="636"/>
      <c r="N343" s="620"/>
      <c r="O343" s="620" t="s">
        <v>1184</v>
      </c>
      <c r="P343" s="620">
        <v>6600</v>
      </c>
    </row>
    <row r="344" spans="1:16" x14ac:dyDescent="0.25">
      <c r="A344" s="614" t="s">
        <v>692</v>
      </c>
      <c r="B344" s="620" t="s">
        <v>693</v>
      </c>
      <c r="C344" s="614"/>
      <c r="D344" s="633" t="s">
        <v>708</v>
      </c>
      <c r="E344" s="631">
        <v>1200</v>
      </c>
      <c r="F344" s="632">
        <v>48720752</v>
      </c>
      <c r="G344" s="645"/>
      <c r="H344" s="633" t="s">
        <v>820</v>
      </c>
      <c r="I344" s="634" t="s">
        <v>820</v>
      </c>
      <c r="J344" s="635"/>
      <c r="K344" s="620"/>
      <c r="L344" s="620"/>
      <c r="M344" s="636"/>
      <c r="N344" s="620"/>
      <c r="O344" s="620" t="s">
        <v>1184</v>
      </c>
      <c r="P344" s="620">
        <v>6600</v>
      </c>
    </row>
    <row r="345" spans="1:16" x14ac:dyDescent="0.25">
      <c r="A345" s="614" t="s">
        <v>692</v>
      </c>
      <c r="B345" s="620" t="s">
        <v>693</v>
      </c>
      <c r="C345" s="614"/>
      <c r="D345" s="633" t="s">
        <v>708</v>
      </c>
      <c r="E345" s="631">
        <v>1200</v>
      </c>
      <c r="F345" s="632" t="s">
        <v>828</v>
      </c>
      <c r="G345" s="645"/>
      <c r="H345" s="633" t="s">
        <v>820</v>
      </c>
      <c r="I345" s="634" t="s">
        <v>820</v>
      </c>
      <c r="J345" s="635"/>
      <c r="K345" s="620"/>
      <c r="L345" s="620"/>
      <c r="M345" s="636"/>
      <c r="N345" s="620"/>
      <c r="O345" s="620" t="s">
        <v>1184</v>
      </c>
      <c r="P345" s="620">
        <v>6600</v>
      </c>
    </row>
    <row r="346" spans="1:16" ht="25.5" x14ac:dyDescent="0.25">
      <c r="A346" s="614" t="s">
        <v>692</v>
      </c>
      <c r="B346" s="620" t="s">
        <v>693</v>
      </c>
      <c r="C346" s="614"/>
      <c r="D346" s="633" t="s">
        <v>709</v>
      </c>
      <c r="E346" s="631">
        <v>1500</v>
      </c>
      <c r="F346" s="632">
        <v>46076022</v>
      </c>
      <c r="G346" s="645" t="s">
        <v>829</v>
      </c>
      <c r="H346" s="633" t="s">
        <v>830</v>
      </c>
      <c r="I346" s="634" t="s">
        <v>830</v>
      </c>
      <c r="J346" s="635" t="s">
        <v>1143</v>
      </c>
      <c r="K346" s="620"/>
      <c r="L346" s="620"/>
      <c r="M346" s="636"/>
      <c r="N346" s="620"/>
      <c r="O346" s="620">
        <v>5</v>
      </c>
      <c r="P346" s="620">
        <v>7500</v>
      </c>
    </row>
    <row r="347" spans="1:16" ht="25.5" x14ac:dyDescent="0.25">
      <c r="A347" s="614" t="s">
        <v>692</v>
      </c>
      <c r="B347" s="620" t="s">
        <v>693</v>
      </c>
      <c r="C347" s="614"/>
      <c r="D347" s="633" t="s">
        <v>710</v>
      </c>
      <c r="E347" s="631">
        <v>1500</v>
      </c>
      <c r="F347" s="632">
        <v>71550961</v>
      </c>
      <c r="G347" s="645" t="s">
        <v>829</v>
      </c>
      <c r="H347" s="633" t="s">
        <v>830</v>
      </c>
      <c r="I347" s="634" t="s">
        <v>830</v>
      </c>
      <c r="J347" s="635" t="s">
        <v>1143</v>
      </c>
      <c r="K347" s="620"/>
      <c r="L347" s="620"/>
      <c r="M347" s="636"/>
      <c r="N347" s="620"/>
      <c r="O347" s="620">
        <v>3</v>
      </c>
      <c r="P347" s="620">
        <v>4500</v>
      </c>
    </row>
    <row r="348" spans="1:16" ht="38.25" x14ac:dyDescent="0.25">
      <c r="A348" s="614" t="s">
        <v>692</v>
      </c>
      <c r="B348" s="620" t="s">
        <v>695</v>
      </c>
      <c r="C348" s="614"/>
      <c r="D348" s="633" t="s">
        <v>711</v>
      </c>
      <c r="E348" s="631">
        <v>2500</v>
      </c>
      <c r="F348" s="632">
        <v>44136955</v>
      </c>
      <c r="G348" s="645" t="s">
        <v>831</v>
      </c>
      <c r="H348" s="633" t="s">
        <v>832</v>
      </c>
      <c r="I348" s="634" t="s">
        <v>832</v>
      </c>
      <c r="J348" s="635" t="s">
        <v>831</v>
      </c>
      <c r="K348" s="620">
        <v>4</v>
      </c>
      <c r="L348" s="620">
        <v>12</v>
      </c>
      <c r="M348" s="636">
        <v>30000</v>
      </c>
      <c r="N348" s="620"/>
      <c r="O348" s="620"/>
      <c r="P348" s="620"/>
    </row>
    <row r="349" spans="1:16" x14ac:dyDescent="0.25">
      <c r="A349" s="614" t="s">
        <v>692</v>
      </c>
      <c r="B349" s="620" t="s">
        <v>695</v>
      </c>
      <c r="C349" s="614"/>
      <c r="D349" s="633" t="s">
        <v>712</v>
      </c>
      <c r="E349" s="631">
        <v>1000</v>
      </c>
      <c r="F349" s="632">
        <v>47031264</v>
      </c>
      <c r="G349" s="645" t="s">
        <v>833</v>
      </c>
      <c r="H349" s="633" t="s">
        <v>834</v>
      </c>
      <c r="I349" s="634" t="s">
        <v>834</v>
      </c>
      <c r="J349" s="635" t="s">
        <v>1145</v>
      </c>
      <c r="K349" s="620">
        <v>4</v>
      </c>
      <c r="L349" s="620">
        <v>12</v>
      </c>
      <c r="M349" s="636">
        <v>12000</v>
      </c>
      <c r="N349" s="620"/>
      <c r="O349" s="620"/>
      <c r="P349" s="620"/>
    </row>
    <row r="350" spans="1:16" x14ac:dyDescent="0.25">
      <c r="A350" s="614" t="s">
        <v>692</v>
      </c>
      <c r="B350" s="620" t="s">
        <v>695</v>
      </c>
      <c r="C350" s="614"/>
      <c r="D350" s="633" t="s">
        <v>713</v>
      </c>
      <c r="E350" s="631">
        <v>900</v>
      </c>
      <c r="F350" s="632">
        <v>62400892</v>
      </c>
      <c r="G350" s="645" t="s">
        <v>834</v>
      </c>
      <c r="H350" s="633" t="s">
        <v>834</v>
      </c>
      <c r="I350" s="634" t="s">
        <v>834</v>
      </c>
      <c r="J350" s="635" t="s">
        <v>834</v>
      </c>
      <c r="K350" s="620">
        <v>4</v>
      </c>
      <c r="L350" s="620">
        <v>12</v>
      </c>
      <c r="M350" s="636">
        <v>10800</v>
      </c>
      <c r="N350" s="620"/>
      <c r="O350" s="620"/>
      <c r="P350" s="620"/>
    </row>
    <row r="351" spans="1:16" x14ac:dyDescent="0.25">
      <c r="A351" s="614" t="s">
        <v>692</v>
      </c>
      <c r="B351" s="620" t="s">
        <v>695</v>
      </c>
      <c r="C351" s="614"/>
      <c r="D351" s="633" t="s">
        <v>714</v>
      </c>
      <c r="E351" s="631">
        <v>900</v>
      </c>
      <c r="F351" s="632">
        <v>21140810</v>
      </c>
      <c r="G351" s="645" t="s">
        <v>834</v>
      </c>
      <c r="H351" s="633" t="s">
        <v>834</v>
      </c>
      <c r="I351" s="634" t="s">
        <v>834</v>
      </c>
      <c r="J351" s="635" t="s">
        <v>834</v>
      </c>
      <c r="K351" s="620">
        <v>4</v>
      </c>
      <c r="L351" s="620">
        <v>12</v>
      </c>
      <c r="M351" s="636">
        <v>10800</v>
      </c>
      <c r="N351" s="620"/>
      <c r="O351" s="620"/>
      <c r="P351" s="620"/>
    </row>
    <row r="352" spans="1:16" x14ac:dyDescent="0.25">
      <c r="A352" s="614" t="s">
        <v>692</v>
      </c>
      <c r="B352" s="620" t="s">
        <v>695</v>
      </c>
      <c r="C352" s="614"/>
      <c r="D352" s="633" t="s">
        <v>714</v>
      </c>
      <c r="E352" s="631">
        <v>900</v>
      </c>
      <c r="F352" s="632" t="s">
        <v>835</v>
      </c>
      <c r="G352" s="645" t="s">
        <v>834</v>
      </c>
      <c r="H352" s="633" t="s">
        <v>834</v>
      </c>
      <c r="I352" s="634" t="s">
        <v>834</v>
      </c>
      <c r="J352" s="635" t="s">
        <v>834</v>
      </c>
      <c r="K352" s="620">
        <v>4</v>
      </c>
      <c r="L352" s="620">
        <v>12</v>
      </c>
      <c r="M352" s="636">
        <v>10800</v>
      </c>
      <c r="N352" s="620"/>
      <c r="O352" s="620"/>
      <c r="P352" s="620"/>
    </row>
    <row r="353" spans="1:16" x14ac:dyDescent="0.25">
      <c r="A353" s="614" t="s">
        <v>692</v>
      </c>
      <c r="B353" s="620" t="s">
        <v>695</v>
      </c>
      <c r="C353" s="614"/>
      <c r="D353" s="633" t="s">
        <v>714</v>
      </c>
      <c r="E353" s="631">
        <v>900</v>
      </c>
      <c r="F353" s="632" t="s">
        <v>836</v>
      </c>
      <c r="G353" s="645" t="s">
        <v>834</v>
      </c>
      <c r="H353" s="633" t="s">
        <v>834</v>
      </c>
      <c r="I353" s="634" t="s">
        <v>834</v>
      </c>
      <c r="J353" s="635" t="s">
        <v>834</v>
      </c>
      <c r="K353" s="620">
        <v>4</v>
      </c>
      <c r="L353" s="620">
        <v>12</v>
      </c>
      <c r="M353" s="636">
        <v>10800</v>
      </c>
      <c r="N353" s="620"/>
      <c r="O353" s="620"/>
      <c r="P353" s="620"/>
    </row>
    <row r="354" spans="1:16" x14ac:dyDescent="0.25">
      <c r="A354" s="614" t="s">
        <v>692</v>
      </c>
      <c r="B354" s="620" t="s">
        <v>695</v>
      </c>
      <c r="C354" s="614"/>
      <c r="D354" s="633" t="s">
        <v>714</v>
      </c>
      <c r="E354" s="631">
        <v>900</v>
      </c>
      <c r="F354" s="632">
        <v>41735760</v>
      </c>
      <c r="G354" s="645" t="s">
        <v>834</v>
      </c>
      <c r="H354" s="633" t="s">
        <v>834</v>
      </c>
      <c r="I354" s="634" t="s">
        <v>834</v>
      </c>
      <c r="J354" s="635" t="s">
        <v>834</v>
      </c>
      <c r="K354" s="620">
        <v>4</v>
      </c>
      <c r="L354" s="620">
        <v>12</v>
      </c>
      <c r="M354" s="636">
        <v>10800</v>
      </c>
      <c r="N354" s="620"/>
      <c r="O354" s="620"/>
      <c r="P354" s="620"/>
    </row>
    <row r="355" spans="1:16" x14ac:dyDescent="0.25">
      <c r="A355" s="614" t="s">
        <v>692</v>
      </c>
      <c r="B355" s="620" t="s">
        <v>695</v>
      </c>
      <c r="C355" s="614"/>
      <c r="D355" s="633" t="s">
        <v>714</v>
      </c>
      <c r="E355" s="631">
        <v>900</v>
      </c>
      <c r="F355" s="632" t="s">
        <v>837</v>
      </c>
      <c r="G355" s="645" t="s">
        <v>834</v>
      </c>
      <c r="H355" s="633" t="s">
        <v>834</v>
      </c>
      <c r="I355" s="634" t="s">
        <v>834</v>
      </c>
      <c r="J355" s="635" t="s">
        <v>834</v>
      </c>
      <c r="K355" s="620">
        <v>4</v>
      </c>
      <c r="L355" s="620">
        <v>12</v>
      </c>
      <c r="M355" s="636">
        <v>10800</v>
      </c>
      <c r="N355" s="620"/>
      <c r="O355" s="620"/>
      <c r="P355" s="620"/>
    </row>
    <row r="356" spans="1:16" x14ac:dyDescent="0.25">
      <c r="A356" s="614" t="s">
        <v>692</v>
      </c>
      <c r="B356" s="620" t="s">
        <v>695</v>
      </c>
      <c r="C356" s="614"/>
      <c r="D356" s="633" t="s">
        <v>714</v>
      </c>
      <c r="E356" s="631">
        <v>900</v>
      </c>
      <c r="F356" s="632" t="s">
        <v>838</v>
      </c>
      <c r="G356" s="645" t="s">
        <v>834</v>
      </c>
      <c r="H356" s="633" t="s">
        <v>834</v>
      </c>
      <c r="I356" s="634" t="s">
        <v>834</v>
      </c>
      <c r="J356" s="635" t="s">
        <v>834</v>
      </c>
      <c r="K356" s="620">
        <v>4</v>
      </c>
      <c r="L356" s="620">
        <v>12</v>
      </c>
      <c r="M356" s="636">
        <v>10800</v>
      </c>
      <c r="N356" s="620"/>
      <c r="O356" s="620"/>
      <c r="P356" s="620"/>
    </row>
    <row r="357" spans="1:16" x14ac:dyDescent="0.25">
      <c r="A357" s="614" t="s">
        <v>692</v>
      </c>
      <c r="B357" s="620" t="s">
        <v>695</v>
      </c>
      <c r="C357" s="614"/>
      <c r="D357" s="633" t="s">
        <v>714</v>
      </c>
      <c r="E357" s="631">
        <v>900</v>
      </c>
      <c r="F357" s="632">
        <v>41616479</v>
      </c>
      <c r="G357" s="645" t="s">
        <v>834</v>
      </c>
      <c r="H357" s="633" t="s">
        <v>834</v>
      </c>
      <c r="I357" s="634" t="s">
        <v>834</v>
      </c>
      <c r="J357" s="635" t="s">
        <v>834</v>
      </c>
      <c r="K357" s="620">
        <v>4</v>
      </c>
      <c r="L357" s="620">
        <v>12</v>
      </c>
      <c r="M357" s="636">
        <v>10800</v>
      </c>
      <c r="N357" s="620"/>
      <c r="O357" s="620"/>
      <c r="P357" s="620"/>
    </row>
    <row r="358" spans="1:16" x14ac:dyDescent="0.25">
      <c r="A358" s="614" t="s">
        <v>692</v>
      </c>
      <c r="B358" s="620" t="s">
        <v>695</v>
      </c>
      <c r="C358" s="614"/>
      <c r="D358" s="633" t="s">
        <v>714</v>
      </c>
      <c r="E358" s="631">
        <v>900</v>
      </c>
      <c r="F358" s="632">
        <v>23000339</v>
      </c>
      <c r="G358" s="645" t="s">
        <v>834</v>
      </c>
      <c r="H358" s="633" t="s">
        <v>834</v>
      </c>
      <c r="I358" s="634" t="s">
        <v>834</v>
      </c>
      <c r="J358" s="635" t="s">
        <v>834</v>
      </c>
      <c r="K358" s="620">
        <v>4</v>
      </c>
      <c r="L358" s="620">
        <v>12</v>
      </c>
      <c r="M358" s="636">
        <v>10800</v>
      </c>
      <c r="N358" s="620"/>
      <c r="O358" s="620"/>
      <c r="P358" s="620"/>
    </row>
    <row r="359" spans="1:16" ht="38.25" x14ac:dyDescent="0.25">
      <c r="A359" s="614" t="s">
        <v>692</v>
      </c>
      <c r="B359" s="620" t="s">
        <v>696</v>
      </c>
      <c r="C359" s="614"/>
      <c r="D359" s="633" t="s">
        <v>715</v>
      </c>
      <c r="E359" s="631">
        <v>3000</v>
      </c>
      <c r="F359" s="632" t="s">
        <v>839</v>
      </c>
      <c r="G359" s="645" t="s">
        <v>840</v>
      </c>
      <c r="H359" s="633" t="s">
        <v>841</v>
      </c>
      <c r="I359" s="634" t="s">
        <v>841</v>
      </c>
      <c r="J359" s="635" t="s">
        <v>1146</v>
      </c>
      <c r="K359" s="620">
        <v>4</v>
      </c>
      <c r="L359" s="620">
        <v>12</v>
      </c>
      <c r="M359" s="636">
        <v>36000</v>
      </c>
      <c r="N359" s="620"/>
      <c r="O359" s="620"/>
      <c r="P359" s="620"/>
    </row>
    <row r="360" spans="1:16" ht="38.25" x14ac:dyDescent="0.25">
      <c r="A360" s="614" t="s">
        <v>692</v>
      </c>
      <c r="B360" s="620" t="s">
        <v>696</v>
      </c>
      <c r="C360" s="614"/>
      <c r="D360" s="633" t="s">
        <v>716</v>
      </c>
      <c r="E360" s="631">
        <v>2000</v>
      </c>
      <c r="F360" s="632">
        <v>44383170</v>
      </c>
      <c r="G360" s="645" t="s">
        <v>840</v>
      </c>
      <c r="H360" s="633" t="s">
        <v>842</v>
      </c>
      <c r="I360" s="634" t="s">
        <v>842</v>
      </c>
      <c r="J360" s="635" t="s">
        <v>1147</v>
      </c>
      <c r="K360" s="620">
        <v>4</v>
      </c>
      <c r="L360" s="620">
        <v>12</v>
      </c>
      <c r="M360" s="636">
        <v>24000</v>
      </c>
      <c r="N360" s="620"/>
      <c r="O360" s="620"/>
      <c r="P360" s="620"/>
    </row>
    <row r="361" spans="1:16" ht="25.5" x14ac:dyDescent="0.25">
      <c r="A361" s="614" t="s">
        <v>692</v>
      </c>
      <c r="B361" s="620" t="s">
        <v>696</v>
      </c>
      <c r="C361" s="614"/>
      <c r="D361" s="633" t="s">
        <v>717</v>
      </c>
      <c r="E361" s="631">
        <v>2000</v>
      </c>
      <c r="F361" s="632" t="s">
        <v>843</v>
      </c>
      <c r="G361" s="645" t="s">
        <v>834</v>
      </c>
      <c r="H361" s="633" t="s">
        <v>834</v>
      </c>
      <c r="I361" s="634" t="s">
        <v>834</v>
      </c>
      <c r="J361" s="635" t="s">
        <v>834</v>
      </c>
      <c r="K361" s="620">
        <v>4</v>
      </c>
      <c r="L361" s="620">
        <v>12</v>
      </c>
      <c r="M361" s="636">
        <v>24000</v>
      </c>
      <c r="N361" s="620"/>
      <c r="O361" s="620"/>
      <c r="P361" s="620"/>
    </row>
    <row r="362" spans="1:16" ht="25.5" x14ac:dyDescent="0.25">
      <c r="A362" s="614" t="s">
        <v>692</v>
      </c>
      <c r="B362" s="620" t="s">
        <v>696</v>
      </c>
      <c r="C362" s="614"/>
      <c r="D362" s="633" t="s">
        <v>718</v>
      </c>
      <c r="E362" s="631">
        <v>2000</v>
      </c>
      <c r="F362" s="632" t="s">
        <v>844</v>
      </c>
      <c r="G362" s="645" t="s">
        <v>834</v>
      </c>
      <c r="H362" s="633" t="s">
        <v>834</v>
      </c>
      <c r="I362" s="634" t="s">
        <v>834</v>
      </c>
      <c r="J362" s="635" t="s">
        <v>834</v>
      </c>
      <c r="K362" s="620">
        <v>4</v>
      </c>
      <c r="L362" s="620">
        <v>12</v>
      </c>
      <c r="M362" s="636">
        <v>24000</v>
      </c>
      <c r="N362" s="620"/>
      <c r="O362" s="620"/>
      <c r="P362" s="620"/>
    </row>
    <row r="363" spans="1:16" x14ac:dyDescent="0.25">
      <c r="A363" s="614" t="s">
        <v>692</v>
      </c>
      <c r="B363" s="620" t="s">
        <v>696</v>
      </c>
      <c r="C363" s="614"/>
      <c r="D363" s="633" t="s">
        <v>719</v>
      </c>
      <c r="E363" s="631">
        <v>1500</v>
      </c>
      <c r="F363" s="632">
        <v>80388881</v>
      </c>
      <c r="G363" s="645" t="s">
        <v>834</v>
      </c>
      <c r="H363" s="633" t="s">
        <v>834</v>
      </c>
      <c r="I363" s="634" t="s">
        <v>834</v>
      </c>
      <c r="J363" s="635" t="s">
        <v>834</v>
      </c>
      <c r="K363" s="620">
        <v>4</v>
      </c>
      <c r="L363" s="620">
        <v>12</v>
      </c>
      <c r="M363" s="636">
        <v>18000</v>
      </c>
      <c r="N363" s="620"/>
      <c r="O363" s="620"/>
      <c r="P363" s="620"/>
    </row>
    <row r="364" spans="1:16" ht="25.5" x14ac:dyDescent="0.25">
      <c r="A364" s="614" t="s">
        <v>692</v>
      </c>
      <c r="B364" s="620" t="s">
        <v>696</v>
      </c>
      <c r="C364" s="614"/>
      <c r="D364" s="633" t="s">
        <v>720</v>
      </c>
      <c r="E364" s="631">
        <v>1200</v>
      </c>
      <c r="F364" s="632">
        <v>21147071</v>
      </c>
      <c r="G364" s="645" t="s">
        <v>834</v>
      </c>
      <c r="H364" s="633" t="s">
        <v>834</v>
      </c>
      <c r="I364" s="634" t="s">
        <v>834</v>
      </c>
      <c r="J364" s="635" t="s">
        <v>834</v>
      </c>
      <c r="K364" s="620">
        <v>4</v>
      </c>
      <c r="L364" s="620">
        <v>12</v>
      </c>
      <c r="M364" s="636">
        <v>14400</v>
      </c>
      <c r="N364" s="620"/>
      <c r="O364" s="620"/>
      <c r="P364" s="620"/>
    </row>
    <row r="365" spans="1:16" ht="38.25" x14ac:dyDescent="0.25">
      <c r="A365" s="614" t="s">
        <v>692</v>
      </c>
      <c r="B365" s="620" t="s">
        <v>695</v>
      </c>
      <c r="C365" s="614"/>
      <c r="D365" s="633" t="s">
        <v>711</v>
      </c>
      <c r="E365" s="631">
        <v>2500</v>
      </c>
      <c r="F365" s="632">
        <v>44136955</v>
      </c>
      <c r="G365" s="645" t="s">
        <v>831</v>
      </c>
      <c r="H365" s="633" t="s">
        <v>832</v>
      </c>
      <c r="I365" s="634" t="s">
        <v>832</v>
      </c>
      <c r="J365" s="635" t="s">
        <v>831</v>
      </c>
      <c r="K365" s="620"/>
      <c r="L365" s="620"/>
      <c r="M365" s="636"/>
      <c r="N365" s="620">
        <v>3</v>
      </c>
      <c r="O365" s="620">
        <v>9</v>
      </c>
      <c r="P365" s="620">
        <v>22500</v>
      </c>
    </row>
    <row r="366" spans="1:16" ht="25.5" x14ac:dyDescent="0.25">
      <c r="A366" s="614" t="s">
        <v>692</v>
      </c>
      <c r="B366" s="620" t="s">
        <v>695</v>
      </c>
      <c r="C366" s="614"/>
      <c r="D366" s="633" t="s">
        <v>721</v>
      </c>
      <c r="E366" s="631">
        <v>1400</v>
      </c>
      <c r="F366" s="632">
        <v>42510372</v>
      </c>
      <c r="G366" s="645"/>
      <c r="H366" s="633"/>
      <c r="I366" s="634"/>
      <c r="J366" s="635" t="s">
        <v>1148</v>
      </c>
      <c r="K366" s="620"/>
      <c r="L366" s="620"/>
      <c r="M366" s="636"/>
      <c r="N366" s="620">
        <v>3</v>
      </c>
      <c r="O366" s="620">
        <v>9</v>
      </c>
      <c r="P366" s="620">
        <v>12600</v>
      </c>
    </row>
    <row r="367" spans="1:16" x14ac:dyDescent="0.25">
      <c r="A367" s="614" t="s">
        <v>692</v>
      </c>
      <c r="B367" s="620" t="s">
        <v>695</v>
      </c>
      <c r="C367" s="614"/>
      <c r="D367" s="633" t="s">
        <v>713</v>
      </c>
      <c r="E367" s="631">
        <v>900</v>
      </c>
      <c r="F367" s="632">
        <v>62400892</v>
      </c>
      <c r="G367" s="645" t="s">
        <v>834</v>
      </c>
      <c r="H367" s="633" t="s">
        <v>834</v>
      </c>
      <c r="I367" s="634" t="s">
        <v>834</v>
      </c>
      <c r="J367" s="635" t="s">
        <v>834</v>
      </c>
      <c r="K367" s="620"/>
      <c r="L367" s="620"/>
      <c r="M367" s="636"/>
      <c r="N367" s="620">
        <v>3</v>
      </c>
      <c r="O367" s="620">
        <v>9</v>
      </c>
      <c r="P367" s="620">
        <v>8100</v>
      </c>
    </row>
    <row r="368" spans="1:16" x14ac:dyDescent="0.25">
      <c r="A368" s="614" t="s">
        <v>692</v>
      </c>
      <c r="B368" s="620" t="s">
        <v>695</v>
      </c>
      <c r="C368" s="614"/>
      <c r="D368" s="633" t="s">
        <v>714</v>
      </c>
      <c r="E368" s="631">
        <v>900</v>
      </c>
      <c r="F368" s="632">
        <v>73568912</v>
      </c>
      <c r="G368" s="645" t="s">
        <v>834</v>
      </c>
      <c r="H368" s="633" t="s">
        <v>834</v>
      </c>
      <c r="I368" s="634" t="s">
        <v>834</v>
      </c>
      <c r="J368" s="635" t="s">
        <v>834</v>
      </c>
      <c r="K368" s="620"/>
      <c r="L368" s="620"/>
      <c r="M368" s="636"/>
      <c r="N368" s="620">
        <v>3</v>
      </c>
      <c r="O368" s="620">
        <v>9</v>
      </c>
      <c r="P368" s="620">
        <v>8100</v>
      </c>
    </row>
    <row r="369" spans="1:16" x14ac:dyDescent="0.25">
      <c r="A369" s="614" t="s">
        <v>692</v>
      </c>
      <c r="B369" s="620" t="s">
        <v>695</v>
      </c>
      <c r="C369" s="614"/>
      <c r="D369" s="633" t="s">
        <v>714</v>
      </c>
      <c r="E369" s="631">
        <v>900</v>
      </c>
      <c r="F369" s="632" t="s">
        <v>845</v>
      </c>
      <c r="G369" s="645" t="s">
        <v>834</v>
      </c>
      <c r="H369" s="633" t="s">
        <v>834</v>
      </c>
      <c r="I369" s="634" t="s">
        <v>834</v>
      </c>
      <c r="J369" s="635" t="s">
        <v>834</v>
      </c>
      <c r="K369" s="620"/>
      <c r="L369" s="620"/>
      <c r="M369" s="636"/>
      <c r="N369" s="620">
        <v>3</v>
      </c>
      <c r="O369" s="620">
        <v>9</v>
      </c>
      <c r="P369" s="620">
        <v>8100</v>
      </c>
    </row>
    <row r="370" spans="1:16" x14ac:dyDescent="0.25">
      <c r="A370" s="614" t="s">
        <v>692</v>
      </c>
      <c r="B370" s="620" t="s">
        <v>695</v>
      </c>
      <c r="C370" s="614"/>
      <c r="D370" s="633" t="s">
        <v>714</v>
      </c>
      <c r="E370" s="631">
        <v>900</v>
      </c>
      <c r="F370" s="632">
        <v>46945039</v>
      </c>
      <c r="G370" s="645" t="s">
        <v>834</v>
      </c>
      <c r="H370" s="633" t="s">
        <v>834</v>
      </c>
      <c r="I370" s="634" t="s">
        <v>834</v>
      </c>
      <c r="J370" s="635" t="s">
        <v>834</v>
      </c>
      <c r="K370" s="620"/>
      <c r="L370" s="620"/>
      <c r="M370" s="636"/>
      <c r="N370" s="620">
        <v>3</v>
      </c>
      <c r="O370" s="620">
        <v>9</v>
      </c>
      <c r="P370" s="620">
        <v>8100</v>
      </c>
    </row>
    <row r="371" spans="1:16" x14ac:dyDescent="0.25">
      <c r="A371" s="614" t="s">
        <v>692</v>
      </c>
      <c r="B371" s="620" t="s">
        <v>695</v>
      </c>
      <c r="C371" s="614"/>
      <c r="D371" s="633" t="s">
        <v>714</v>
      </c>
      <c r="E371" s="631">
        <v>900</v>
      </c>
      <c r="F371" s="632" t="s">
        <v>846</v>
      </c>
      <c r="G371" s="645" t="s">
        <v>834</v>
      </c>
      <c r="H371" s="633" t="s">
        <v>834</v>
      </c>
      <c r="I371" s="634" t="s">
        <v>834</v>
      </c>
      <c r="J371" s="635" t="s">
        <v>834</v>
      </c>
      <c r="K371" s="620"/>
      <c r="L371" s="620"/>
      <c r="M371" s="636"/>
      <c r="N371" s="620">
        <v>3</v>
      </c>
      <c r="O371" s="620">
        <v>9</v>
      </c>
      <c r="P371" s="620">
        <v>8100</v>
      </c>
    </row>
    <row r="372" spans="1:16" x14ac:dyDescent="0.25">
      <c r="A372" s="614" t="s">
        <v>692</v>
      </c>
      <c r="B372" s="620" t="s">
        <v>695</v>
      </c>
      <c r="C372" s="614"/>
      <c r="D372" s="633" t="s">
        <v>714</v>
      </c>
      <c r="E372" s="631">
        <v>900</v>
      </c>
      <c r="F372" s="632">
        <v>42513435</v>
      </c>
      <c r="G372" s="645" t="s">
        <v>834</v>
      </c>
      <c r="H372" s="633" t="s">
        <v>834</v>
      </c>
      <c r="I372" s="634" t="s">
        <v>834</v>
      </c>
      <c r="J372" s="635" t="s">
        <v>834</v>
      </c>
      <c r="K372" s="620"/>
      <c r="L372" s="620"/>
      <c r="M372" s="636"/>
      <c r="N372" s="620">
        <v>3</v>
      </c>
      <c r="O372" s="620">
        <v>9</v>
      </c>
      <c r="P372" s="620">
        <v>8100</v>
      </c>
    </row>
    <row r="373" spans="1:16" x14ac:dyDescent="0.25">
      <c r="A373" s="614" t="s">
        <v>692</v>
      </c>
      <c r="B373" s="620" t="s">
        <v>695</v>
      </c>
      <c r="C373" s="614"/>
      <c r="D373" s="633" t="s">
        <v>714</v>
      </c>
      <c r="E373" s="631">
        <v>900</v>
      </c>
      <c r="F373" s="632">
        <v>23000339</v>
      </c>
      <c r="G373" s="645" t="s">
        <v>834</v>
      </c>
      <c r="H373" s="633" t="s">
        <v>834</v>
      </c>
      <c r="I373" s="634" t="s">
        <v>834</v>
      </c>
      <c r="J373" s="635" t="s">
        <v>834</v>
      </c>
      <c r="K373" s="620"/>
      <c r="L373" s="620"/>
      <c r="M373" s="636"/>
      <c r="N373" s="620">
        <v>3</v>
      </c>
      <c r="O373" s="620">
        <v>9</v>
      </c>
      <c r="P373" s="620">
        <v>8100</v>
      </c>
    </row>
    <row r="374" spans="1:16" x14ac:dyDescent="0.25">
      <c r="A374" s="614" t="s">
        <v>692</v>
      </c>
      <c r="B374" s="620" t="s">
        <v>695</v>
      </c>
      <c r="C374" s="614"/>
      <c r="D374" s="633" t="s">
        <v>722</v>
      </c>
      <c r="E374" s="631">
        <v>900</v>
      </c>
      <c r="F374" s="632">
        <v>75736290</v>
      </c>
      <c r="G374" s="645" t="s">
        <v>834</v>
      </c>
      <c r="H374" s="633" t="s">
        <v>834</v>
      </c>
      <c r="I374" s="634" t="s">
        <v>834</v>
      </c>
      <c r="J374" s="635" t="s">
        <v>834</v>
      </c>
      <c r="K374" s="620"/>
      <c r="L374" s="620"/>
      <c r="M374" s="636"/>
      <c r="N374" s="620">
        <v>3</v>
      </c>
      <c r="O374" s="620">
        <v>9</v>
      </c>
      <c r="P374" s="620">
        <v>8100</v>
      </c>
    </row>
    <row r="375" spans="1:16" x14ac:dyDescent="0.25">
      <c r="A375" s="614" t="s">
        <v>692</v>
      </c>
      <c r="B375" s="620" t="s">
        <v>695</v>
      </c>
      <c r="C375" s="614"/>
      <c r="D375" s="633" t="s">
        <v>722</v>
      </c>
      <c r="E375" s="631">
        <v>900</v>
      </c>
      <c r="F375" s="632">
        <v>72694085</v>
      </c>
      <c r="G375" s="645" t="s">
        <v>834</v>
      </c>
      <c r="H375" s="633" t="s">
        <v>834</v>
      </c>
      <c r="I375" s="634" t="s">
        <v>834</v>
      </c>
      <c r="J375" s="635" t="s">
        <v>834</v>
      </c>
      <c r="K375" s="620"/>
      <c r="L375" s="620"/>
      <c r="M375" s="636"/>
      <c r="N375" s="620">
        <v>3</v>
      </c>
      <c r="O375" s="620">
        <v>9</v>
      </c>
      <c r="P375" s="620">
        <v>8100</v>
      </c>
    </row>
    <row r="376" spans="1:16" ht="51" x14ac:dyDescent="0.25">
      <c r="A376" s="614" t="s">
        <v>692</v>
      </c>
      <c r="B376" s="620" t="s">
        <v>696</v>
      </c>
      <c r="C376" s="614"/>
      <c r="D376" s="633" t="s">
        <v>723</v>
      </c>
      <c r="E376" s="631">
        <v>3000</v>
      </c>
      <c r="F376" s="632">
        <v>21402620</v>
      </c>
      <c r="G376" s="645" t="s">
        <v>840</v>
      </c>
      <c r="H376" s="633"/>
      <c r="I376" s="634"/>
      <c r="J376" s="635" t="s">
        <v>1149</v>
      </c>
      <c r="K376" s="620"/>
      <c r="L376" s="620"/>
      <c r="M376" s="636"/>
      <c r="N376" s="620">
        <v>2</v>
      </c>
      <c r="O376" s="620">
        <v>6</v>
      </c>
      <c r="P376" s="620">
        <v>18000</v>
      </c>
    </row>
    <row r="377" spans="1:16" x14ac:dyDescent="0.25">
      <c r="A377" s="614" t="s">
        <v>692</v>
      </c>
      <c r="B377" s="620" t="s">
        <v>696</v>
      </c>
      <c r="C377" s="614"/>
      <c r="D377" s="633" t="s">
        <v>724</v>
      </c>
      <c r="E377" s="631">
        <v>1500</v>
      </c>
      <c r="F377" s="632">
        <v>80388881</v>
      </c>
      <c r="G377" s="645" t="s">
        <v>834</v>
      </c>
      <c r="H377" s="633" t="s">
        <v>834</v>
      </c>
      <c r="I377" s="634" t="s">
        <v>834</v>
      </c>
      <c r="J377" s="635" t="s">
        <v>834</v>
      </c>
      <c r="K377" s="620"/>
      <c r="L377" s="620"/>
      <c r="M377" s="636"/>
      <c r="N377" s="620">
        <v>2</v>
      </c>
      <c r="O377" s="620">
        <v>6</v>
      </c>
      <c r="P377" s="620">
        <v>9000</v>
      </c>
    </row>
    <row r="378" spans="1:16" ht="25.5" x14ac:dyDescent="0.25">
      <c r="A378" s="614" t="s">
        <v>692</v>
      </c>
      <c r="B378" s="620" t="s">
        <v>696</v>
      </c>
      <c r="C378" s="614"/>
      <c r="D378" s="633" t="s">
        <v>724</v>
      </c>
      <c r="E378" s="631">
        <v>1500</v>
      </c>
      <c r="F378" s="632" t="s">
        <v>847</v>
      </c>
      <c r="G378" s="645"/>
      <c r="H378" s="633"/>
      <c r="I378" s="634"/>
      <c r="J378" s="635" t="s">
        <v>1150</v>
      </c>
      <c r="K378" s="620"/>
      <c r="L378" s="620"/>
      <c r="M378" s="636"/>
      <c r="N378" s="620">
        <v>9</v>
      </c>
      <c r="O378" s="620">
        <v>9</v>
      </c>
      <c r="P378" s="620">
        <v>13500</v>
      </c>
    </row>
    <row r="379" spans="1:16" ht="51" x14ac:dyDescent="0.25">
      <c r="A379" s="614" t="s">
        <v>692</v>
      </c>
      <c r="B379" s="620" t="s">
        <v>696</v>
      </c>
      <c r="C379" s="614"/>
      <c r="D379" s="633" t="s">
        <v>725</v>
      </c>
      <c r="E379" s="631">
        <v>1600</v>
      </c>
      <c r="F379" s="632">
        <v>43461291</v>
      </c>
      <c r="G379" s="645" t="s">
        <v>840</v>
      </c>
      <c r="H379" s="633" t="s">
        <v>848</v>
      </c>
      <c r="I379" s="634" t="s">
        <v>848</v>
      </c>
      <c r="J379" s="635" t="s">
        <v>1151</v>
      </c>
      <c r="K379" s="620"/>
      <c r="L379" s="620"/>
      <c r="M379" s="636"/>
      <c r="N379" s="620">
        <v>2</v>
      </c>
      <c r="O379" s="620">
        <v>6</v>
      </c>
      <c r="P379" s="620">
        <v>9600</v>
      </c>
    </row>
    <row r="380" spans="1:16" ht="38.25" x14ac:dyDescent="0.25">
      <c r="A380" s="614" t="s">
        <v>692</v>
      </c>
      <c r="B380" s="620" t="s">
        <v>696</v>
      </c>
      <c r="C380" s="614"/>
      <c r="D380" s="633" t="s">
        <v>726</v>
      </c>
      <c r="E380" s="631">
        <v>1500</v>
      </c>
      <c r="F380" s="632">
        <v>72021083</v>
      </c>
      <c r="G380" s="645"/>
      <c r="H380" s="633" t="s">
        <v>849</v>
      </c>
      <c r="I380" s="634" t="s">
        <v>849</v>
      </c>
      <c r="J380" s="635"/>
      <c r="K380" s="620"/>
      <c r="L380" s="620"/>
      <c r="M380" s="636"/>
      <c r="N380" s="620">
        <v>1</v>
      </c>
      <c r="O380" s="620">
        <v>3</v>
      </c>
      <c r="P380" s="620">
        <v>4500</v>
      </c>
    </row>
    <row r="381" spans="1:16" ht="38.25" x14ac:dyDescent="0.25">
      <c r="A381" s="614" t="s">
        <v>692</v>
      </c>
      <c r="B381" s="620" t="s">
        <v>696</v>
      </c>
      <c r="C381" s="614"/>
      <c r="D381" s="633" t="s">
        <v>727</v>
      </c>
      <c r="E381" s="631">
        <v>1700</v>
      </c>
      <c r="F381" s="632">
        <v>72306792</v>
      </c>
      <c r="G381" s="645" t="s">
        <v>840</v>
      </c>
      <c r="H381" s="633" t="s">
        <v>850</v>
      </c>
      <c r="I381" s="634" t="s">
        <v>850</v>
      </c>
      <c r="J381" s="635" t="s">
        <v>1152</v>
      </c>
      <c r="K381" s="620"/>
      <c r="L381" s="620"/>
      <c r="M381" s="636"/>
      <c r="N381" s="620">
        <v>1</v>
      </c>
      <c r="O381" s="620">
        <v>3</v>
      </c>
      <c r="P381" s="620">
        <v>5100</v>
      </c>
    </row>
    <row r="382" spans="1:16" x14ac:dyDescent="0.25">
      <c r="A382" s="614" t="s">
        <v>692</v>
      </c>
      <c r="B382" s="620" t="s">
        <v>696</v>
      </c>
      <c r="C382" s="614"/>
      <c r="D382" s="633" t="s">
        <v>724</v>
      </c>
      <c r="E382" s="631">
        <v>1500</v>
      </c>
      <c r="F382" s="632" t="s">
        <v>851</v>
      </c>
      <c r="G382" s="645"/>
      <c r="H382" s="633"/>
      <c r="I382" s="634"/>
      <c r="J382" s="635"/>
      <c r="K382" s="620"/>
      <c r="L382" s="620"/>
      <c r="M382" s="636"/>
      <c r="N382" s="620">
        <v>1</v>
      </c>
      <c r="O382" s="620">
        <v>3</v>
      </c>
      <c r="P382" s="620">
        <v>4500</v>
      </c>
    </row>
    <row r="383" spans="1:16" x14ac:dyDescent="0.25">
      <c r="A383" s="614" t="s">
        <v>692</v>
      </c>
      <c r="B383" s="620" t="s">
        <v>696</v>
      </c>
      <c r="C383" s="614"/>
      <c r="D383" s="633" t="s">
        <v>713</v>
      </c>
      <c r="E383" s="631">
        <v>1200</v>
      </c>
      <c r="F383" s="632" t="s">
        <v>852</v>
      </c>
      <c r="G383" s="645" t="s">
        <v>834</v>
      </c>
      <c r="H383" s="633" t="s">
        <v>834</v>
      </c>
      <c r="I383" s="634" t="s">
        <v>834</v>
      </c>
      <c r="J383" s="635" t="s">
        <v>834</v>
      </c>
      <c r="K383" s="620"/>
      <c r="L383" s="620"/>
      <c r="M383" s="636"/>
      <c r="N383" s="620">
        <v>1</v>
      </c>
      <c r="O383" s="620">
        <v>3</v>
      </c>
      <c r="P383" s="620">
        <v>3600</v>
      </c>
    </row>
    <row r="384" spans="1:16" ht="51" x14ac:dyDescent="0.25">
      <c r="A384" s="614" t="s">
        <v>692</v>
      </c>
      <c r="B384" s="620" t="s">
        <v>697</v>
      </c>
      <c r="C384" s="614"/>
      <c r="D384" s="633" t="s">
        <v>728</v>
      </c>
      <c r="E384" s="631">
        <v>10000</v>
      </c>
      <c r="F384" s="632">
        <v>124779</v>
      </c>
      <c r="G384" s="645" t="s">
        <v>853</v>
      </c>
      <c r="H384" s="633" t="s">
        <v>854</v>
      </c>
      <c r="I384" s="634" t="s">
        <v>854</v>
      </c>
      <c r="J384" s="635" t="s">
        <v>1108</v>
      </c>
      <c r="K384" s="620">
        <v>1</v>
      </c>
      <c r="L384" s="620">
        <v>1</v>
      </c>
      <c r="M384" s="636">
        <v>10000</v>
      </c>
      <c r="N384" s="620"/>
      <c r="O384" s="620"/>
      <c r="P384" s="620"/>
    </row>
    <row r="385" spans="1:16" ht="38.25" x14ac:dyDescent="0.25">
      <c r="A385" s="614" t="s">
        <v>692</v>
      </c>
      <c r="B385" s="620" t="s">
        <v>697</v>
      </c>
      <c r="C385" s="614"/>
      <c r="D385" s="633" t="s">
        <v>729</v>
      </c>
      <c r="E385" s="631">
        <v>6000</v>
      </c>
      <c r="F385" s="632">
        <v>22414567</v>
      </c>
      <c r="G385" s="645" t="s">
        <v>855</v>
      </c>
      <c r="H385" s="633" t="s">
        <v>854</v>
      </c>
      <c r="I385" s="634" t="s">
        <v>854</v>
      </c>
      <c r="J385" s="635" t="s">
        <v>855</v>
      </c>
      <c r="K385" s="620">
        <v>2</v>
      </c>
      <c r="L385" s="620">
        <v>4</v>
      </c>
      <c r="M385" s="636">
        <v>24000</v>
      </c>
      <c r="N385" s="620"/>
      <c r="O385" s="620"/>
      <c r="P385" s="620"/>
    </row>
    <row r="386" spans="1:16" ht="25.5" x14ac:dyDescent="0.25">
      <c r="A386" s="614" t="s">
        <v>692</v>
      </c>
      <c r="B386" s="620" t="s">
        <v>697</v>
      </c>
      <c r="C386" s="614"/>
      <c r="D386" s="633" t="s">
        <v>730</v>
      </c>
      <c r="E386" s="631">
        <v>1500</v>
      </c>
      <c r="F386" s="632">
        <v>72686669</v>
      </c>
      <c r="G386" s="645" t="s">
        <v>856</v>
      </c>
      <c r="H386" s="633" t="s">
        <v>854</v>
      </c>
      <c r="I386" s="634" t="s">
        <v>854</v>
      </c>
      <c r="J386" s="635" t="s">
        <v>856</v>
      </c>
      <c r="K386" s="620">
        <v>1</v>
      </c>
      <c r="L386" s="620">
        <v>3</v>
      </c>
      <c r="M386" s="636">
        <v>4500</v>
      </c>
      <c r="N386" s="620"/>
      <c r="O386" s="620"/>
      <c r="P386" s="620"/>
    </row>
    <row r="387" spans="1:16" ht="38.25" x14ac:dyDescent="0.25">
      <c r="A387" s="614" t="s">
        <v>692</v>
      </c>
      <c r="B387" s="620" t="s">
        <v>697</v>
      </c>
      <c r="C387" s="614"/>
      <c r="D387" s="633" t="s">
        <v>731</v>
      </c>
      <c r="E387" s="631">
        <v>3000</v>
      </c>
      <c r="F387" s="632">
        <v>119320</v>
      </c>
      <c r="G387" s="645" t="s">
        <v>857</v>
      </c>
      <c r="H387" s="633" t="s">
        <v>854</v>
      </c>
      <c r="I387" s="634" t="s">
        <v>854</v>
      </c>
      <c r="J387" s="635" t="s">
        <v>857</v>
      </c>
      <c r="K387" s="620">
        <v>1</v>
      </c>
      <c r="L387" s="620">
        <v>1</v>
      </c>
      <c r="M387" s="636">
        <v>3000</v>
      </c>
      <c r="N387" s="620"/>
      <c r="O387" s="620"/>
      <c r="P387" s="620"/>
    </row>
    <row r="388" spans="1:16" ht="63.75" x14ac:dyDescent="0.25">
      <c r="A388" s="614" t="s">
        <v>692</v>
      </c>
      <c r="B388" s="620" t="s">
        <v>697</v>
      </c>
      <c r="C388" s="614"/>
      <c r="D388" s="633" t="s">
        <v>732</v>
      </c>
      <c r="E388" s="631">
        <v>3500</v>
      </c>
      <c r="F388" s="632">
        <v>25799729</v>
      </c>
      <c r="G388" s="645" t="s">
        <v>858</v>
      </c>
      <c r="H388" s="633" t="s">
        <v>854</v>
      </c>
      <c r="I388" s="634" t="s">
        <v>854</v>
      </c>
      <c r="J388" s="635" t="s">
        <v>858</v>
      </c>
      <c r="K388" s="620">
        <v>1</v>
      </c>
      <c r="L388" s="620">
        <v>2</v>
      </c>
      <c r="M388" s="636">
        <v>32249</v>
      </c>
      <c r="N388" s="620"/>
      <c r="O388" s="620"/>
      <c r="P388" s="620"/>
    </row>
    <row r="389" spans="1:16" ht="63.75" x14ac:dyDescent="0.25">
      <c r="A389" s="614" t="s">
        <v>692</v>
      </c>
      <c r="B389" s="620" t="s">
        <v>697</v>
      </c>
      <c r="C389" s="614"/>
      <c r="D389" s="633" t="s">
        <v>733</v>
      </c>
      <c r="E389" s="631">
        <v>3000</v>
      </c>
      <c r="F389" s="632">
        <v>45601005</v>
      </c>
      <c r="G389" s="645" t="s">
        <v>859</v>
      </c>
      <c r="H389" s="633" t="s">
        <v>854</v>
      </c>
      <c r="I389" s="634" t="s">
        <v>854</v>
      </c>
      <c r="J389" s="635" t="s">
        <v>859</v>
      </c>
      <c r="K389" s="620"/>
      <c r="L389" s="620"/>
      <c r="M389" s="636"/>
      <c r="N389" s="620">
        <v>4</v>
      </c>
      <c r="O389" s="620">
        <v>8</v>
      </c>
      <c r="P389" s="620">
        <v>24000</v>
      </c>
    </row>
    <row r="390" spans="1:16" ht="89.25" x14ac:dyDescent="0.25">
      <c r="A390" s="614" t="s">
        <v>692</v>
      </c>
      <c r="B390" s="620" t="s">
        <v>697</v>
      </c>
      <c r="C390" s="614"/>
      <c r="D390" s="633" t="s">
        <v>734</v>
      </c>
      <c r="E390" s="631">
        <v>5000</v>
      </c>
      <c r="F390" s="632">
        <v>110101</v>
      </c>
      <c r="G390" s="645" t="s">
        <v>860</v>
      </c>
      <c r="H390" s="633" t="s">
        <v>854</v>
      </c>
      <c r="I390" s="634" t="s">
        <v>854</v>
      </c>
      <c r="J390" s="635" t="s">
        <v>860</v>
      </c>
      <c r="K390" s="620"/>
      <c r="L390" s="620"/>
      <c r="M390" s="636"/>
      <c r="N390" s="620">
        <v>1</v>
      </c>
      <c r="O390" s="620">
        <v>2</v>
      </c>
      <c r="P390" s="620">
        <v>10000</v>
      </c>
    </row>
    <row r="391" spans="1:16" ht="38.25" x14ac:dyDescent="0.25">
      <c r="A391" s="614" t="s">
        <v>692</v>
      </c>
      <c r="B391" s="620" t="s">
        <v>697</v>
      </c>
      <c r="C391" s="614"/>
      <c r="D391" s="633" t="s">
        <v>735</v>
      </c>
      <c r="E391" s="631">
        <v>3000</v>
      </c>
      <c r="F391" s="632">
        <v>110101</v>
      </c>
      <c r="G391" s="645" t="s">
        <v>860</v>
      </c>
      <c r="H391" s="633" t="s">
        <v>854</v>
      </c>
      <c r="I391" s="634" t="s">
        <v>854</v>
      </c>
      <c r="J391" s="635" t="s">
        <v>860</v>
      </c>
      <c r="K391" s="620"/>
      <c r="L391" s="620"/>
      <c r="M391" s="636"/>
      <c r="N391" s="620">
        <v>1</v>
      </c>
      <c r="O391" s="620">
        <v>2</v>
      </c>
      <c r="P391" s="620">
        <v>6000</v>
      </c>
    </row>
    <row r="392" spans="1:16" ht="89.25" x14ac:dyDescent="0.25">
      <c r="A392" s="614" t="s">
        <v>692</v>
      </c>
      <c r="B392" s="620" t="s">
        <v>697</v>
      </c>
      <c r="C392" s="614"/>
      <c r="D392" s="633" t="s">
        <v>736</v>
      </c>
      <c r="E392" s="631">
        <v>3000</v>
      </c>
      <c r="F392" s="632">
        <v>103735</v>
      </c>
      <c r="G392" s="645" t="s">
        <v>861</v>
      </c>
      <c r="H392" s="633" t="s">
        <v>854</v>
      </c>
      <c r="I392" s="634" t="s">
        <v>854</v>
      </c>
      <c r="J392" s="635" t="s">
        <v>861</v>
      </c>
      <c r="K392" s="620"/>
      <c r="L392" s="620"/>
      <c r="M392" s="636"/>
      <c r="N392" s="620">
        <v>6</v>
      </c>
      <c r="O392" s="620">
        <v>8</v>
      </c>
      <c r="P392" s="620">
        <v>24000</v>
      </c>
    </row>
    <row r="393" spans="1:16" ht="38.25" x14ac:dyDescent="0.25">
      <c r="A393" s="614" t="s">
        <v>692</v>
      </c>
      <c r="B393" s="620" t="s">
        <v>697</v>
      </c>
      <c r="C393" s="614"/>
      <c r="D393" s="633" t="s">
        <v>737</v>
      </c>
      <c r="E393" s="631">
        <v>3000</v>
      </c>
      <c r="F393" s="632">
        <v>114988</v>
      </c>
      <c r="G393" s="645" t="s">
        <v>861</v>
      </c>
      <c r="H393" s="633" t="s">
        <v>854</v>
      </c>
      <c r="I393" s="634" t="s">
        <v>854</v>
      </c>
      <c r="J393" s="635" t="s">
        <v>861</v>
      </c>
      <c r="K393" s="620"/>
      <c r="L393" s="620"/>
      <c r="M393" s="636"/>
      <c r="N393" s="620">
        <v>6</v>
      </c>
      <c r="O393" s="620">
        <v>8</v>
      </c>
      <c r="P393" s="620">
        <v>24000</v>
      </c>
    </row>
    <row r="394" spans="1:16" ht="51" x14ac:dyDescent="0.25">
      <c r="A394" s="614" t="s">
        <v>692</v>
      </c>
      <c r="B394" s="620" t="s">
        <v>697</v>
      </c>
      <c r="C394" s="614"/>
      <c r="D394" s="633" t="s">
        <v>738</v>
      </c>
      <c r="E394" s="631">
        <v>2000</v>
      </c>
      <c r="F394" s="632">
        <v>76504084</v>
      </c>
      <c r="G394" s="645" t="s">
        <v>856</v>
      </c>
      <c r="H394" s="633" t="s">
        <v>854</v>
      </c>
      <c r="I394" s="634" t="s">
        <v>854</v>
      </c>
      <c r="J394" s="635" t="s">
        <v>856</v>
      </c>
      <c r="K394" s="620"/>
      <c r="L394" s="620"/>
      <c r="M394" s="636"/>
      <c r="N394" s="620">
        <v>1</v>
      </c>
      <c r="O394" s="620">
        <v>2</v>
      </c>
      <c r="P394" s="620">
        <v>4000</v>
      </c>
    </row>
    <row r="395" spans="1:16" ht="51" x14ac:dyDescent="0.25">
      <c r="A395" s="614" t="s">
        <v>692</v>
      </c>
      <c r="B395" s="620" t="s">
        <v>697</v>
      </c>
      <c r="C395" s="614"/>
      <c r="D395" s="633" t="s">
        <v>738</v>
      </c>
      <c r="E395" s="631">
        <v>3000</v>
      </c>
      <c r="F395" s="632">
        <v>76504084</v>
      </c>
      <c r="G395" s="645" t="s">
        <v>856</v>
      </c>
      <c r="H395" s="633" t="s">
        <v>854</v>
      </c>
      <c r="I395" s="634" t="s">
        <v>854</v>
      </c>
      <c r="J395" s="635" t="s">
        <v>856</v>
      </c>
      <c r="K395" s="620"/>
      <c r="L395" s="620"/>
      <c r="M395" s="636"/>
      <c r="N395" s="620">
        <v>1</v>
      </c>
      <c r="O395" s="620">
        <v>1</v>
      </c>
      <c r="P395" s="620">
        <v>3000</v>
      </c>
    </row>
    <row r="396" spans="1:16" x14ac:dyDescent="0.25">
      <c r="A396" s="614" t="s">
        <v>692</v>
      </c>
      <c r="B396" s="620" t="s">
        <v>696</v>
      </c>
      <c r="C396" s="614"/>
      <c r="D396" s="633" t="s">
        <v>739</v>
      </c>
      <c r="E396" s="631">
        <v>3000</v>
      </c>
      <c r="F396" s="632">
        <v>41924008</v>
      </c>
      <c r="G396" s="645" t="s">
        <v>862</v>
      </c>
      <c r="H396" s="633" t="s">
        <v>863</v>
      </c>
      <c r="I396" s="634" t="s">
        <v>863</v>
      </c>
      <c r="J396" s="635" t="s">
        <v>1153</v>
      </c>
      <c r="K396" s="620"/>
      <c r="L396" s="620"/>
      <c r="M396" s="636"/>
      <c r="N396" s="620">
        <v>4</v>
      </c>
      <c r="O396" s="620">
        <v>9</v>
      </c>
      <c r="P396" s="620">
        <v>27000</v>
      </c>
    </row>
    <row r="397" spans="1:16" x14ac:dyDescent="0.25">
      <c r="A397" s="614" t="s">
        <v>692</v>
      </c>
      <c r="B397" s="620" t="s">
        <v>698</v>
      </c>
      <c r="C397" s="614"/>
      <c r="D397" s="633" t="s">
        <v>740</v>
      </c>
      <c r="E397" s="631">
        <v>3200</v>
      </c>
      <c r="F397" s="632">
        <v>47583378</v>
      </c>
      <c r="G397" s="645" t="s">
        <v>864</v>
      </c>
      <c r="H397" s="633" t="s">
        <v>863</v>
      </c>
      <c r="I397" s="634" t="s">
        <v>863</v>
      </c>
      <c r="J397" s="635" t="s">
        <v>818</v>
      </c>
      <c r="K397" s="620">
        <v>3</v>
      </c>
      <c r="L397" s="620">
        <v>6</v>
      </c>
      <c r="M397" s="636">
        <v>19200</v>
      </c>
      <c r="N397" s="620"/>
      <c r="O397" s="620"/>
      <c r="P397" s="620"/>
    </row>
    <row r="398" spans="1:16" x14ac:dyDescent="0.25">
      <c r="A398" s="614" t="s">
        <v>692</v>
      </c>
      <c r="B398" s="620" t="s">
        <v>698</v>
      </c>
      <c r="C398" s="614"/>
      <c r="D398" s="633" t="s">
        <v>740</v>
      </c>
      <c r="E398" s="631">
        <v>3200</v>
      </c>
      <c r="F398" s="632">
        <v>77705884</v>
      </c>
      <c r="G398" s="645" t="s">
        <v>865</v>
      </c>
      <c r="H398" s="633" t="s">
        <v>866</v>
      </c>
      <c r="I398" s="634" t="s">
        <v>866</v>
      </c>
      <c r="J398" s="635" t="s">
        <v>1154</v>
      </c>
      <c r="K398" s="620">
        <v>4</v>
      </c>
      <c r="L398" s="620">
        <v>12</v>
      </c>
      <c r="M398" s="636">
        <v>38400</v>
      </c>
      <c r="N398" s="620"/>
      <c r="O398" s="620"/>
      <c r="P398" s="620"/>
    </row>
    <row r="399" spans="1:16" x14ac:dyDescent="0.25">
      <c r="A399" s="614" t="s">
        <v>692</v>
      </c>
      <c r="B399" s="620" t="s">
        <v>695</v>
      </c>
      <c r="C399" s="614"/>
      <c r="D399" s="633" t="s">
        <v>740</v>
      </c>
      <c r="E399" s="631">
        <v>3200</v>
      </c>
      <c r="F399" s="632">
        <v>46043677</v>
      </c>
      <c r="G399" s="645" t="s">
        <v>867</v>
      </c>
      <c r="H399" s="633" t="s">
        <v>863</v>
      </c>
      <c r="I399" s="634" t="s">
        <v>863</v>
      </c>
      <c r="J399" s="635" t="s">
        <v>1154</v>
      </c>
      <c r="K399" s="620"/>
      <c r="L399" s="620"/>
      <c r="M399" s="636"/>
      <c r="N399" s="620">
        <v>1</v>
      </c>
      <c r="O399" s="620">
        <v>2</v>
      </c>
      <c r="P399" s="620">
        <v>6400</v>
      </c>
    </row>
    <row r="400" spans="1:16" x14ac:dyDescent="0.25">
      <c r="A400" s="614" t="s">
        <v>692</v>
      </c>
      <c r="B400" s="620" t="s">
        <v>695</v>
      </c>
      <c r="C400" s="614"/>
      <c r="D400" s="633" t="s">
        <v>740</v>
      </c>
      <c r="E400" s="631">
        <v>3200</v>
      </c>
      <c r="F400" s="632">
        <v>44127791</v>
      </c>
      <c r="G400" s="645" t="s">
        <v>868</v>
      </c>
      <c r="H400" s="633" t="s">
        <v>866</v>
      </c>
      <c r="I400" s="634" t="s">
        <v>866</v>
      </c>
      <c r="J400" s="635" t="s">
        <v>866</v>
      </c>
      <c r="K400" s="620"/>
      <c r="L400" s="620"/>
      <c r="M400" s="636"/>
      <c r="N400" s="620">
        <v>3</v>
      </c>
      <c r="O400" s="620">
        <v>6</v>
      </c>
      <c r="P400" s="620">
        <v>19200</v>
      </c>
    </row>
    <row r="401" spans="1:16" x14ac:dyDescent="0.25">
      <c r="A401" s="614" t="s">
        <v>692</v>
      </c>
      <c r="B401" s="620" t="s">
        <v>699</v>
      </c>
      <c r="C401" s="614"/>
      <c r="D401" s="633" t="s">
        <v>741</v>
      </c>
      <c r="E401" s="631">
        <v>1300</v>
      </c>
      <c r="F401" s="632">
        <v>46413048</v>
      </c>
      <c r="G401" s="645" t="s">
        <v>869</v>
      </c>
      <c r="H401" s="633" t="s">
        <v>863</v>
      </c>
      <c r="I401" s="634" t="s">
        <v>863</v>
      </c>
      <c r="J401" s="635" t="s">
        <v>1154</v>
      </c>
      <c r="K401" s="620"/>
      <c r="L401" s="620"/>
      <c r="M401" s="636"/>
      <c r="N401" s="620">
        <v>1</v>
      </c>
      <c r="O401" s="620">
        <v>2</v>
      </c>
      <c r="P401" s="620">
        <v>2600</v>
      </c>
    </row>
    <row r="402" spans="1:16" x14ac:dyDescent="0.25">
      <c r="A402" s="614" t="s">
        <v>692</v>
      </c>
      <c r="B402" s="620" t="s">
        <v>696</v>
      </c>
      <c r="C402" s="614"/>
      <c r="D402" s="633" t="s">
        <v>708</v>
      </c>
      <c r="E402" s="631">
        <v>1700</v>
      </c>
      <c r="F402" s="632">
        <v>70987156</v>
      </c>
      <c r="G402" s="645" t="s">
        <v>864</v>
      </c>
      <c r="H402" s="633" t="s">
        <v>863</v>
      </c>
      <c r="I402" s="634" t="s">
        <v>863</v>
      </c>
      <c r="J402" s="635" t="s">
        <v>1153</v>
      </c>
      <c r="K402" s="620"/>
      <c r="L402" s="620"/>
      <c r="M402" s="636"/>
      <c r="N402" s="620">
        <v>2</v>
      </c>
      <c r="O402" s="620">
        <v>6</v>
      </c>
      <c r="P402" s="620">
        <v>10200</v>
      </c>
    </row>
    <row r="403" spans="1:16" x14ac:dyDescent="0.25">
      <c r="A403" s="614" t="s">
        <v>692</v>
      </c>
      <c r="B403" s="620" t="s">
        <v>696</v>
      </c>
      <c r="C403" s="614"/>
      <c r="D403" s="633" t="s">
        <v>742</v>
      </c>
      <c r="E403" s="631">
        <v>2500</v>
      </c>
      <c r="F403" s="632">
        <v>75342865</v>
      </c>
      <c r="G403" s="645" t="s">
        <v>870</v>
      </c>
      <c r="H403" s="633" t="s">
        <v>863</v>
      </c>
      <c r="I403" s="634" t="s">
        <v>863</v>
      </c>
      <c r="J403" s="635" t="s">
        <v>1153</v>
      </c>
      <c r="K403" s="620">
        <v>4</v>
      </c>
      <c r="L403" s="620">
        <v>12</v>
      </c>
      <c r="M403" s="636">
        <v>21600</v>
      </c>
      <c r="N403" s="620">
        <v>4</v>
      </c>
      <c r="O403" s="620">
        <v>9</v>
      </c>
      <c r="P403" s="620">
        <v>22500</v>
      </c>
    </row>
    <row r="404" spans="1:16" x14ac:dyDescent="0.25">
      <c r="A404" s="614" t="s">
        <v>692</v>
      </c>
      <c r="B404" s="620" t="s">
        <v>699</v>
      </c>
      <c r="C404" s="614"/>
      <c r="D404" s="633" t="s">
        <v>707</v>
      </c>
      <c r="E404" s="631">
        <v>2200</v>
      </c>
      <c r="F404" s="632">
        <v>76368658</v>
      </c>
      <c r="G404" s="645" t="s">
        <v>871</v>
      </c>
      <c r="H404" s="633" t="s">
        <v>863</v>
      </c>
      <c r="I404" s="634" t="s">
        <v>863</v>
      </c>
      <c r="J404" s="635" t="s">
        <v>818</v>
      </c>
      <c r="K404" s="620"/>
      <c r="L404" s="620"/>
      <c r="M404" s="636"/>
      <c r="N404" s="620">
        <v>1</v>
      </c>
      <c r="O404" s="620">
        <v>1</v>
      </c>
      <c r="P404" s="620">
        <v>2200</v>
      </c>
    </row>
    <row r="405" spans="1:16" x14ac:dyDescent="0.25">
      <c r="A405" s="614" t="s">
        <v>692</v>
      </c>
      <c r="B405" s="620" t="s">
        <v>695</v>
      </c>
      <c r="C405" s="614"/>
      <c r="D405" s="633" t="s">
        <v>740</v>
      </c>
      <c r="E405" s="631">
        <v>3200</v>
      </c>
      <c r="F405" s="632">
        <v>40845422</v>
      </c>
      <c r="G405" s="645" t="s">
        <v>872</v>
      </c>
      <c r="H405" s="633" t="s">
        <v>863</v>
      </c>
      <c r="I405" s="634" t="s">
        <v>863</v>
      </c>
      <c r="J405" s="635" t="s">
        <v>1154</v>
      </c>
      <c r="K405" s="620"/>
      <c r="L405" s="620"/>
      <c r="M405" s="636"/>
      <c r="N405" s="620">
        <v>1</v>
      </c>
      <c r="O405" s="620">
        <v>3</v>
      </c>
      <c r="P405" s="620">
        <v>9600</v>
      </c>
    </row>
    <row r="406" spans="1:16" x14ac:dyDescent="0.25">
      <c r="A406" s="614" t="s">
        <v>692</v>
      </c>
      <c r="B406" s="620" t="s">
        <v>695</v>
      </c>
      <c r="C406" s="614"/>
      <c r="D406" s="633" t="s">
        <v>740</v>
      </c>
      <c r="E406" s="631">
        <v>3200</v>
      </c>
      <c r="F406" s="632">
        <v>44242780</v>
      </c>
      <c r="G406" s="645" t="s">
        <v>867</v>
      </c>
      <c r="H406" s="633" t="s">
        <v>866</v>
      </c>
      <c r="I406" s="634" t="s">
        <v>866</v>
      </c>
      <c r="J406" s="635" t="s">
        <v>1154</v>
      </c>
      <c r="K406" s="620"/>
      <c r="L406" s="620"/>
      <c r="M406" s="636"/>
      <c r="N406" s="620">
        <v>3</v>
      </c>
      <c r="O406" s="620">
        <v>6</v>
      </c>
      <c r="P406" s="620">
        <v>19200</v>
      </c>
    </row>
    <row r="407" spans="1:16" x14ac:dyDescent="0.25">
      <c r="A407" s="614" t="s">
        <v>692</v>
      </c>
      <c r="B407" s="620" t="s">
        <v>696</v>
      </c>
      <c r="C407" s="614"/>
      <c r="D407" s="633" t="s">
        <v>743</v>
      </c>
      <c r="E407" s="631">
        <v>2000</v>
      </c>
      <c r="F407" s="632">
        <v>45270067</v>
      </c>
      <c r="G407" s="645" t="s">
        <v>873</v>
      </c>
      <c r="H407" s="633" t="s">
        <v>863</v>
      </c>
      <c r="I407" s="634" t="s">
        <v>863</v>
      </c>
      <c r="J407" s="635" t="s">
        <v>1154</v>
      </c>
      <c r="K407" s="620"/>
      <c r="L407" s="620"/>
      <c r="M407" s="636"/>
      <c r="N407" s="620">
        <v>2</v>
      </c>
      <c r="O407" s="620">
        <v>7</v>
      </c>
      <c r="P407" s="620">
        <v>14000</v>
      </c>
    </row>
    <row r="408" spans="1:16" ht="25.5" x14ac:dyDescent="0.25">
      <c r="A408" s="614" t="s">
        <v>692</v>
      </c>
      <c r="B408" s="620" t="s">
        <v>699</v>
      </c>
      <c r="C408" s="614"/>
      <c r="D408" s="633" t="s">
        <v>744</v>
      </c>
      <c r="E408" s="631">
        <v>3500</v>
      </c>
      <c r="F408" s="632">
        <v>41737699</v>
      </c>
      <c r="G408" s="645" t="s">
        <v>874</v>
      </c>
      <c r="H408" s="633" t="s">
        <v>863</v>
      </c>
      <c r="I408" s="634" t="s">
        <v>863</v>
      </c>
      <c r="J408" s="635" t="s">
        <v>1154</v>
      </c>
      <c r="K408" s="620">
        <v>1</v>
      </c>
      <c r="L408" s="620">
        <v>2</v>
      </c>
      <c r="M408" s="636">
        <v>7000</v>
      </c>
      <c r="N408" s="620"/>
      <c r="O408" s="620"/>
      <c r="P408" s="620"/>
    </row>
    <row r="409" spans="1:16" ht="25.5" x14ac:dyDescent="0.25">
      <c r="A409" s="614" t="s">
        <v>692</v>
      </c>
      <c r="B409" s="620" t="s">
        <v>696</v>
      </c>
      <c r="C409" s="614"/>
      <c r="D409" s="633" t="s">
        <v>745</v>
      </c>
      <c r="E409" s="631">
        <v>2500</v>
      </c>
      <c r="F409" s="632">
        <v>40421018</v>
      </c>
      <c r="G409" s="645" t="s">
        <v>865</v>
      </c>
      <c r="H409" s="633" t="s">
        <v>863</v>
      </c>
      <c r="I409" s="634" t="s">
        <v>863</v>
      </c>
      <c r="J409" s="635" t="s">
        <v>1154</v>
      </c>
      <c r="K409" s="620">
        <v>4</v>
      </c>
      <c r="L409" s="620">
        <v>12</v>
      </c>
      <c r="M409" s="636">
        <v>24000</v>
      </c>
      <c r="N409" s="620">
        <v>4</v>
      </c>
      <c r="O409" s="620">
        <v>9</v>
      </c>
      <c r="P409" s="620">
        <v>22500</v>
      </c>
    </row>
    <row r="410" spans="1:16" x14ac:dyDescent="0.25">
      <c r="A410" s="614" t="s">
        <v>692</v>
      </c>
      <c r="B410" s="620" t="s">
        <v>696</v>
      </c>
      <c r="C410" s="614"/>
      <c r="D410" s="633" t="s">
        <v>746</v>
      </c>
      <c r="E410" s="631">
        <v>1800</v>
      </c>
      <c r="F410" s="632" t="s">
        <v>875</v>
      </c>
      <c r="G410" s="645" t="s">
        <v>876</v>
      </c>
      <c r="H410" s="633" t="s">
        <v>866</v>
      </c>
      <c r="I410" s="634" t="s">
        <v>866</v>
      </c>
      <c r="J410" s="635" t="s">
        <v>1154</v>
      </c>
      <c r="K410" s="620">
        <v>4</v>
      </c>
      <c r="L410" s="620">
        <v>12</v>
      </c>
      <c r="M410" s="636">
        <v>21600</v>
      </c>
      <c r="N410" s="620"/>
      <c r="O410" s="620"/>
      <c r="P410" s="620"/>
    </row>
    <row r="411" spans="1:16" x14ac:dyDescent="0.25">
      <c r="A411" s="614" t="s">
        <v>692</v>
      </c>
      <c r="B411" s="620" t="s">
        <v>696</v>
      </c>
      <c r="C411" s="614"/>
      <c r="D411" s="633" t="s">
        <v>708</v>
      </c>
      <c r="E411" s="631">
        <v>1200</v>
      </c>
      <c r="F411" s="632">
        <v>76945422</v>
      </c>
      <c r="G411" s="645" t="s">
        <v>869</v>
      </c>
      <c r="H411" s="633" t="s">
        <v>863</v>
      </c>
      <c r="I411" s="634" t="s">
        <v>863</v>
      </c>
      <c r="J411" s="635" t="s">
        <v>1154</v>
      </c>
      <c r="K411" s="620">
        <v>3</v>
      </c>
      <c r="L411" s="620">
        <v>9</v>
      </c>
      <c r="M411" s="636">
        <v>10800</v>
      </c>
      <c r="N411" s="620"/>
      <c r="O411" s="620"/>
      <c r="P411" s="620"/>
    </row>
    <row r="412" spans="1:16" x14ac:dyDescent="0.25">
      <c r="A412" s="614" t="s">
        <v>692</v>
      </c>
      <c r="B412" s="620" t="s">
        <v>696</v>
      </c>
      <c r="C412" s="614"/>
      <c r="D412" s="633" t="s">
        <v>747</v>
      </c>
      <c r="E412" s="631">
        <v>1000</v>
      </c>
      <c r="F412" s="632" t="s">
        <v>877</v>
      </c>
      <c r="G412" s="645" t="s">
        <v>878</v>
      </c>
      <c r="H412" s="633" t="s">
        <v>863</v>
      </c>
      <c r="I412" s="634" t="s">
        <v>863</v>
      </c>
      <c r="J412" s="635" t="s">
        <v>1154</v>
      </c>
      <c r="K412" s="620">
        <v>4</v>
      </c>
      <c r="L412" s="620">
        <v>12</v>
      </c>
      <c r="M412" s="636">
        <v>12000</v>
      </c>
      <c r="N412" s="620"/>
      <c r="O412" s="620"/>
      <c r="P412" s="620"/>
    </row>
    <row r="413" spans="1:16" x14ac:dyDescent="0.25">
      <c r="A413" s="614" t="s">
        <v>692</v>
      </c>
      <c r="B413" s="620" t="s">
        <v>699</v>
      </c>
      <c r="C413" s="614"/>
      <c r="D413" s="633" t="s">
        <v>748</v>
      </c>
      <c r="E413" s="631">
        <v>930</v>
      </c>
      <c r="F413" s="632" t="s">
        <v>879</v>
      </c>
      <c r="G413" s="645" t="s">
        <v>880</v>
      </c>
      <c r="H413" s="633" t="s">
        <v>863</v>
      </c>
      <c r="I413" s="634" t="s">
        <v>863</v>
      </c>
      <c r="J413" s="635" t="s">
        <v>866</v>
      </c>
      <c r="K413" s="620"/>
      <c r="L413" s="620"/>
      <c r="M413" s="636"/>
      <c r="N413" s="620">
        <v>1</v>
      </c>
      <c r="O413" s="620">
        <v>3</v>
      </c>
      <c r="P413" s="620">
        <v>2790</v>
      </c>
    </row>
    <row r="414" spans="1:16" x14ac:dyDescent="0.25">
      <c r="A414" s="614" t="s">
        <v>692</v>
      </c>
      <c r="B414" s="620" t="s">
        <v>695</v>
      </c>
      <c r="C414" s="614"/>
      <c r="D414" s="633" t="s">
        <v>740</v>
      </c>
      <c r="E414" s="631">
        <v>3200</v>
      </c>
      <c r="F414" s="632">
        <v>47064809</v>
      </c>
      <c r="G414" s="645" t="s">
        <v>864</v>
      </c>
      <c r="H414" s="633" t="s">
        <v>863</v>
      </c>
      <c r="I414" s="634" t="s">
        <v>863</v>
      </c>
      <c r="J414" s="635" t="s">
        <v>818</v>
      </c>
      <c r="K414" s="620"/>
      <c r="L414" s="620"/>
      <c r="M414" s="636"/>
      <c r="N414" s="620">
        <v>1</v>
      </c>
      <c r="O414" s="620">
        <v>2</v>
      </c>
      <c r="P414" s="620">
        <v>6400</v>
      </c>
    </row>
    <row r="415" spans="1:16" x14ac:dyDescent="0.25">
      <c r="A415" s="614" t="s">
        <v>692</v>
      </c>
      <c r="B415" s="620" t="s">
        <v>696</v>
      </c>
      <c r="C415" s="614"/>
      <c r="D415" s="633" t="s">
        <v>708</v>
      </c>
      <c r="E415" s="631">
        <v>1260</v>
      </c>
      <c r="F415" s="632">
        <v>77038195</v>
      </c>
      <c r="G415" s="645" t="s">
        <v>869</v>
      </c>
      <c r="H415" s="633" t="s">
        <v>863</v>
      </c>
      <c r="I415" s="634" t="s">
        <v>863</v>
      </c>
      <c r="J415" s="635" t="s">
        <v>1154</v>
      </c>
      <c r="K415" s="620">
        <v>2</v>
      </c>
      <c r="L415" s="620">
        <v>3</v>
      </c>
      <c r="M415" s="636">
        <v>3780</v>
      </c>
      <c r="N415" s="620"/>
      <c r="O415" s="620"/>
      <c r="P415" s="620"/>
    </row>
    <row r="416" spans="1:16" x14ac:dyDescent="0.25">
      <c r="A416" s="614" t="s">
        <v>692</v>
      </c>
      <c r="B416" s="620" t="s">
        <v>698</v>
      </c>
      <c r="C416" s="614"/>
      <c r="D416" s="633" t="s">
        <v>740</v>
      </c>
      <c r="E416" s="631">
        <v>3200</v>
      </c>
      <c r="F416" s="632">
        <v>45609459</v>
      </c>
      <c r="G416" s="645" t="s">
        <v>865</v>
      </c>
      <c r="H416" s="633" t="s">
        <v>866</v>
      </c>
      <c r="I416" s="634" t="s">
        <v>866</v>
      </c>
      <c r="J416" s="635" t="s">
        <v>1154</v>
      </c>
      <c r="K416" s="620">
        <v>3</v>
      </c>
      <c r="L416" s="620">
        <v>9</v>
      </c>
      <c r="M416" s="636">
        <v>28800</v>
      </c>
      <c r="N416" s="620"/>
      <c r="O416" s="620"/>
      <c r="P416" s="620"/>
    </row>
    <row r="417" spans="1:16" x14ac:dyDescent="0.25">
      <c r="A417" s="614" t="s">
        <v>692</v>
      </c>
      <c r="B417" s="620" t="s">
        <v>696</v>
      </c>
      <c r="C417" s="614"/>
      <c r="D417" s="633" t="s">
        <v>740</v>
      </c>
      <c r="E417" s="631">
        <v>3000</v>
      </c>
      <c r="F417" s="632">
        <v>40971455</v>
      </c>
      <c r="G417" s="645" t="s">
        <v>878</v>
      </c>
      <c r="H417" s="633" t="s">
        <v>863</v>
      </c>
      <c r="I417" s="634" t="s">
        <v>863</v>
      </c>
      <c r="J417" s="635" t="s">
        <v>1153</v>
      </c>
      <c r="K417" s="620"/>
      <c r="L417" s="620"/>
      <c r="M417" s="636"/>
      <c r="N417" s="620">
        <v>4</v>
      </c>
      <c r="O417" s="620">
        <v>9</v>
      </c>
      <c r="P417" s="620">
        <v>27000</v>
      </c>
    </row>
    <row r="418" spans="1:16" x14ac:dyDescent="0.25">
      <c r="A418" s="614" t="s">
        <v>692</v>
      </c>
      <c r="B418" s="620" t="s">
        <v>695</v>
      </c>
      <c r="C418" s="614"/>
      <c r="D418" s="633" t="s">
        <v>740</v>
      </c>
      <c r="E418" s="631">
        <v>3200</v>
      </c>
      <c r="F418" s="632">
        <v>74171481</v>
      </c>
      <c r="G418" s="645" t="s">
        <v>870</v>
      </c>
      <c r="H418" s="633" t="s">
        <v>863</v>
      </c>
      <c r="I418" s="634" t="s">
        <v>863</v>
      </c>
      <c r="J418" s="635" t="s">
        <v>1153</v>
      </c>
      <c r="K418" s="620"/>
      <c r="L418" s="620"/>
      <c r="M418" s="636"/>
      <c r="N418" s="620">
        <v>3</v>
      </c>
      <c r="O418" s="620">
        <v>6</v>
      </c>
      <c r="P418" s="620">
        <v>19200</v>
      </c>
    </row>
    <row r="419" spans="1:16" x14ac:dyDescent="0.25">
      <c r="A419" s="614" t="s">
        <v>692</v>
      </c>
      <c r="B419" s="620" t="s">
        <v>695</v>
      </c>
      <c r="C419" s="614"/>
      <c r="D419" s="633" t="s">
        <v>740</v>
      </c>
      <c r="E419" s="631">
        <v>3200</v>
      </c>
      <c r="F419" s="632">
        <v>47086330</v>
      </c>
      <c r="G419" s="645" t="s">
        <v>881</v>
      </c>
      <c r="H419" s="633" t="s">
        <v>866</v>
      </c>
      <c r="I419" s="634" t="s">
        <v>866</v>
      </c>
      <c r="J419" s="635" t="s">
        <v>818</v>
      </c>
      <c r="K419" s="620"/>
      <c r="L419" s="620"/>
      <c r="M419" s="636"/>
      <c r="N419" s="620">
        <v>3</v>
      </c>
      <c r="O419" s="620">
        <v>6</v>
      </c>
      <c r="P419" s="620">
        <v>19200</v>
      </c>
    </row>
    <row r="420" spans="1:16" x14ac:dyDescent="0.25">
      <c r="A420" s="614" t="s">
        <v>692</v>
      </c>
      <c r="B420" s="620" t="s">
        <v>696</v>
      </c>
      <c r="C420" s="614"/>
      <c r="D420" s="633" t="s">
        <v>749</v>
      </c>
      <c r="E420" s="631">
        <v>3000</v>
      </c>
      <c r="F420" s="632">
        <v>22464007</v>
      </c>
      <c r="G420" s="645" t="s">
        <v>882</v>
      </c>
      <c r="H420" s="633" t="s">
        <v>863</v>
      </c>
      <c r="I420" s="634" t="s">
        <v>863</v>
      </c>
      <c r="J420" s="635" t="s">
        <v>1154</v>
      </c>
      <c r="K420" s="620">
        <v>4</v>
      </c>
      <c r="L420" s="620">
        <v>12</v>
      </c>
      <c r="M420" s="636">
        <v>36000</v>
      </c>
      <c r="N420" s="620"/>
      <c r="O420" s="620"/>
      <c r="P420" s="620"/>
    </row>
    <row r="421" spans="1:16" x14ac:dyDescent="0.25">
      <c r="A421" s="614" t="s">
        <v>692</v>
      </c>
      <c r="B421" s="620" t="s">
        <v>696</v>
      </c>
      <c r="C421" s="614"/>
      <c r="D421" s="633" t="s">
        <v>741</v>
      </c>
      <c r="E421" s="631">
        <v>1300</v>
      </c>
      <c r="F421" s="632">
        <v>41950362</v>
      </c>
      <c r="G421" s="645" t="s">
        <v>869</v>
      </c>
      <c r="H421" s="633" t="s">
        <v>863</v>
      </c>
      <c r="I421" s="634" t="s">
        <v>863</v>
      </c>
      <c r="J421" s="635" t="s">
        <v>866</v>
      </c>
      <c r="K421" s="620"/>
      <c r="L421" s="620"/>
      <c r="M421" s="636"/>
      <c r="N421" s="620">
        <v>2</v>
      </c>
      <c r="O421" s="620">
        <v>7</v>
      </c>
      <c r="P421" s="620">
        <v>9100</v>
      </c>
    </row>
    <row r="422" spans="1:16" x14ac:dyDescent="0.25">
      <c r="A422" s="614" t="s">
        <v>692</v>
      </c>
      <c r="B422" s="620" t="s">
        <v>699</v>
      </c>
      <c r="C422" s="614"/>
      <c r="D422" s="633" t="s">
        <v>747</v>
      </c>
      <c r="E422" s="631">
        <v>2000</v>
      </c>
      <c r="F422" s="632">
        <v>32971043</v>
      </c>
      <c r="G422" s="645" t="s">
        <v>878</v>
      </c>
      <c r="H422" s="633" t="s">
        <v>863</v>
      </c>
      <c r="I422" s="634" t="s">
        <v>863</v>
      </c>
      <c r="J422" s="635" t="s">
        <v>1154</v>
      </c>
      <c r="K422" s="620"/>
      <c r="L422" s="620"/>
      <c r="M422" s="636"/>
      <c r="N422" s="620">
        <v>1</v>
      </c>
      <c r="O422" s="620">
        <v>4</v>
      </c>
      <c r="P422" s="620">
        <v>8000</v>
      </c>
    </row>
    <row r="423" spans="1:16" x14ac:dyDescent="0.25">
      <c r="A423" s="614" t="s">
        <v>692</v>
      </c>
      <c r="B423" s="620" t="s">
        <v>698</v>
      </c>
      <c r="C423" s="614"/>
      <c r="D423" s="633" t="s">
        <v>740</v>
      </c>
      <c r="E423" s="631">
        <v>3200</v>
      </c>
      <c r="F423" s="632" t="s">
        <v>883</v>
      </c>
      <c r="G423" s="645" t="s">
        <v>884</v>
      </c>
      <c r="H423" s="633" t="s">
        <v>863</v>
      </c>
      <c r="I423" s="634" t="s">
        <v>863</v>
      </c>
      <c r="J423" s="635" t="s">
        <v>1154</v>
      </c>
      <c r="K423" s="620">
        <v>3</v>
      </c>
      <c r="L423" s="620">
        <v>7</v>
      </c>
      <c r="M423" s="636">
        <v>22400</v>
      </c>
      <c r="N423" s="620"/>
      <c r="O423" s="620"/>
      <c r="P423" s="620"/>
    </row>
    <row r="424" spans="1:16" x14ac:dyDescent="0.25">
      <c r="A424" s="614" t="s">
        <v>692</v>
      </c>
      <c r="B424" s="620" t="s">
        <v>698</v>
      </c>
      <c r="C424" s="614"/>
      <c r="D424" s="633" t="s">
        <v>740</v>
      </c>
      <c r="E424" s="631">
        <v>3200</v>
      </c>
      <c r="F424" s="632">
        <v>71023139</v>
      </c>
      <c r="G424" s="645" t="s">
        <v>864</v>
      </c>
      <c r="H424" s="633" t="s">
        <v>863</v>
      </c>
      <c r="I424" s="634" t="s">
        <v>863</v>
      </c>
      <c r="J424" s="635" t="s">
        <v>818</v>
      </c>
      <c r="K424" s="620">
        <v>2</v>
      </c>
      <c r="L424" s="620">
        <v>6</v>
      </c>
      <c r="M424" s="636">
        <v>19200</v>
      </c>
      <c r="N424" s="620"/>
      <c r="O424" s="620"/>
      <c r="P424" s="620"/>
    </row>
    <row r="425" spans="1:16" x14ac:dyDescent="0.25">
      <c r="A425" s="614" t="s">
        <v>692</v>
      </c>
      <c r="B425" s="620" t="s">
        <v>695</v>
      </c>
      <c r="C425" s="614"/>
      <c r="D425" s="633" t="s">
        <v>740</v>
      </c>
      <c r="E425" s="631">
        <v>3200</v>
      </c>
      <c r="F425" s="632">
        <v>48249572</v>
      </c>
      <c r="G425" s="645" t="s">
        <v>864</v>
      </c>
      <c r="H425" s="633" t="s">
        <v>863</v>
      </c>
      <c r="I425" s="634" t="s">
        <v>863</v>
      </c>
      <c r="J425" s="635" t="s">
        <v>818</v>
      </c>
      <c r="K425" s="620"/>
      <c r="L425" s="620"/>
      <c r="M425" s="636"/>
      <c r="N425" s="620">
        <v>1</v>
      </c>
      <c r="O425" s="620">
        <v>2</v>
      </c>
      <c r="P425" s="620">
        <v>6400</v>
      </c>
    </row>
    <row r="426" spans="1:16" x14ac:dyDescent="0.25">
      <c r="A426" s="614" t="s">
        <v>692</v>
      </c>
      <c r="B426" s="620" t="s">
        <v>695</v>
      </c>
      <c r="C426" s="614"/>
      <c r="D426" s="633" t="s">
        <v>750</v>
      </c>
      <c r="E426" s="631">
        <v>2000</v>
      </c>
      <c r="F426" s="632">
        <v>46408408</v>
      </c>
      <c r="G426" s="645" t="s">
        <v>876</v>
      </c>
      <c r="H426" s="633" t="s">
        <v>866</v>
      </c>
      <c r="I426" s="634" t="s">
        <v>866</v>
      </c>
      <c r="J426" s="635" t="s">
        <v>818</v>
      </c>
      <c r="K426" s="620"/>
      <c r="L426" s="620"/>
      <c r="M426" s="636"/>
      <c r="N426" s="620">
        <v>4</v>
      </c>
      <c r="O426" s="620">
        <v>9</v>
      </c>
      <c r="P426" s="620">
        <v>18000</v>
      </c>
    </row>
    <row r="427" spans="1:16" x14ac:dyDescent="0.25">
      <c r="A427" s="614" t="s">
        <v>692</v>
      </c>
      <c r="B427" s="620" t="s">
        <v>698</v>
      </c>
      <c r="C427" s="614"/>
      <c r="D427" s="633" t="s">
        <v>740</v>
      </c>
      <c r="E427" s="631">
        <v>3200</v>
      </c>
      <c r="F427" s="632">
        <v>47856159</v>
      </c>
      <c r="G427" s="645" t="s">
        <v>870</v>
      </c>
      <c r="H427" s="633" t="s">
        <v>863</v>
      </c>
      <c r="I427" s="634" t="s">
        <v>863</v>
      </c>
      <c r="J427" s="635" t="s">
        <v>1154</v>
      </c>
      <c r="K427" s="620">
        <v>3</v>
      </c>
      <c r="L427" s="620">
        <v>8</v>
      </c>
      <c r="M427" s="636">
        <v>25600</v>
      </c>
      <c r="N427" s="620"/>
      <c r="O427" s="620"/>
      <c r="P427" s="620"/>
    </row>
    <row r="428" spans="1:16" x14ac:dyDescent="0.25">
      <c r="A428" s="614" t="s">
        <v>692</v>
      </c>
      <c r="B428" s="620" t="s">
        <v>698</v>
      </c>
      <c r="C428" s="614"/>
      <c r="D428" s="633" t="s">
        <v>740</v>
      </c>
      <c r="E428" s="631">
        <v>3200</v>
      </c>
      <c r="F428" s="632">
        <v>71871119</v>
      </c>
      <c r="G428" s="645" t="s">
        <v>870</v>
      </c>
      <c r="H428" s="633" t="s">
        <v>863</v>
      </c>
      <c r="I428" s="634" t="s">
        <v>863</v>
      </c>
      <c r="J428" s="635" t="s">
        <v>1154</v>
      </c>
      <c r="K428" s="620">
        <v>3</v>
      </c>
      <c r="L428" s="620">
        <v>8</v>
      </c>
      <c r="M428" s="636">
        <v>25600</v>
      </c>
      <c r="N428" s="620"/>
      <c r="O428" s="620"/>
      <c r="P428" s="620"/>
    </row>
    <row r="429" spans="1:16" x14ac:dyDescent="0.25">
      <c r="A429" s="614" t="s">
        <v>692</v>
      </c>
      <c r="B429" s="620" t="s">
        <v>695</v>
      </c>
      <c r="C429" s="614"/>
      <c r="D429" s="633" t="s">
        <v>740</v>
      </c>
      <c r="E429" s="631">
        <v>3200</v>
      </c>
      <c r="F429" s="632">
        <v>40537443</v>
      </c>
      <c r="G429" s="645" t="s">
        <v>872</v>
      </c>
      <c r="H429" s="633" t="s">
        <v>863</v>
      </c>
      <c r="I429" s="634" t="s">
        <v>863</v>
      </c>
      <c r="J429" s="635" t="s">
        <v>1155</v>
      </c>
      <c r="K429" s="620"/>
      <c r="L429" s="620"/>
      <c r="M429" s="636"/>
      <c r="N429" s="620">
        <v>1</v>
      </c>
      <c r="O429" s="620">
        <v>2</v>
      </c>
      <c r="P429" s="620">
        <v>6400</v>
      </c>
    </row>
    <row r="430" spans="1:16" x14ac:dyDescent="0.25">
      <c r="A430" s="614" t="s">
        <v>692</v>
      </c>
      <c r="B430" s="620" t="s">
        <v>698</v>
      </c>
      <c r="C430" s="614"/>
      <c r="D430" s="633" t="s">
        <v>740</v>
      </c>
      <c r="E430" s="631">
        <v>3200</v>
      </c>
      <c r="F430" s="632">
        <v>44936669</v>
      </c>
      <c r="G430" s="645" t="s">
        <v>870</v>
      </c>
      <c r="H430" s="633" t="s">
        <v>863</v>
      </c>
      <c r="I430" s="634" t="s">
        <v>863</v>
      </c>
      <c r="J430" s="635" t="s">
        <v>1153</v>
      </c>
      <c r="K430" s="620">
        <v>1</v>
      </c>
      <c r="L430" s="620">
        <v>2</v>
      </c>
      <c r="M430" s="636">
        <v>6400</v>
      </c>
      <c r="N430" s="620"/>
      <c r="O430" s="620"/>
      <c r="P430" s="620"/>
    </row>
    <row r="431" spans="1:16" x14ac:dyDescent="0.25">
      <c r="A431" s="614" t="s">
        <v>692</v>
      </c>
      <c r="B431" s="620" t="s">
        <v>696</v>
      </c>
      <c r="C431" s="614"/>
      <c r="D431" s="633" t="s">
        <v>740</v>
      </c>
      <c r="E431" s="631">
        <v>3200</v>
      </c>
      <c r="F431" s="632">
        <v>60737740</v>
      </c>
      <c r="G431" s="645" t="s">
        <v>864</v>
      </c>
      <c r="H431" s="633" t="s">
        <v>863</v>
      </c>
      <c r="I431" s="634" t="s">
        <v>863</v>
      </c>
      <c r="J431" s="635" t="s">
        <v>818</v>
      </c>
      <c r="K431" s="620">
        <v>3</v>
      </c>
      <c r="L431" s="620">
        <v>9</v>
      </c>
      <c r="M431" s="636">
        <v>28800</v>
      </c>
      <c r="N431" s="620"/>
      <c r="O431" s="620"/>
      <c r="P431" s="620"/>
    </row>
    <row r="432" spans="1:16" x14ac:dyDescent="0.25">
      <c r="A432" s="614" t="s">
        <v>692</v>
      </c>
      <c r="B432" s="620" t="s">
        <v>698</v>
      </c>
      <c r="C432" s="614"/>
      <c r="D432" s="633" t="s">
        <v>740</v>
      </c>
      <c r="E432" s="631">
        <v>3200</v>
      </c>
      <c r="F432" s="632">
        <v>41019269</v>
      </c>
      <c r="G432" s="645" t="s">
        <v>872</v>
      </c>
      <c r="H432" s="633" t="s">
        <v>863</v>
      </c>
      <c r="I432" s="634" t="s">
        <v>863</v>
      </c>
      <c r="J432" s="635" t="s">
        <v>1154</v>
      </c>
      <c r="K432" s="620">
        <v>1</v>
      </c>
      <c r="L432" s="620">
        <v>2</v>
      </c>
      <c r="M432" s="636">
        <v>6400</v>
      </c>
      <c r="N432" s="620"/>
      <c r="O432" s="620"/>
      <c r="P432" s="620"/>
    </row>
    <row r="433" spans="1:16" ht="25.5" x14ac:dyDescent="0.25">
      <c r="A433" s="614" t="s">
        <v>692</v>
      </c>
      <c r="B433" s="620" t="s">
        <v>693</v>
      </c>
      <c r="C433" s="614"/>
      <c r="D433" s="633" t="s">
        <v>751</v>
      </c>
      <c r="E433" s="631">
        <v>3000</v>
      </c>
      <c r="F433" s="632">
        <v>40971455</v>
      </c>
      <c r="G433" s="645" t="s">
        <v>865</v>
      </c>
      <c r="H433" s="633" t="s">
        <v>863</v>
      </c>
      <c r="I433" s="634" t="s">
        <v>863</v>
      </c>
      <c r="J433" s="635" t="s">
        <v>1154</v>
      </c>
      <c r="K433" s="620"/>
      <c r="L433" s="620"/>
      <c r="M433" s="636"/>
      <c r="N433" s="620">
        <v>4</v>
      </c>
      <c r="O433" s="620">
        <v>9</v>
      </c>
      <c r="P433" s="620">
        <v>27000</v>
      </c>
    </row>
    <row r="434" spans="1:16" x14ac:dyDescent="0.25">
      <c r="A434" s="614" t="s">
        <v>692</v>
      </c>
      <c r="B434" s="620" t="s">
        <v>696</v>
      </c>
      <c r="C434" s="614"/>
      <c r="D434" s="633" t="s">
        <v>740</v>
      </c>
      <c r="E434" s="631">
        <v>3200</v>
      </c>
      <c r="F434" s="632">
        <v>42759435</v>
      </c>
      <c r="G434" s="645" t="s">
        <v>867</v>
      </c>
      <c r="H434" s="633" t="s">
        <v>866</v>
      </c>
      <c r="I434" s="634" t="s">
        <v>866</v>
      </c>
      <c r="J434" s="635" t="s">
        <v>1154</v>
      </c>
      <c r="K434" s="620">
        <v>3</v>
      </c>
      <c r="L434" s="620">
        <v>9</v>
      </c>
      <c r="M434" s="636">
        <v>28800</v>
      </c>
      <c r="N434" s="620"/>
      <c r="O434" s="620"/>
      <c r="P434" s="620"/>
    </row>
    <row r="435" spans="1:16" x14ac:dyDescent="0.25">
      <c r="A435" s="614" t="s">
        <v>692</v>
      </c>
      <c r="B435" s="620" t="s">
        <v>696</v>
      </c>
      <c r="C435" s="614"/>
      <c r="D435" s="633" t="s">
        <v>707</v>
      </c>
      <c r="E435" s="631">
        <v>2000</v>
      </c>
      <c r="F435" s="632">
        <v>46034787</v>
      </c>
      <c r="G435" s="645" t="s">
        <v>865</v>
      </c>
      <c r="H435" s="633" t="s">
        <v>866</v>
      </c>
      <c r="I435" s="634" t="s">
        <v>866</v>
      </c>
      <c r="J435" s="635" t="s">
        <v>1154</v>
      </c>
      <c r="K435" s="620">
        <v>4</v>
      </c>
      <c r="L435" s="620">
        <v>12</v>
      </c>
      <c r="M435" s="636">
        <v>24000</v>
      </c>
      <c r="N435" s="620"/>
      <c r="O435" s="620"/>
      <c r="P435" s="620"/>
    </row>
    <row r="436" spans="1:16" x14ac:dyDescent="0.25">
      <c r="A436" s="614" t="s">
        <v>692</v>
      </c>
      <c r="B436" s="620" t="s">
        <v>699</v>
      </c>
      <c r="C436" s="614"/>
      <c r="D436" s="633" t="s">
        <v>752</v>
      </c>
      <c r="E436" s="631">
        <v>1500</v>
      </c>
      <c r="F436" s="632">
        <v>70745338</v>
      </c>
      <c r="G436" s="645" t="s">
        <v>865</v>
      </c>
      <c r="H436" s="633" t="s">
        <v>863</v>
      </c>
      <c r="I436" s="634" t="s">
        <v>863</v>
      </c>
      <c r="J436" s="635" t="s">
        <v>1153</v>
      </c>
      <c r="K436" s="620"/>
      <c r="L436" s="620"/>
      <c r="M436" s="636"/>
      <c r="N436" s="620">
        <v>1</v>
      </c>
      <c r="O436" s="620">
        <v>0</v>
      </c>
      <c r="P436" s="620">
        <v>0</v>
      </c>
    </row>
    <row r="437" spans="1:16" x14ac:dyDescent="0.25">
      <c r="A437" s="614" t="s">
        <v>692</v>
      </c>
      <c r="B437" s="620" t="s">
        <v>695</v>
      </c>
      <c r="C437" s="614"/>
      <c r="D437" s="633" t="s">
        <v>740</v>
      </c>
      <c r="E437" s="631">
        <v>3200</v>
      </c>
      <c r="F437" s="632">
        <v>42406629</v>
      </c>
      <c r="G437" s="645" t="s">
        <v>885</v>
      </c>
      <c r="H437" s="633" t="s">
        <v>863</v>
      </c>
      <c r="I437" s="634" t="s">
        <v>863</v>
      </c>
      <c r="J437" s="635" t="s">
        <v>1154</v>
      </c>
      <c r="K437" s="620"/>
      <c r="L437" s="620"/>
      <c r="M437" s="636"/>
      <c r="N437" s="620">
        <v>1</v>
      </c>
      <c r="O437" s="620">
        <v>3</v>
      </c>
      <c r="P437" s="620">
        <v>9600</v>
      </c>
    </row>
    <row r="438" spans="1:16" x14ac:dyDescent="0.25">
      <c r="A438" s="614" t="s">
        <v>692</v>
      </c>
      <c r="B438" s="620" t="s">
        <v>695</v>
      </c>
      <c r="C438" s="614"/>
      <c r="D438" s="633" t="s">
        <v>740</v>
      </c>
      <c r="E438" s="631">
        <v>3200</v>
      </c>
      <c r="F438" s="632">
        <v>41389987</v>
      </c>
      <c r="G438" s="645" t="s">
        <v>884</v>
      </c>
      <c r="H438" s="633" t="s">
        <v>863</v>
      </c>
      <c r="I438" s="634" t="s">
        <v>863</v>
      </c>
      <c r="J438" s="635" t="s">
        <v>1154</v>
      </c>
      <c r="K438" s="620"/>
      <c r="L438" s="620"/>
      <c r="M438" s="636"/>
      <c r="N438" s="620">
        <v>1</v>
      </c>
      <c r="O438" s="620">
        <v>3</v>
      </c>
      <c r="P438" s="620">
        <v>9600</v>
      </c>
    </row>
    <row r="439" spans="1:16" x14ac:dyDescent="0.25">
      <c r="A439" s="614" t="s">
        <v>692</v>
      </c>
      <c r="B439" s="620" t="s">
        <v>695</v>
      </c>
      <c r="C439" s="614"/>
      <c r="D439" s="633" t="s">
        <v>753</v>
      </c>
      <c r="E439" s="631">
        <v>3200</v>
      </c>
      <c r="F439" s="632">
        <v>41618224</v>
      </c>
      <c r="G439" s="645" t="s">
        <v>865</v>
      </c>
      <c r="H439" s="633" t="s">
        <v>863</v>
      </c>
      <c r="I439" s="634" t="s">
        <v>863</v>
      </c>
      <c r="J439" s="635" t="s">
        <v>1153</v>
      </c>
      <c r="K439" s="620">
        <v>3</v>
      </c>
      <c r="L439" s="620">
        <v>9</v>
      </c>
      <c r="M439" s="636">
        <v>28800</v>
      </c>
      <c r="N439" s="620">
        <v>2</v>
      </c>
      <c r="O439" s="620">
        <v>5</v>
      </c>
      <c r="P439" s="620">
        <v>16000</v>
      </c>
    </row>
    <row r="440" spans="1:16" x14ac:dyDescent="0.25">
      <c r="A440" s="614" t="s">
        <v>692</v>
      </c>
      <c r="B440" s="620" t="s">
        <v>700</v>
      </c>
      <c r="C440" s="614"/>
      <c r="D440" s="633" t="s">
        <v>754</v>
      </c>
      <c r="E440" s="631">
        <v>1700</v>
      </c>
      <c r="F440" s="632">
        <v>41894372</v>
      </c>
      <c r="G440" s="645" t="s">
        <v>886</v>
      </c>
      <c r="H440" s="633" t="s">
        <v>887</v>
      </c>
      <c r="I440" s="634" t="s">
        <v>887</v>
      </c>
      <c r="J440" s="635" t="s">
        <v>1142</v>
      </c>
      <c r="K440" s="620"/>
      <c r="L440" s="620"/>
      <c r="M440" s="636">
        <v>1700</v>
      </c>
      <c r="N440" s="620"/>
      <c r="O440" s="620"/>
      <c r="P440" s="620">
        <v>15300</v>
      </c>
    </row>
    <row r="441" spans="1:16" x14ac:dyDescent="0.25">
      <c r="A441" s="614" t="s">
        <v>692</v>
      </c>
      <c r="B441" s="620" t="s">
        <v>700</v>
      </c>
      <c r="C441" s="614"/>
      <c r="D441" s="633" t="s">
        <v>755</v>
      </c>
      <c r="E441" s="631">
        <v>1300</v>
      </c>
      <c r="F441" s="632">
        <v>71039628</v>
      </c>
      <c r="G441" s="645" t="s">
        <v>888</v>
      </c>
      <c r="H441" s="633" t="s">
        <v>887</v>
      </c>
      <c r="I441" s="634" t="s">
        <v>887</v>
      </c>
      <c r="J441" s="635" t="s">
        <v>1142</v>
      </c>
      <c r="K441" s="620"/>
      <c r="L441" s="620"/>
      <c r="M441" s="636">
        <v>1300</v>
      </c>
      <c r="N441" s="620"/>
      <c r="O441" s="620"/>
      <c r="P441" s="620">
        <v>11700</v>
      </c>
    </row>
    <row r="442" spans="1:16" x14ac:dyDescent="0.25">
      <c r="A442" s="614" t="s">
        <v>692</v>
      </c>
      <c r="B442" s="620" t="s">
        <v>700</v>
      </c>
      <c r="C442" s="614"/>
      <c r="D442" s="633"/>
      <c r="E442" s="631">
        <v>3000</v>
      </c>
      <c r="F442" s="632" t="s">
        <v>889</v>
      </c>
      <c r="G442" s="645" t="s">
        <v>859</v>
      </c>
      <c r="H442" s="633" t="s">
        <v>854</v>
      </c>
      <c r="I442" s="634" t="s">
        <v>854</v>
      </c>
      <c r="J442" s="635" t="s">
        <v>1156</v>
      </c>
      <c r="K442" s="620"/>
      <c r="L442" s="620"/>
      <c r="M442" s="636">
        <v>3000</v>
      </c>
      <c r="N442" s="620"/>
      <c r="O442" s="620"/>
      <c r="P442" s="620">
        <v>27000</v>
      </c>
    </row>
    <row r="443" spans="1:16" x14ac:dyDescent="0.25">
      <c r="A443" s="614" t="s">
        <v>692</v>
      </c>
      <c r="B443" s="620" t="s">
        <v>700</v>
      </c>
      <c r="C443" s="614"/>
      <c r="D443" s="633"/>
      <c r="E443" s="631">
        <v>2500</v>
      </c>
      <c r="F443" s="632">
        <v>45417606</v>
      </c>
      <c r="G443" s="645" t="s">
        <v>859</v>
      </c>
      <c r="H443" s="633" t="s">
        <v>854</v>
      </c>
      <c r="I443" s="634" t="s">
        <v>854</v>
      </c>
      <c r="J443" s="635" t="s">
        <v>1156</v>
      </c>
      <c r="K443" s="620"/>
      <c r="L443" s="620"/>
      <c r="M443" s="636">
        <v>2500</v>
      </c>
      <c r="N443" s="620"/>
      <c r="O443" s="620"/>
      <c r="P443" s="620">
        <v>22500</v>
      </c>
    </row>
    <row r="444" spans="1:16" x14ac:dyDescent="0.25">
      <c r="A444" s="614" t="s">
        <v>692</v>
      </c>
      <c r="B444" s="620" t="s">
        <v>700</v>
      </c>
      <c r="C444" s="614"/>
      <c r="D444" s="633" t="s">
        <v>756</v>
      </c>
      <c r="E444" s="631">
        <v>1400</v>
      </c>
      <c r="F444" s="632">
        <v>42113033</v>
      </c>
      <c r="G444" s="645" t="s">
        <v>890</v>
      </c>
      <c r="H444" s="633" t="s">
        <v>887</v>
      </c>
      <c r="I444" s="634" t="s">
        <v>887</v>
      </c>
      <c r="J444" s="635"/>
      <c r="K444" s="620"/>
      <c r="L444" s="620"/>
      <c r="M444" s="636">
        <v>1400</v>
      </c>
      <c r="N444" s="620"/>
      <c r="O444" s="620"/>
      <c r="P444" s="620">
        <v>12600</v>
      </c>
    </row>
    <row r="445" spans="1:16" x14ac:dyDescent="0.25">
      <c r="A445" s="614" t="s">
        <v>692</v>
      </c>
      <c r="B445" s="620" t="s">
        <v>700</v>
      </c>
      <c r="C445" s="614"/>
      <c r="D445" s="633"/>
      <c r="E445" s="631">
        <v>3500</v>
      </c>
      <c r="F445" s="632">
        <v>46375083</v>
      </c>
      <c r="G445" s="645" t="s">
        <v>859</v>
      </c>
      <c r="H445" s="633" t="s">
        <v>854</v>
      </c>
      <c r="I445" s="634" t="s">
        <v>854</v>
      </c>
      <c r="J445" s="635" t="s">
        <v>1156</v>
      </c>
      <c r="K445" s="620"/>
      <c r="L445" s="620"/>
      <c r="M445" s="636">
        <v>3500</v>
      </c>
      <c r="N445" s="620"/>
      <c r="O445" s="620"/>
      <c r="P445" s="620">
        <v>31500</v>
      </c>
    </row>
    <row r="446" spans="1:16" x14ac:dyDescent="0.25">
      <c r="A446" s="614" t="s">
        <v>692</v>
      </c>
      <c r="B446" s="620" t="s">
        <v>700</v>
      </c>
      <c r="C446" s="614"/>
      <c r="D446" s="633" t="s">
        <v>755</v>
      </c>
      <c r="E446" s="631">
        <v>1300</v>
      </c>
      <c r="F446" s="632">
        <v>40533136</v>
      </c>
      <c r="G446" s="645" t="s">
        <v>891</v>
      </c>
      <c r="H446" s="633"/>
      <c r="I446" s="634"/>
      <c r="J446" s="635"/>
      <c r="K446" s="620"/>
      <c r="L446" s="620"/>
      <c r="M446" s="636">
        <v>1300</v>
      </c>
      <c r="N446" s="620"/>
      <c r="O446" s="620"/>
      <c r="P446" s="620">
        <v>11700</v>
      </c>
    </row>
    <row r="447" spans="1:16" x14ac:dyDescent="0.25">
      <c r="A447" s="614" t="s">
        <v>692</v>
      </c>
      <c r="B447" s="620" t="s">
        <v>700</v>
      </c>
      <c r="C447" s="614"/>
      <c r="D447" s="633" t="s">
        <v>757</v>
      </c>
      <c r="E447" s="631">
        <v>1400</v>
      </c>
      <c r="F447" s="632" t="s">
        <v>892</v>
      </c>
      <c r="G447" s="645" t="s">
        <v>893</v>
      </c>
      <c r="H447" s="633" t="s">
        <v>887</v>
      </c>
      <c r="I447" s="634" t="s">
        <v>887</v>
      </c>
      <c r="J447" s="635" t="s">
        <v>1142</v>
      </c>
      <c r="K447" s="620"/>
      <c r="L447" s="620"/>
      <c r="M447" s="636">
        <v>1400</v>
      </c>
      <c r="N447" s="620"/>
      <c r="O447" s="620"/>
      <c r="P447" s="620">
        <v>12600</v>
      </c>
    </row>
    <row r="448" spans="1:16" x14ac:dyDescent="0.25">
      <c r="A448" s="614" t="s">
        <v>692</v>
      </c>
      <c r="B448" s="620" t="s">
        <v>700</v>
      </c>
      <c r="C448" s="614"/>
      <c r="D448" s="633" t="s">
        <v>754</v>
      </c>
      <c r="E448" s="631">
        <v>1800</v>
      </c>
      <c r="F448" s="632" t="s">
        <v>894</v>
      </c>
      <c r="G448" s="645" t="s">
        <v>895</v>
      </c>
      <c r="H448" s="633" t="s">
        <v>854</v>
      </c>
      <c r="I448" s="634" t="s">
        <v>854</v>
      </c>
      <c r="J448" s="635"/>
      <c r="K448" s="620"/>
      <c r="L448" s="620"/>
      <c r="M448" s="636">
        <v>1800</v>
      </c>
      <c r="N448" s="620"/>
      <c r="O448" s="620"/>
      <c r="P448" s="620">
        <v>16200</v>
      </c>
    </row>
    <row r="449" spans="1:16" x14ac:dyDescent="0.25">
      <c r="A449" s="614" t="s">
        <v>692</v>
      </c>
      <c r="B449" s="620" t="s">
        <v>700</v>
      </c>
      <c r="C449" s="614"/>
      <c r="D449" s="633" t="s">
        <v>755</v>
      </c>
      <c r="E449" s="631">
        <v>1300</v>
      </c>
      <c r="F449" s="632">
        <v>46143214</v>
      </c>
      <c r="G449" s="645" t="s">
        <v>891</v>
      </c>
      <c r="H449" s="633"/>
      <c r="I449" s="634"/>
      <c r="J449" s="635"/>
      <c r="K449" s="620"/>
      <c r="L449" s="620"/>
      <c r="M449" s="636">
        <v>1300</v>
      </c>
      <c r="N449" s="620"/>
      <c r="O449" s="620"/>
      <c r="P449" s="620">
        <v>11700</v>
      </c>
    </row>
    <row r="450" spans="1:16" x14ac:dyDescent="0.25">
      <c r="A450" s="614" t="s">
        <v>692</v>
      </c>
      <c r="B450" s="620" t="s">
        <v>700</v>
      </c>
      <c r="C450" s="614"/>
      <c r="D450" s="633" t="s">
        <v>758</v>
      </c>
      <c r="E450" s="631">
        <v>2000</v>
      </c>
      <c r="F450" s="632">
        <v>21141308</v>
      </c>
      <c r="G450" s="645" t="s">
        <v>896</v>
      </c>
      <c r="H450" s="633" t="s">
        <v>854</v>
      </c>
      <c r="I450" s="634" t="s">
        <v>854</v>
      </c>
      <c r="J450" s="635"/>
      <c r="K450" s="620"/>
      <c r="L450" s="620"/>
      <c r="M450" s="636">
        <v>2000</v>
      </c>
      <c r="N450" s="620"/>
      <c r="O450" s="620"/>
      <c r="P450" s="620">
        <v>18000</v>
      </c>
    </row>
    <row r="451" spans="1:16" x14ac:dyDescent="0.25">
      <c r="A451" s="614" t="s">
        <v>692</v>
      </c>
      <c r="B451" s="620" t="s">
        <v>700</v>
      </c>
      <c r="C451" s="614"/>
      <c r="D451" s="633"/>
      <c r="E451" s="631">
        <v>3000</v>
      </c>
      <c r="F451" s="632">
        <v>40720693</v>
      </c>
      <c r="G451" s="645" t="s">
        <v>859</v>
      </c>
      <c r="H451" s="633" t="s">
        <v>854</v>
      </c>
      <c r="I451" s="634" t="s">
        <v>854</v>
      </c>
      <c r="J451" s="635" t="s">
        <v>1156</v>
      </c>
      <c r="K451" s="620"/>
      <c r="L451" s="620"/>
      <c r="M451" s="636">
        <v>3000</v>
      </c>
      <c r="N451" s="620"/>
      <c r="O451" s="620"/>
      <c r="P451" s="620">
        <v>27000</v>
      </c>
    </row>
    <row r="452" spans="1:16" x14ac:dyDescent="0.25">
      <c r="A452" s="614" t="s">
        <v>692</v>
      </c>
      <c r="B452" s="620" t="s">
        <v>700</v>
      </c>
      <c r="C452" s="614"/>
      <c r="D452" s="633" t="s">
        <v>755</v>
      </c>
      <c r="E452" s="631">
        <v>2000</v>
      </c>
      <c r="F452" s="632" t="s">
        <v>897</v>
      </c>
      <c r="G452" s="645" t="s">
        <v>898</v>
      </c>
      <c r="H452" s="633"/>
      <c r="I452" s="634"/>
      <c r="J452" s="635"/>
      <c r="K452" s="620"/>
      <c r="L452" s="620"/>
      <c r="M452" s="636">
        <v>2000</v>
      </c>
      <c r="N452" s="620"/>
      <c r="O452" s="620"/>
      <c r="P452" s="620">
        <v>18000</v>
      </c>
    </row>
    <row r="453" spans="1:16" x14ac:dyDescent="0.25">
      <c r="A453" s="614" t="s">
        <v>692</v>
      </c>
      <c r="B453" s="620" t="s">
        <v>700</v>
      </c>
      <c r="C453" s="614"/>
      <c r="D453" s="633"/>
      <c r="E453" s="631">
        <v>3500</v>
      </c>
      <c r="F453" s="632">
        <v>43523283</v>
      </c>
      <c r="G453" s="645" t="s">
        <v>899</v>
      </c>
      <c r="H453" s="633" t="s">
        <v>854</v>
      </c>
      <c r="I453" s="634" t="s">
        <v>854</v>
      </c>
      <c r="J453" s="635" t="s">
        <v>1156</v>
      </c>
      <c r="K453" s="620"/>
      <c r="L453" s="620"/>
      <c r="M453" s="636">
        <v>3500</v>
      </c>
      <c r="N453" s="620"/>
      <c r="O453" s="620"/>
      <c r="P453" s="620">
        <v>31500</v>
      </c>
    </row>
    <row r="454" spans="1:16" x14ac:dyDescent="0.25">
      <c r="A454" s="614" t="s">
        <v>692</v>
      </c>
      <c r="B454" s="620" t="s">
        <v>700</v>
      </c>
      <c r="C454" s="614"/>
      <c r="D454" s="633"/>
      <c r="E454" s="631">
        <v>2500</v>
      </c>
      <c r="F454" s="632">
        <v>47297800</v>
      </c>
      <c r="G454" s="645" t="s">
        <v>859</v>
      </c>
      <c r="H454" s="633" t="s">
        <v>854</v>
      </c>
      <c r="I454" s="634" t="s">
        <v>854</v>
      </c>
      <c r="J454" s="635" t="s">
        <v>1156</v>
      </c>
      <c r="K454" s="620"/>
      <c r="L454" s="620"/>
      <c r="M454" s="636">
        <v>2500</v>
      </c>
      <c r="N454" s="620"/>
      <c r="O454" s="620"/>
      <c r="P454" s="620">
        <v>22500</v>
      </c>
    </row>
    <row r="455" spans="1:16" x14ac:dyDescent="0.25">
      <c r="A455" s="614" t="s">
        <v>692</v>
      </c>
      <c r="B455" s="620" t="s">
        <v>700</v>
      </c>
      <c r="C455" s="614"/>
      <c r="D455" s="633"/>
      <c r="E455" s="631">
        <v>2000</v>
      </c>
      <c r="F455" s="632">
        <v>21065428</v>
      </c>
      <c r="G455" s="645" t="s">
        <v>859</v>
      </c>
      <c r="H455" s="633" t="s">
        <v>854</v>
      </c>
      <c r="I455" s="634" t="s">
        <v>854</v>
      </c>
      <c r="J455" s="635" t="s">
        <v>1156</v>
      </c>
      <c r="K455" s="620"/>
      <c r="L455" s="620"/>
      <c r="M455" s="636">
        <v>2000</v>
      </c>
      <c r="N455" s="620"/>
      <c r="O455" s="620"/>
      <c r="P455" s="620">
        <v>18000</v>
      </c>
    </row>
    <row r="456" spans="1:16" x14ac:dyDescent="0.25">
      <c r="A456" s="614" t="s">
        <v>692</v>
      </c>
      <c r="B456" s="620" t="s">
        <v>700</v>
      </c>
      <c r="C456" s="614"/>
      <c r="D456" s="633"/>
      <c r="E456" s="631">
        <v>2500</v>
      </c>
      <c r="F456" s="632">
        <v>42811136</v>
      </c>
      <c r="G456" s="645" t="s">
        <v>859</v>
      </c>
      <c r="H456" s="633" t="s">
        <v>854</v>
      </c>
      <c r="I456" s="634" t="s">
        <v>854</v>
      </c>
      <c r="J456" s="635" t="s">
        <v>1156</v>
      </c>
      <c r="K456" s="620"/>
      <c r="L456" s="620"/>
      <c r="M456" s="636">
        <v>2500</v>
      </c>
      <c r="N456" s="620"/>
      <c r="O456" s="620"/>
      <c r="P456" s="620">
        <v>22500</v>
      </c>
    </row>
    <row r="457" spans="1:16" x14ac:dyDescent="0.25">
      <c r="A457" s="614" t="s">
        <v>692</v>
      </c>
      <c r="B457" s="620" t="s">
        <v>700</v>
      </c>
      <c r="C457" s="614"/>
      <c r="D457" s="633" t="s">
        <v>758</v>
      </c>
      <c r="E457" s="631">
        <v>2500</v>
      </c>
      <c r="F457" s="632">
        <v>22502874</v>
      </c>
      <c r="G457" s="645" t="s">
        <v>900</v>
      </c>
      <c r="H457" s="633" t="s">
        <v>854</v>
      </c>
      <c r="I457" s="634" t="s">
        <v>854</v>
      </c>
      <c r="J457" s="635" t="s">
        <v>1156</v>
      </c>
      <c r="K457" s="620"/>
      <c r="L457" s="620"/>
      <c r="M457" s="636">
        <v>2500</v>
      </c>
      <c r="N457" s="620"/>
      <c r="O457" s="620"/>
      <c r="P457" s="620">
        <v>22500</v>
      </c>
    </row>
    <row r="458" spans="1:16" x14ac:dyDescent="0.25">
      <c r="A458" s="614" t="s">
        <v>692</v>
      </c>
      <c r="B458" s="620" t="s">
        <v>700</v>
      </c>
      <c r="C458" s="614"/>
      <c r="D458" s="633"/>
      <c r="E458" s="631">
        <v>2500</v>
      </c>
      <c r="F458" s="632" t="s">
        <v>901</v>
      </c>
      <c r="G458" s="645" t="s">
        <v>859</v>
      </c>
      <c r="H458" s="633" t="s">
        <v>854</v>
      </c>
      <c r="I458" s="634" t="s">
        <v>854</v>
      </c>
      <c r="J458" s="635" t="s">
        <v>1156</v>
      </c>
      <c r="K458" s="620"/>
      <c r="L458" s="620"/>
      <c r="M458" s="636">
        <v>2500</v>
      </c>
      <c r="N458" s="620"/>
      <c r="O458" s="620"/>
      <c r="P458" s="620">
        <v>22500</v>
      </c>
    </row>
    <row r="459" spans="1:16" x14ac:dyDescent="0.25">
      <c r="A459" s="614" t="s">
        <v>692</v>
      </c>
      <c r="B459" s="620" t="s">
        <v>700</v>
      </c>
      <c r="C459" s="614"/>
      <c r="D459" s="633" t="s">
        <v>754</v>
      </c>
      <c r="E459" s="631">
        <v>1700</v>
      </c>
      <c r="F459" s="632">
        <v>41518806</v>
      </c>
      <c r="G459" s="645" t="s">
        <v>886</v>
      </c>
      <c r="H459" s="633" t="s">
        <v>887</v>
      </c>
      <c r="I459" s="634" t="s">
        <v>887</v>
      </c>
      <c r="J459" s="635" t="s">
        <v>1142</v>
      </c>
      <c r="K459" s="620"/>
      <c r="L459" s="620"/>
      <c r="M459" s="636">
        <v>1700</v>
      </c>
      <c r="N459" s="620"/>
      <c r="O459" s="620"/>
      <c r="P459" s="620">
        <v>15300</v>
      </c>
    </row>
    <row r="460" spans="1:16" x14ac:dyDescent="0.25">
      <c r="A460" s="614" t="s">
        <v>692</v>
      </c>
      <c r="B460" s="620" t="s">
        <v>700</v>
      </c>
      <c r="C460" s="614"/>
      <c r="D460" s="633"/>
      <c r="E460" s="631">
        <v>1800</v>
      </c>
      <c r="F460" s="632" t="s">
        <v>902</v>
      </c>
      <c r="G460" s="645" t="s">
        <v>895</v>
      </c>
      <c r="H460" s="633" t="s">
        <v>854</v>
      </c>
      <c r="I460" s="634" t="s">
        <v>854</v>
      </c>
      <c r="J460" s="635"/>
      <c r="K460" s="620"/>
      <c r="L460" s="620"/>
      <c r="M460" s="636">
        <v>1800</v>
      </c>
      <c r="N460" s="620"/>
      <c r="O460" s="620"/>
      <c r="P460" s="620">
        <v>16200</v>
      </c>
    </row>
    <row r="461" spans="1:16" x14ac:dyDescent="0.25">
      <c r="A461" s="614" t="s">
        <v>692</v>
      </c>
      <c r="B461" s="620" t="s">
        <v>700</v>
      </c>
      <c r="C461" s="614"/>
      <c r="D461" s="633"/>
      <c r="E461" s="631">
        <v>2500</v>
      </c>
      <c r="F461" s="632">
        <v>42221284</v>
      </c>
      <c r="G461" s="645" t="s">
        <v>859</v>
      </c>
      <c r="H461" s="633" t="s">
        <v>854</v>
      </c>
      <c r="I461" s="634" t="s">
        <v>854</v>
      </c>
      <c r="J461" s="635" t="s">
        <v>1156</v>
      </c>
      <c r="K461" s="620"/>
      <c r="L461" s="620"/>
      <c r="M461" s="636">
        <v>2500</v>
      </c>
      <c r="N461" s="620"/>
      <c r="O461" s="620"/>
      <c r="P461" s="620">
        <v>22500</v>
      </c>
    </row>
    <row r="462" spans="1:16" x14ac:dyDescent="0.25">
      <c r="A462" s="614" t="s">
        <v>692</v>
      </c>
      <c r="B462" s="620" t="s">
        <v>700</v>
      </c>
      <c r="C462" s="614"/>
      <c r="D462" s="633" t="s">
        <v>754</v>
      </c>
      <c r="E462" s="631">
        <v>1300</v>
      </c>
      <c r="F462" s="632">
        <v>41053012</v>
      </c>
      <c r="G462" s="645" t="s">
        <v>903</v>
      </c>
      <c r="H462" s="633" t="s">
        <v>887</v>
      </c>
      <c r="I462" s="634" t="s">
        <v>887</v>
      </c>
      <c r="J462" s="635"/>
      <c r="K462" s="620"/>
      <c r="L462" s="620"/>
      <c r="M462" s="636">
        <v>1300</v>
      </c>
      <c r="N462" s="620"/>
      <c r="O462" s="620"/>
      <c r="P462" s="620">
        <v>11700</v>
      </c>
    </row>
    <row r="463" spans="1:16" x14ac:dyDescent="0.25">
      <c r="A463" s="614" t="s">
        <v>692</v>
      </c>
      <c r="B463" s="620" t="s">
        <v>700</v>
      </c>
      <c r="C463" s="614"/>
      <c r="D463" s="633" t="s">
        <v>759</v>
      </c>
      <c r="E463" s="631">
        <v>1300</v>
      </c>
      <c r="F463" s="632">
        <v>25683791</v>
      </c>
      <c r="G463" s="645" t="s">
        <v>904</v>
      </c>
      <c r="H463" s="633"/>
      <c r="I463" s="634"/>
      <c r="J463" s="635"/>
      <c r="K463" s="620"/>
      <c r="L463" s="620"/>
      <c r="M463" s="636">
        <v>1300</v>
      </c>
      <c r="N463" s="620"/>
      <c r="O463" s="620"/>
      <c r="P463" s="620">
        <v>11700</v>
      </c>
    </row>
    <row r="464" spans="1:16" x14ac:dyDescent="0.25">
      <c r="A464" s="614" t="s">
        <v>692</v>
      </c>
      <c r="B464" s="620" t="s">
        <v>700</v>
      </c>
      <c r="C464" s="614"/>
      <c r="D464" s="633"/>
      <c r="E464" s="631">
        <v>1300</v>
      </c>
      <c r="F464" s="632">
        <v>71270568</v>
      </c>
      <c r="G464" s="645" t="s">
        <v>891</v>
      </c>
      <c r="H464" s="633"/>
      <c r="I464" s="634"/>
      <c r="J464" s="635"/>
      <c r="K464" s="620"/>
      <c r="L464" s="620"/>
      <c r="M464" s="636">
        <v>1300</v>
      </c>
      <c r="N464" s="620"/>
      <c r="O464" s="620"/>
      <c r="P464" s="620">
        <v>11700</v>
      </c>
    </row>
    <row r="465" spans="1:16" x14ac:dyDescent="0.25">
      <c r="A465" s="614" t="s">
        <v>692</v>
      </c>
      <c r="B465" s="620" t="s">
        <v>700</v>
      </c>
      <c r="C465" s="614"/>
      <c r="D465" s="633" t="s">
        <v>754</v>
      </c>
      <c r="E465" s="631">
        <v>1500</v>
      </c>
      <c r="F465" s="632">
        <v>45569389</v>
      </c>
      <c r="G465" s="645" t="s">
        <v>905</v>
      </c>
      <c r="H465" s="633" t="s">
        <v>887</v>
      </c>
      <c r="I465" s="634" t="s">
        <v>887</v>
      </c>
      <c r="J465" s="635" t="s">
        <v>1142</v>
      </c>
      <c r="K465" s="620"/>
      <c r="L465" s="620"/>
      <c r="M465" s="636">
        <v>1500</v>
      </c>
      <c r="N465" s="620"/>
      <c r="O465" s="620"/>
      <c r="P465" s="620">
        <v>13500</v>
      </c>
    </row>
    <row r="466" spans="1:16" x14ac:dyDescent="0.25">
      <c r="A466" s="614" t="s">
        <v>692</v>
      </c>
      <c r="B466" s="620" t="s">
        <v>700</v>
      </c>
      <c r="C466" s="614"/>
      <c r="D466" s="633"/>
      <c r="E466" s="631">
        <v>3000</v>
      </c>
      <c r="F466" s="632" t="s">
        <v>906</v>
      </c>
      <c r="G466" s="645" t="s">
        <v>859</v>
      </c>
      <c r="H466" s="633" t="s">
        <v>854</v>
      </c>
      <c r="I466" s="634" t="s">
        <v>854</v>
      </c>
      <c r="J466" s="635" t="s">
        <v>1156</v>
      </c>
      <c r="K466" s="620"/>
      <c r="L466" s="620"/>
      <c r="M466" s="636">
        <v>3000</v>
      </c>
      <c r="N466" s="620"/>
      <c r="O466" s="620"/>
      <c r="P466" s="620">
        <v>27000</v>
      </c>
    </row>
    <row r="467" spans="1:16" x14ac:dyDescent="0.25">
      <c r="A467" s="614" t="s">
        <v>692</v>
      </c>
      <c r="B467" s="620" t="s">
        <v>700</v>
      </c>
      <c r="C467" s="614"/>
      <c r="D467" s="633"/>
      <c r="E467" s="631">
        <v>2500</v>
      </c>
      <c r="F467" s="632" t="s">
        <v>907</v>
      </c>
      <c r="G467" s="645" t="s">
        <v>859</v>
      </c>
      <c r="H467" s="633" t="s">
        <v>854</v>
      </c>
      <c r="I467" s="634" t="s">
        <v>854</v>
      </c>
      <c r="J467" s="635" t="s">
        <v>1156</v>
      </c>
      <c r="K467" s="620"/>
      <c r="L467" s="620"/>
      <c r="M467" s="636">
        <v>2500</v>
      </c>
      <c r="N467" s="620"/>
      <c r="O467" s="620"/>
      <c r="P467" s="620">
        <v>22500</v>
      </c>
    </row>
    <row r="468" spans="1:16" x14ac:dyDescent="0.25">
      <c r="A468" s="614" t="s">
        <v>692</v>
      </c>
      <c r="B468" s="620" t="s">
        <v>700</v>
      </c>
      <c r="C468" s="614"/>
      <c r="D468" s="633" t="s">
        <v>759</v>
      </c>
      <c r="E468" s="631">
        <v>1300</v>
      </c>
      <c r="F468" s="632" t="s">
        <v>908</v>
      </c>
      <c r="G468" s="645"/>
      <c r="H468" s="633" t="s">
        <v>909</v>
      </c>
      <c r="I468" s="634" t="s">
        <v>909</v>
      </c>
      <c r="J468" s="635"/>
      <c r="K468" s="620"/>
      <c r="L468" s="620"/>
      <c r="M468" s="636">
        <v>1300</v>
      </c>
      <c r="N468" s="620"/>
      <c r="O468" s="620"/>
      <c r="P468" s="620">
        <v>11700</v>
      </c>
    </row>
    <row r="469" spans="1:16" x14ac:dyDescent="0.25">
      <c r="A469" s="614" t="s">
        <v>692</v>
      </c>
      <c r="B469" s="620" t="s">
        <v>700</v>
      </c>
      <c r="C469" s="614"/>
      <c r="D469" s="633"/>
      <c r="E469" s="631">
        <v>3000</v>
      </c>
      <c r="F469" s="632">
        <v>40969766</v>
      </c>
      <c r="G469" s="645" t="s">
        <v>859</v>
      </c>
      <c r="H469" s="633" t="s">
        <v>854</v>
      </c>
      <c r="I469" s="634" t="s">
        <v>854</v>
      </c>
      <c r="J469" s="635" t="s">
        <v>1156</v>
      </c>
      <c r="K469" s="620"/>
      <c r="L469" s="620"/>
      <c r="M469" s="636">
        <v>3000</v>
      </c>
      <c r="N469" s="620"/>
      <c r="O469" s="620"/>
      <c r="P469" s="620">
        <v>27000</v>
      </c>
    </row>
    <row r="470" spans="1:16" x14ac:dyDescent="0.25">
      <c r="A470" s="614" t="s">
        <v>692</v>
      </c>
      <c r="B470" s="620" t="s">
        <v>700</v>
      </c>
      <c r="C470" s="614"/>
      <c r="D470" s="633" t="s">
        <v>757</v>
      </c>
      <c r="E470" s="631">
        <v>1400</v>
      </c>
      <c r="F470" s="632">
        <v>74619037</v>
      </c>
      <c r="G470" s="645" t="s">
        <v>910</v>
      </c>
      <c r="H470" s="633"/>
      <c r="I470" s="634"/>
      <c r="J470" s="635"/>
      <c r="K470" s="620"/>
      <c r="L470" s="620"/>
      <c r="M470" s="636">
        <v>1400</v>
      </c>
      <c r="N470" s="620"/>
      <c r="O470" s="620"/>
      <c r="P470" s="620">
        <v>12600</v>
      </c>
    </row>
    <row r="471" spans="1:16" x14ac:dyDescent="0.25">
      <c r="A471" s="614" t="s">
        <v>692</v>
      </c>
      <c r="B471" s="620" t="s">
        <v>700</v>
      </c>
      <c r="C471" s="614"/>
      <c r="D471" s="633" t="s">
        <v>755</v>
      </c>
      <c r="E471" s="631">
        <v>1400</v>
      </c>
      <c r="F471" s="632">
        <v>74302535</v>
      </c>
      <c r="G471" s="645" t="s">
        <v>911</v>
      </c>
      <c r="H471" s="633" t="s">
        <v>887</v>
      </c>
      <c r="I471" s="634" t="s">
        <v>887</v>
      </c>
      <c r="J471" s="635"/>
      <c r="K471" s="620"/>
      <c r="L471" s="620"/>
      <c r="M471" s="636">
        <v>1400</v>
      </c>
      <c r="N471" s="620"/>
      <c r="O471" s="620"/>
      <c r="P471" s="620">
        <v>12600</v>
      </c>
    </row>
    <row r="472" spans="1:16" x14ac:dyDescent="0.25">
      <c r="A472" s="614" t="s">
        <v>692</v>
      </c>
      <c r="B472" s="620" t="s">
        <v>700</v>
      </c>
      <c r="C472" s="614"/>
      <c r="D472" s="633" t="s">
        <v>757</v>
      </c>
      <c r="E472" s="631">
        <v>1800</v>
      </c>
      <c r="F472" s="632" t="s">
        <v>912</v>
      </c>
      <c r="G472" s="645" t="s">
        <v>895</v>
      </c>
      <c r="H472" s="633" t="s">
        <v>854</v>
      </c>
      <c r="I472" s="634" t="s">
        <v>854</v>
      </c>
      <c r="J472" s="635"/>
      <c r="K472" s="620"/>
      <c r="L472" s="620"/>
      <c r="M472" s="636">
        <v>1800</v>
      </c>
      <c r="N472" s="620"/>
      <c r="O472" s="620"/>
      <c r="P472" s="620">
        <v>16200</v>
      </c>
    </row>
    <row r="473" spans="1:16" x14ac:dyDescent="0.25">
      <c r="A473" s="614" t="s">
        <v>692</v>
      </c>
      <c r="B473" s="620" t="s">
        <v>700</v>
      </c>
      <c r="C473" s="614"/>
      <c r="D473" s="633" t="s">
        <v>759</v>
      </c>
      <c r="E473" s="631">
        <v>1300</v>
      </c>
      <c r="F473" s="632">
        <v>44568278</v>
      </c>
      <c r="G473" s="645"/>
      <c r="H473" s="633" t="s">
        <v>909</v>
      </c>
      <c r="I473" s="634" t="s">
        <v>909</v>
      </c>
      <c r="J473" s="635"/>
      <c r="K473" s="620"/>
      <c r="L473" s="620"/>
      <c r="M473" s="636">
        <v>1300</v>
      </c>
      <c r="N473" s="620"/>
      <c r="O473" s="620"/>
      <c r="P473" s="620">
        <v>11700</v>
      </c>
    </row>
    <row r="474" spans="1:16" x14ac:dyDescent="0.25">
      <c r="A474" s="614" t="s">
        <v>692</v>
      </c>
      <c r="B474" s="620" t="s">
        <v>700</v>
      </c>
      <c r="C474" s="614"/>
      <c r="D474" s="633"/>
      <c r="E474" s="631">
        <v>2500</v>
      </c>
      <c r="F474" s="632">
        <v>40991768</v>
      </c>
      <c r="G474" s="645" t="s">
        <v>859</v>
      </c>
      <c r="H474" s="633" t="s">
        <v>854</v>
      </c>
      <c r="I474" s="634" t="s">
        <v>854</v>
      </c>
      <c r="J474" s="635" t="s">
        <v>1156</v>
      </c>
      <c r="K474" s="620"/>
      <c r="L474" s="620"/>
      <c r="M474" s="636">
        <v>2500</v>
      </c>
      <c r="N474" s="620"/>
      <c r="O474" s="620"/>
      <c r="P474" s="620">
        <v>22500</v>
      </c>
    </row>
    <row r="475" spans="1:16" x14ac:dyDescent="0.25">
      <c r="A475" s="614" t="s">
        <v>692</v>
      </c>
      <c r="B475" s="620" t="s">
        <v>700</v>
      </c>
      <c r="C475" s="614"/>
      <c r="D475" s="633" t="s">
        <v>754</v>
      </c>
      <c r="E475" s="631">
        <v>1800</v>
      </c>
      <c r="F475" s="632">
        <v>44234792</v>
      </c>
      <c r="G475" s="645" t="s">
        <v>895</v>
      </c>
      <c r="H475" s="633" t="s">
        <v>854</v>
      </c>
      <c r="I475" s="634" t="s">
        <v>854</v>
      </c>
      <c r="J475" s="635"/>
      <c r="K475" s="620"/>
      <c r="L475" s="620"/>
      <c r="M475" s="636">
        <v>1800</v>
      </c>
      <c r="N475" s="620"/>
      <c r="O475" s="620"/>
      <c r="P475" s="620">
        <v>16200</v>
      </c>
    </row>
    <row r="476" spans="1:16" x14ac:dyDescent="0.25">
      <c r="A476" s="614" t="s">
        <v>692</v>
      </c>
      <c r="B476" s="620" t="s">
        <v>700</v>
      </c>
      <c r="C476" s="614"/>
      <c r="D476" s="633"/>
      <c r="E476" s="631">
        <v>1800</v>
      </c>
      <c r="F476" s="632">
        <v>42251944</v>
      </c>
      <c r="G476" s="645" t="s">
        <v>895</v>
      </c>
      <c r="H476" s="633" t="s">
        <v>854</v>
      </c>
      <c r="I476" s="634" t="s">
        <v>854</v>
      </c>
      <c r="J476" s="635"/>
      <c r="K476" s="620"/>
      <c r="L476" s="620"/>
      <c r="M476" s="636">
        <v>1800</v>
      </c>
      <c r="N476" s="620"/>
      <c r="O476" s="620"/>
      <c r="P476" s="620">
        <v>16200</v>
      </c>
    </row>
    <row r="477" spans="1:16" x14ac:dyDescent="0.25">
      <c r="A477" s="614" t="s">
        <v>692</v>
      </c>
      <c r="B477" s="620" t="s">
        <v>700</v>
      </c>
      <c r="C477" s="614"/>
      <c r="D477" s="633"/>
      <c r="E477" s="631">
        <v>1800</v>
      </c>
      <c r="F477" s="632" t="s">
        <v>913</v>
      </c>
      <c r="G477" s="645" t="s">
        <v>895</v>
      </c>
      <c r="H477" s="633" t="s">
        <v>854</v>
      </c>
      <c r="I477" s="634" t="s">
        <v>854</v>
      </c>
      <c r="J477" s="635"/>
      <c r="K477" s="620"/>
      <c r="L477" s="620"/>
      <c r="M477" s="636">
        <v>1800</v>
      </c>
      <c r="N477" s="620"/>
      <c r="O477" s="620"/>
      <c r="P477" s="620">
        <v>16200</v>
      </c>
    </row>
    <row r="478" spans="1:16" x14ac:dyDescent="0.25">
      <c r="A478" s="614" t="s">
        <v>692</v>
      </c>
      <c r="B478" s="620" t="s">
        <v>700</v>
      </c>
      <c r="C478" s="614"/>
      <c r="D478" s="633"/>
      <c r="E478" s="631">
        <v>2500</v>
      </c>
      <c r="F478" s="632">
        <v>43575405</v>
      </c>
      <c r="G478" s="645" t="s">
        <v>859</v>
      </c>
      <c r="H478" s="633" t="s">
        <v>854</v>
      </c>
      <c r="I478" s="634" t="s">
        <v>854</v>
      </c>
      <c r="J478" s="635" t="s">
        <v>1156</v>
      </c>
      <c r="K478" s="620"/>
      <c r="L478" s="620"/>
      <c r="M478" s="636">
        <v>2500</v>
      </c>
      <c r="N478" s="620"/>
      <c r="O478" s="620"/>
      <c r="P478" s="620">
        <v>22500</v>
      </c>
    </row>
    <row r="479" spans="1:16" x14ac:dyDescent="0.25">
      <c r="A479" s="614" t="s">
        <v>692</v>
      </c>
      <c r="B479" s="620" t="s">
        <v>700</v>
      </c>
      <c r="C479" s="614"/>
      <c r="D479" s="633"/>
      <c r="E479" s="631">
        <v>2000</v>
      </c>
      <c r="F479" s="632">
        <v>45853393</v>
      </c>
      <c r="G479" s="645" t="s">
        <v>914</v>
      </c>
      <c r="H479" s="633" t="s">
        <v>915</v>
      </c>
      <c r="I479" s="634" t="s">
        <v>915</v>
      </c>
      <c r="J479" s="635"/>
      <c r="K479" s="620"/>
      <c r="L479" s="620"/>
      <c r="M479" s="636">
        <v>2000</v>
      </c>
      <c r="N479" s="620"/>
      <c r="O479" s="620"/>
      <c r="P479" s="620">
        <v>18000</v>
      </c>
    </row>
    <row r="480" spans="1:16" x14ac:dyDescent="0.25">
      <c r="A480" s="614" t="s">
        <v>692</v>
      </c>
      <c r="B480" s="620" t="s">
        <v>700</v>
      </c>
      <c r="C480" s="614"/>
      <c r="D480" s="633" t="s">
        <v>759</v>
      </c>
      <c r="E480" s="631">
        <v>1300</v>
      </c>
      <c r="F480" s="632" t="s">
        <v>916</v>
      </c>
      <c r="G480" s="645"/>
      <c r="H480" s="633" t="s">
        <v>909</v>
      </c>
      <c r="I480" s="634" t="s">
        <v>909</v>
      </c>
      <c r="J480" s="635"/>
      <c r="K480" s="620"/>
      <c r="L480" s="620"/>
      <c r="M480" s="636">
        <v>1300</v>
      </c>
      <c r="N480" s="620"/>
      <c r="O480" s="620"/>
      <c r="P480" s="620">
        <v>11700</v>
      </c>
    </row>
    <row r="481" spans="1:16" x14ac:dyDescent="0.25">
      <c r="A481" s="614" t="s">
        <v>692</v>
      </c>
      <c r="B481" s="620" t="s">
        <v>700</v>
      </c>
      <c r="C481" s="614"/>
      <c r="D481" s="633"/>
      <c r="E481" s="631">
        <v>1300</v>
      </c>
      <c r="F481" s="632">
        <v>74300303</v>
      </c>
      <c r="G481" s="645" t="s">
        <v>917</v>
      </c>
      <c r="H481" s="633" t="s">
        <v>887</v>
      </c>
      <c r="I481" s="634" t="s">
        <v>887</v>
      </c>
      <c r="J481" s="635" t="s">
        <v>1142</v>
      </c>
      <c r="K481" s="620"/>
      <c r="L481" s="620"/>
      <c r="M481" s="636">
        <v>1300</v>
      </c>
      <c r="N481" s="620"/>
      <c r="O481" s="620"/>
      <c r="P481" s="620">
        <v>11700</v>
      </c>
    </row>
    <row r="482" spans="1:16" x14ac:dyDescent="0.25">
      <c r="A482" s="614" t="s">
        <v>692</v>
      </c>
      <c r="B482" s="620" t="s">
        <v>700</v>
      </c>
      <c r="C482" s="614"/>
      <c r="D482" s="633" t="s">
        <v>755</v>
      </c>
      <c r="E482" s="631">
        <v>1300</v>
      </c>
      <c r="F482" s="632">
        <v>76172523</v>
      </c>
      <c r="G482" s="645" t="s">
        <v>918</v>
      </c>
      <c r="H482" s="633" t="s">
        <v>887</v>
      </c>
      <c r="I482" s="634" t="s">
        <v>887</v>
      </c>
      <c r="J482" s="635" t="s">
        <v>1142</v>
      </c>
      <c r="K482" s="620"/>
      <c r="L482" s="620"/>
      <c r="M482" s="636">
        <v>1300</v>
      </c>
      <c r="N482" s="620"/>
      <c r="O482" s="620"/>
      <c r="P482" s="620">
        <v>11700</v>
      </c>
    </row>
    <row r="483" spans="1:16" x14ac:dyDescent="0.25">
      <c r="A483" s="614" t="s">
        <v>692</v>
      </c>
      <c r="B483" s="620" t="s">
        <v>700</v>
      </c>
      <c r="C483" s="614"/>
      <c r="D483" s="633" t="s">
        <v>760</v>
      </c>
      <c r="E483" s="631">
        <v>1300</v>
      </c>
      <c r="F483" s="632" t="s">
        <v>919</v>
      </c>
      <c r="G483" s="645"/>
      <c r="H483" s="633" t="s">
        <v>909</v>
      </c>
      <c r="I483" s="634" t="s">
        <v>909</v>
      </c>
      <c r="J483" s="635"/>
      <c r="K483" s="620"/>
      <c r="L483" s="620"/>
      <c r="M483" s="636">
        <v>1300</v>
      </c>
      <c r="N483" s="620"/>
      <c r="O483" s="620"/>
      <c r="P483" s="620">
        <v>11700</v>
      </c>
    </row>
    <row r="484" spans="1:16" x14ac:dyDescent="0.25">
      <c r="A484" s="614" t="s">
        <v>692</v>
      </c>
      <c r="B484" s="620" t="s">
        <v>700</v>
      </c>
      <c r="C484" s="614"/>
      <c r="D484" s="633" t="s">
        <v>754</v>
      </c>
      <c r="E484" s="631">
        <v>1700</v>
      </c>
      <c r="F484" s="632" t="s">
        <v>920</v>
      </c>
      <c r="G484" s="645" t="s">
        <v>886</v>
      </c>
      <c r="H484" s="633" t="s">
        <v>887</v>
      </c>
      <c r="I484" s="634" t="s">
        <v>887</v>
      </c>
      <c r="J484" s="635" t="s">
        <v>1142</v>
      </c>
      <c r="K484" s="620"/>
      <c r="L484" s="620"/>
      <c r="M484" s="636">
        <v>1700</v>
      </c>
      <c r="N484" s="620"/>
      <c r="O484" s="620"/>
      <c r="P484" s="620">
        <v>15300</v>
      </c>
    </row>
    <row r="485" spans="1:16" x14ac:dyDescent="0.25">
      <c r="A485" s="614" t="s">
        <v>692</v>
      </c>
      <c r="B485" s="620" t="s">
        <v>700</v>
      </c>
      <c r="C485" s="614"/>
      <c r="D485" s="633"/>
      <c r="E485" s="631">
        <v>1300</v>
      </c>
      <c r="F485" s="632">
        <v>74685475</v>
      </c>
      <c r="G485" s="645" t="s">
        <v>917</v>
      </c>
      <c r="H485" s="633" t="s">
        <v>921</v>
      </c>
      <c r="I485" s="634" t="s">
        <v>921</v>
      </c>
      <c r="J485" s="635"/>
      <c r="K485" s="620"/>
      <c r="L485" s="620"/>
      <c r="M485" s="636">
        <v>1300</v>
      </c>
      <c r="N485" s="620"/>
      <c r="O485" s="620"/>
      <c r="P485" s="620">
        <v>11700</v>
      </c>
    </row>
    <row r="486" spans="1:16" x14ac:dyDescent="0.25">
      <c r="A486" s="614" t="s">
        <v>692</v>
      </c>
      <c r="B486" s="620" t="s">
        <v>700</v>
      </c>
      <c r="C486" s="614"/>
      <c r="D486" s="633" t="s">
        <v>761</v>
      </c>
      <c r="E486" s="631">
        <v>1300</v>
      </c>
      <c r="F486" s="632">
        <v>44020954</v>
      </c>
      <c r="G486" s="645"/>
      <c r="H486" s="633" t="s">
        <v>909</v>
      </c>
      <c r="I486" s="634" t="s">
        <v>909</v>
      </c>
      <c r="J486" s="635"/>
      <c r="K486" s="620"/>
      <c r="L486" s="620"/>
      <c r="M486" s="636">
        <v>1300</v>
      </c>
      <c r="N486" s="620"/>
      <c r="O486" s="620"/>
      <c r="P486" s="620">
        <v>11700</v>
      </c>
    </row>
    <row r="487" spans="1:16" x14ac:dyDescent="0.25">
      <c r="A487" s="614" t="s">
        <v>692</v>
      </c>
      <c r="B487" s="620" t="s">
        <v>700</v>
      </c>
      <c r="C487" s="614"/>
      <c r="D487" s="633" t="s">
        <v>761</v>
      </c>
      <c r="E487" s="631">
        <v>1300</v>
      </c>
      <c r="F487" s="632" t="s">
        <v>922</v>
      </c>
      <c r="G487" s="645"/>
      <c r="H487" s="633" t="s">
        <v>909</v>
      </c>
      <c r="I487" s="634" t="s">
        <v>909</v>
      </c>
      <c r="J487" s="635"/>
      <c r="K487" s="620"/>
      <c r="L487" s="620"/>
      <c r="M487" s="636">
        <v>1300</v>
      </c>
      <c r="N487" s="620"/>
      <c r="O487" s="620"/>
      <c r="P487" s="620">
        <v>11700</v>
      </c>
    </row>
    <row r="488" spans="1:16" x14ac:dyDescent="0.25">
      <c r="A488" s="614" t="s">
        <v>692</v>
      </c>
      <c r="B488" s="620" t="s">
        <v>700</v>
      </c>
      <c r="C488" s="614"/>
      <c r="D488" s="633" t="s">
        <v>759</v>
      </c>
      <c r="E488" s="631">
        <v>1300</v>
      </c>
      <c r="F488" s="632">
        <v>46271809</v>
      </c>
      <c r="G488" s="645"/>
      <c r="H488" s="633" t="s">
        <v>909</v>
      </c>
      <c r="I488" s="634" t="s">
        <v>909</v>
      </c>
      <c r="J488" s="635"/>
      <c r="K488" s="620"/>
      <c r="L488" s="620"/>
      <c r="M488" s="636">
        <v>1300</v>
      </c>
      <c r="N488" s="620"/>
      <c r="O488" s="620"/>
      <c r="P488" s="620">
        <v>11700</v>
      </c>
    </row>
    <row r="489" spans="1:16" x14ac:dyDescent="0.25">
      <c r="A489" s="614" t="s">
        <v>692</v>
      </c>
      <c r="B489" s="620" t="s">
        <v>700</v>
      </c>
      <c r="C489" s="614"/>
      <c r="D489" s="633"/>
      <c r="E489" s="631">
        <v>2000</v>
      </c>
      <c r="F489" s="632">
        <v>45301513</v>
      </c>
      <c r="G489" s="645" t="s">
        <v>923</v>
      </c>
      <c r="H489" s="633" t="s">
        <v>854</v>
      </c>
      <c r="I489" s="634" t="s">
        <v>854</v>
      </c>
      <c r="J489" s="635" t="s">
        <v>1156</v>
      </c>
      <c r="K489" s="620"/>
      <c r="L489" s="620"/>
      <c r="M489" s="636">
        <v>2000</v>
      </c>
      <c r="N489" s="620"/>
      <c r="O489" s="620"/>
      <c r="P489" s="620">
        <v>18000</v>
      </c>
    </row>
    <row r="490" spans="1:16" x14ac:dyDescent="0.25">
      <c r="A490" s="614" t="s">
        <v>692</v>
      </c>
      <c r="B490" s="620" t="s">
        <v>700</v>
      </c>
      <c r="C490" s="614"/>
      <c r="D490" s="633"/>
      <c r="E490" s="631">
        <v>1700</v>
      </c>
      <c r="F490" s="632">
        <v>43225187</v>
      </c>
      <c r="G490" s="645" t="s">
        <v>924</v>
      </c>
      <c r="H490" s="633" t="s">
        <v>887</v>
      </c>
      <c r="I490" s="634" t="s">
        <v>887</v>
      </c>
      <c r="J490" s="635" t="s">
        <v>1142</v>
      </c>
      <c r="K490" s="620"/>
      <c r="L490" s="620"/>
      <c r="M490" s="636">
        <v>1700</v>
      </c>
      <c r="N490" s="620"/>
      <c r="O490" s="620"/>
      <c r="P490" s="620">
        <v>15300</v>
      </c>
    </row>
    <row r="491" spans="1:16" x14ac:dyDescent="0.25">
      <c r="A491" s="614" t="s">
        <v>692</v>
      </c>
      <c r="B491" s="620" t="s">
        <v>700</v>
      </c>
      <c r="C491" s="614"/>
      <c r="D491" s="633"/>
      <c r="E491" s="631">
        <v>2000</v>
      </c>
      <c r="F491" s="632" t="s">
        <v>925</v>
      </c>
      <c r="G491" s="645" t="s">
        <v>926</v>
      </c>
      <c r="H491" s="633" t="s">
        <v>915</v>
      </c>
      <c r="I491" s="634" t="s">
        <v>915</v>
      </c>
      <c r="J491" s="635"/>
      <c r="K491" s="620"/>
      <c r="L491" s="620"/>
      <c r="M491" s="636">
        <v>2000</v>
      </c>
      <c r="N491" s="620"/>
      <c r="O491" s="620"/>
      <c r="P491" s="620">
        <v>18000</v>
      </c>
    </row>
    <row r="492" spans="1:16" x14ac:dyDescent="0.25">
      <c r="A492" s="614" t="s">
        <v>692</v>
      </c>
      <c r="B492" s="620" t="s">
        <v>700</v>
      </c>
      <c r="C492" s="614"/>
      <c r="D492" s="633" t="s">
        <v>754</v>
      </c>
      <c r="E492" s="631">
        <v>1700</v>
      </c>
      <c r="F492" s="632">
        <v>80210660</v>
      </c>
      <c r="G492" s="645" t="s">
        <v>886</v>
      </c>
      <c r="H492" s="633" t="s">
        <v>887</v>
      </c>
      <c r="I492" s="634" t="s">
        <v>887</v>
      </c>
      <c r="J492" s="635" t="s">
        <v>1142</v>
      </c>
      <c r="K492" s="620"/>
      <c r="L492" s="620"/>
      <c r="M492" s="636">
        <v>1700</v>
      </c>
      <c r="N492" s="620"/>
      <c r="O492" s="620"/>
      <c r="P492" s="620">
        <v>15300</v>
      </c>
    </row>
    <row r="493" spans="1:16" x14ac:dyDescent="0.25">
      <c r="A493" s="614" t="s">
        <v>692</v>
      </c>
      <c r="B493" s="620" t="s">
        <v>700</v>
      </c>
      <c r="C493" s="614"/>
      <c r="D493" s="633" t="s">
        <v>754</v>
      </c>
      <c r="E493" s="631">
        <v>1800</v>
      </c>
      <c r="F493" s="632">
        <v>44976411</v>
      </c>
      <c r="G493" s="645" t="s">
        <v>895</v>
      </c>
      <c r="H493" s="633" t="s">
        <v>854</v>
      </c>
      <c r="I493" s="634" t="s">
        <v>854</v>
      </c>
      <c r="J493" s="635"/>
      <c r="K493" s="620"/>
      <c r="L493" s="620"/>
      <c r="M493" s="636">
        <v>1800</v>
      </c>
      <c r="N493" s="620"/>
      <c r="O493" s="620"/>
      <c r="P493" s="620">
        <v>16200</v>
      </c>
    </row>
    <row r="494" spans="1:16" x14ac:dyDescent="0.25">
      <c r="A494" s="614" t="s">
        <v>692</v>
      </c>
      <c r="B494" s="620" t="s">
        <v>700</v>
      </c>
      <c r="C494" s="614"/>
      <c r="D494" s="633" t="s">
        <v>754</v>
      </c>
      <c r="E494" s="631">
        <v>1800</v>
      </c>
      <c r="F494" s="632">
        <v>46426562</v>
      </c>
      <c r="G494" s="645" t="s">
        <v>927</v>
      </c>
      <c r="H494" s="633" t="s">
        <v>854</v>
      </c>
      <c r="I494" s="634" t="s">
        <v>854</v>
      </c>
      <c r="J494" s="635"/>
      <c r="K494" s="620"/>
      <c r="L494" s="620"/>
      <c r="M494" s="636">
        <v>1800</v>
      </c>
      <c r="N494" s="620"/>
      <c r="O494" s="620"/>
      <c r="P494" s="620">
        <v>16200</v>
      </c>
    </row>
    <row r="495" spans="1:16" x14ac:dyDescent="0.25">
      <c r="A495" s="614" t="s">
        <v>692</v>
      </c>
      <c r="B495" s="620" t="s">
        <v>700</v>
      </c>
      <c r="C495" s="614"/>
      <c r="D495" s="633"/>
      <c r="E495" s="631">
        <v>2000</v>
      </c>
      <c r="F495" s="632" t="s">
        <v>928</v>
      </c>
      <c r="G495" s="645" t="s">
        <v>929</v>
      </c>
      <c r="H495" s="633" t="s">
        <v>854</v>
      </c>
      <c r="I495" s="634" t="s">
        <v>854</v>
      </c>
      <c r="J495" s="635" t="s">
        <v>1156</v>
      </c>
      <c r="K495" s="620"/>
      <c r="L495" s="620"/>
      <c r="M495" s="636">
        <v>2000</v>
      </c>
      <c r="N495" s="620"/>
      <c r="O495" s="620"/>
      <c r="P495" s="620">
        <v>18000</v>
      </c>
    </row>
    <row r="496" spans="1:16" x14ac:dyDescent="0.25">
      <c r="A496" s="614" t="s">
        <v>692</v>
      </c>
      <c r="B496" s="620" t="s">
        <v>700</v>
      </c>
      <c r="C496" s="614"/>
      <c r="D496" s="633" t="s">
        <v>754</v>
      </c>
      <c r="E496" s="631">
        <v>1800</v>
      </c>
      <c r="F496" s="632">
        <v>71069453</v>
      </c>
      <c r="G496" s="645" t="s">
        <v>930</v>
      </c>
      <c r="H496" s="633" t="s">
        <v>854</v>
      </c>
      <c r="I496" s="634" t="s">
        <v>854</v>
      </c>
      <c r="J496" s="635"/>
      <c r="K496" s="620"/>
      <c r="L496" s="620"/>
      <c r="M496" s="636">
        <v>1800</v>
      </c>
      <c r="N496" s="620"/>
      <c r="O496" s="620"/>
      <c r="P496" s="620">
        <v>16200</v>
      </c>
    </row>
    <row r="497" spans="1:16" x14ac:dyDescent="0.25">
      <c r="A497" s="614" t="s">
        <v>692</v>
      </c>
      <c r="B497" s="620" t="s">
        <v>700</v>
      </c>
      <c r="C497" s="614"/>
      <c r="D497" s="633"/>
      <c r="E497" s="631">
        <v>3000</v>
      </c>
      <c r="F497" s="632">
        <v>43988220</v>
      </c>
      <c r="G497" s="645" t="s">
        <v>931</v>
      </c>
      <c r="H497" s="633" t="s">
        <v>854</v>
      </c>
      <c r="I497" s="634" t="s">
        <v>854</v>
      </c>
      <c r="J497" s="635" t="s">
        <v>1156</v>
      </c>
      <c r="K497" s="620"/>
      <c r="L497" s="620"/>
      <c r="M497" s="636">
        <v>3000</v>
      </c>
      <c r="N497" s="620"/>
      <c r="O497" s="620"/>
      <c r="P497" s="620">
        <v>27000</v>
      </c>
    </row>
    <row r="498" spans="1:16" x14ac:dyDescent="0.25">
      <c r="A498" s="614" t="s">
        <v>692</v>
      </c>
      <c r="B498" s="620" t="s">
        <v>700</v>
      </c>
      <c r="C498" s="614"/>
      <c r="D498" s="633" t="s">
        <v>755</v>
      </c>
      <c r="E498" s="631">
        <v>1800</v>
      </c>
      <c r="F498" s="632">
        <v>73603900</v>
      </c>
      <c r="G498" s="645" t="s">
        <v>932</v>
      </c>
      <c r="H498" s="633" t="s">
        <v>854</v>
      </c>
      <c r="I498" s="634" t="s">
        <v>854</v>
      </c>
      <c r="J498" s="635" t="s">
        <v>1156</v>
      </c>
      <c r="K498" s="620"/>
      <c r="L498" s="620"/>
      <c r="M498" s="636">
        <v>1800</v>
      </c>
      <c r="N498" s="620"/>
      <c r="O498" s="620"/>
      <c r="P498" s="620">
        <v>16200</v>
      </c>
    </row>
    <row r="499" spans="1:16" x14ac:dyDescent="0.25">
      <c r="A499" s="614" t="s">
        <v>692</v>
      </c>
      <c r="B499" s="620" t="s">
        <v>700</v>
      </c>
      <c r="C499" s="614"/>
      <c r="D499" s="633"/>
      <c r="E499" s="631">
        <v>3500</v>
      </c>
      <c r="F499" s="632" t="s">
        <v>933</v>
      </c>
      <c r="G499" s="645" t="s">
        <v>859</v>
      </c>
      <c r="H499" s="633" t="s">
        <v>854</v>
      </c>
      <c r="I499" s="634" t="s">
        <v>854</v>
      </c>
      <c r="J499" s="635" t="s">
        <v>1156</v>
      </c>
      <c r="K499" s="620"/>
      <c r="L499" s="620"/>
      <c r="M499" s="636">
        <v>3500</v>
      </c>
      <c r="N499" s="620"/>
      <c r="O499" s="620"/>
      <c r="P499" s="620">
        <v>31500</v>
      </c>
    </row>
    <row r="500" spans="1:16" x14ac:dyDescent="0.25">
      <c r="A500" s="614" t="s">
        <v>692</v>
      </c>
      <c r="B500" s="620" t="s">
        <v>700</v>
      </c>
      <c r="C500" s="614"/>
      <c r="D500" s="633"/>
      <c r="E500" s="631">
        <v>3500</v>
      </c>
      <c r="F500" s="632" t="s">
        <v>934</v>
      </c>
      <c r="G500" s="645" t="s">
        <v>808</v>
      </c>
      <c r="H500" s="633" t="s">
        <v>854</v>
      </c>
      <c r="I500" s="634" t="s">
        <v>854</v>
      </c>
      <c r="J500" s="635" t="s">
        <v>1156</v>
      </c>
      <c r="K500" s="620"/>
      <c r="L500" s="620"/>
      <c r="M500" s="636">
        <v>3500</v>
      </c>
      <c r="N500" s="620"/>
      <c r="O500" s="620"/>
      <c r="P500" s="620">
        <v>31500</v>
      </c>
    </row>
    <row r="501" spans="1:16" x14ac:dyDescent="0.25">
      <c r="A501" s="614" t="s">
        <v>692</v>
      </c>
      <c r="B501" s="620" t="s">
        <v>700</v>
      </c>
      <c r="C501" s="614"/>
      <c r="D501" s="633"/>
      <c r="E501" s="631">
        <v>1700</v>
      </c>
      <c r="F501" s="632">
        <v>23156655</v>
      </c>
      <c r="G501" s="645" t="s">
        <v>935</v>
      </c>
      <c r="H501" s="633" t="s">
        <v>887</v>
      </c>
      <c r="I501" s="634" t="s">
        <v>887</v>
      </c>
      <c r="J501" s="635" t="s">
        <v>1156</v>
      </c>
      <c r="K501" s="620"/>
      <c r="L501" s="620"/>
      <c r="M501" s="636">
        <v>1700</v>
      </c>
      <c r="N501" s="620"/>
      <c r="O501" s="620"/>
      <c r="P501" s="620">
        <v>15300</v>
      </c>
    </row>
    <row r="502" spans="1:16" x14ac:dyDescent="0.25">
      <c r="A502" s="614" t="s">
        <v>692</v>
      </c>
      <c r="B502" s="620" t="s">
        <v>700</v>
      </c>
      <c r="C502" s="614"/>
      <c r="D502" s="633"/>
      <c r="E502" s="631">
        <v>1500</v>
      </c>
      <c r="F502" s="632">
        <v>45630890</v>
      </c>
      <c r="G502" s="645" t="s">
        <v>798</v>
      </c>
      <c r="H502" s="633" t="s">
        <v>887</v>
      </c>
      <c r="I502" s="634" t="s">
        <v>887</v>
      </c>
      <c r="J502" s="635"/>
      <c r="K502" s="620"/>
      <c r="L502" s="620"/>
      <c r="M502" s="636">
        <v>1500</v>
      </c>
      <c r="N502" s="620"/>
      <c r="O502" s="620"/>
      <c r="P502" s="620">
        <v>13500</v>
      </c>
    </row>
    <row r="503" spans="1:16" x14ac:dyDescent="0.25">
      <c r="A503" s="614" t="s">
        <v>692</v>
      </c>
      <c r="B503" s="620" t="s">
        <v>700</v>
      </c>
      <c r="C503" s="614"/>
      <c r="D503" s="633" t="s">
        <v>759</v>
      </c>
      <c r="E503" s="631">
        <v>1300</v>
      </c>
      <c r="F503" s="632">
        <v>48440648</v>
      </c>
      <c r="G503" s="645"/>
      <c r="H503" s="633" t="s">
        <v>909</v>
      </c>
      <c r="I503" s="634" t="s">
        <v>909</v>
      </c>
      <c r="J503" s="635"/>
      <c r="K503" s="620"/>
      <c r="L503" s="620"/>
      <c r="M503" s="636">
        <v>1300</v>
      </c>
      <c r="N503" s="620"/>
      <c r="O503" s="620"/>
      <c r="P503" s="620">
        <v>11700</v>
      </c>
    </row>
    <row r="504" spans="1:16" x14ac:dyDescent="0.25">
      <c r="A504" s="614" t="s">
        <v>692</v>
      </c>
      <c r="B504" s="620" t="s">
        <v>700</v>
      </c>
      <c r="C504" s="614"/>
      <c r="D504" s="633"/>
      <c r="E504" s="631">
        <v>2000</v>
      </c>
      <c r="F504" s="632">
        <v>62256034</v>
      </c>
      <c r="G504" s="645" t="s">
        <v>936</v>
      </c>
      <c r="H504" s="633" t="s">
        <v>854</v>
      </c>
      <c r="I504" s="634" t="s">
        <v>854</v>
      </c>
      <c r="J504" s="635" t="s">
        <v>1156</v>
      </c>
      <c r="K504" s="620"/>
      <c r="L504" s="620"/>
      <c r="M504" s="636">
        <v>2000</v>
      </c>
      <c r="N504" s="620"/>
      <c r="O504" s="620"/>
      <c r="P504" s="620">
        <v>18000</v>
      </c>
    </row>
    <row r="505" spans="1:16" x14ac:dyDescent="0.25">
      <c r="A505" s="614" t="s">
        <v>692</v>
      </c>
      <c r="B505" s="620" t="s">
        <v>700</v>
      </c>
      <c r="C505" s="614"/>
      <c r="D505" s="633"/>
      <c r="E505" s="631">
        <v>2500</v>
      </c>
      <c r="F505" s="632" t="s">
        <v>937</v>
      </c>
      <c r="G505" s="645" t="s">
        <v>859</v>
      </c>
      <c r="H505" s="633" t="s">
        <v>854</v>
      </c>
      <c r="I505" s="634" t="s">
        <v>854</v>
      </c>
      <c r="J505" s="635" t="s">
        <v>1156</v>
      </c>
      <c r="K505" s="620"/>
      <c r="L505" s="620"/>
      <c r="M505" s="636">
        <v>2500</v>
      </c>
      <c r="N505" s="620"/>
      <c r="O505" s="620"/>
      <c r="P505" s="620">
        <v>22500</v>
      </c>
    </row>
    <row r="506" spans="1:16" x14ac:dyDescent="0.25">
      <c r="A506" s="614" t="s">
        <v>692</v>
      </c>
      <c r="B506" s="620" t="s">
        <v>700</v>
      </c>
      <c r="C506" s="614"/>
      <c r="D506" s="633"/>
      <c r="E506" s="631">
        <v>1700</v>
      </c>
      <c r="F506" s="632">
        <v>42111032</v>
      </c>
      <c r="G506" s="645" t="s">
        <v>798</v>
      </c>
      <c r="H506" s="633" t="s">
        <v>887</v>
      </c>
      <c r="I506" s="634" t="s">
        <v>887</v>
      </c>
      <c r="J506" s="635"/>
      <c r="K506" s="620"/>
      <c r="L506" s="620"/>
      <c r="M506" s="636">
        <v>1700</v>
      </c>
      <c r="N506" s="620"/>
      <c r="O506" s="620"/>
      <c r="P506" s="620">
        <v>15300</v>
      </c>
    </row>
    <row r="507" spans="1:16" x14ac:dyDescent="0.25">
      <c r="A507" s="614" t="s">
        <v>692</v>
      </c>
      <c r="B507" s="620" t="s">
        <v>700</v>
      </c>
      <c r="C507" s="614"/>
      <c r="D507" s="633"/>
      <c r="E507" s="631">
        <v>2500</v>
      </c>
      <c r="F507" s="632" t="s">
        <v>938</v>
      </c>
      <c r="G507" s="645" t="s">
        <v>859</v>
      </c>
      <c r="H507" s="633" t="s">
        <v>854</v>
      </c>
      <c r="I507" s="634" t="s">
        <v>854</v>
      </c>
      <c r="J507" s="635" t="s">
        <v>1156</v>
      </c>
      <c r="K507" s="620"/>
      <c r="L507" s="620"/>
      <c r="M507" s="636">
        <v>2500</v>
      </c>
      <c r="N507" s="620"/>
      <c r="O507" s="620"/>
      <c r="P507" s="620">
        <v>22500</v>
      </c>
    </row>
    <row r="508" spans="1:16" x14ac:dyDescent="0.25">
      <c r="A508" s="614" t="s">
        <v>692</v>
      </c>
      <c r="B508" s="620" t="s">
        <v>700</v>
      </c>
      <c r="C508" s="614"/>
      <c r="D508" s="633"/>
      <c r="E508" s="631">
        <v>3000</v>
      </c>
      <c r="F508" s="632" t="s">
        <v>939</v>
      </c>
      <c r="G508" s="645" t="s">
        <v>859</v>
      </c>
      <c r="H508" s="633" t="s">
        <v>854</v>
      </c>
      <c r="I508" s="634" t="s">
        <v>854</v>
      </c>
      <c r="J508" s="635" t="s">
        <v>1156</v>
      </c>
      <c r="K508" s="620"/>
      <c r="L508" s="620"/>
      <c r="M508" s="636">
        <v>3000</v>
      </c>
      <c r="N508" s="620"/>
      <c r="O508" s="620"/>
      <c r="P508" s="620">
        <v>27000</v>
      </c>
    </row>
    <row r="509" spans="1:16" x14ac:dyDescent="0.25">
      <c r="A509" s="614" t="s">
        <v>692</v>
      </c>
      <c r="B509" s="620" t="s">
        <v>700</v>
      </c>
      <c r="C509" s="614"/>
      <c r="D509" s="633"/>
      <c r="E509" s="631">
        <v>1800</v>
      </c>
      <c r="F509" s="632">
        <v>43056722</v>
      </c>
      <c r="G509" s="645" t="s">
        <v>940</v>
      </c>
      <c r="H509" s="633" t="s">
        <v>854</v>
      </c>
      <c r="I509" s="634" t="s">
        <v>854</v>
      </c>
      <c r="J509" s="635"/>
      <c r="K509" s="620"/>
      <c r="L509" s="620"/>
      <c r="M509" s="636">
        <v>1800</v>
      </c>
      <c r="N509" s="620"/>
      <c r="O509" s="620"/>
      <c r="P509" s="620">
        <v>16200</v>
      </c>
    </row>
    <row r="510" spans="1:16" x14ac:dyDescent="0.25">
      <c r="A510" s="614" t="s">
        <v>692</v>
      </c>
      <c r="B510" s="620" t="s">
        <v>700</v>
      </c>
      <c r="C510" s="614"/>
      <c r="D510" s="633"/>
      <c r="E510" s="631">
        <v>1500</v>
      </c>
      <c r="F510" s="632">
        <v>44780300</v>
      </c>
      <c r="G510" s="645" t="s">
        <v>941</v>
      </c>
      <c r="H510" s="633" t="s">
        <v>887</v>
      </c>
      <c r="I510" s="634" t="s">
        <v>887</v>
      </c>
      <c r="J510" s="635" t="s">
        <v>1142</v>
      </c>
      <c r="K510" s="620"/>
      <c r="L510" s="620"/>
      <c r="M510" s="636">
        <v>1500</v>
      </c>
      <c r="N510" s="620"/>
      <c r="O510" s="620"/>
      <c r="P510" s="620">
        <v>13500</v>
      </c>
    </row>
    <row r="511" spans="1:16" x14ac:dyDescent="0.25">
      <c r="A511" s="614" t="s">
        <v>692</v>
      </c>
      <c r="B511" s="620" t="s">
        <v>700</v>
      </c>
      <c r="C511" s="614"/>
      <c r="D511" s="633"/>
      <c r="E511" s="631">
        <v>1300</v>
      </c>
      <c r="F511" s="632">
        <v>44679925</v>
      </c>
      <c r="G511" s="645" t="s">
        <v>942</v>
      </c>
      <c r="H511" s="633" t="s">
        <v>921</v>
      </c>
      <c r="I511" s="634" t="s">
        <v>921</v>
      </c>
      <c r="J511" s="635"/>
      <c r="K511" s="620"/>
      <c r="L511" s="620"/>
      <c r="M511" s="636">
        <v>1300</v>
      </c>
      <c r="N511" s="620"/>
      <c r="O511" s="620"/>
      <c r="P511" s="620">
        <v>11700</v>
      </c>
    </row>
    <row r="512" spans="1:16" x14ac:dyDescent="0.25">
      <c r="A512" s="614" t="s">
        <v>692</v>
      </c>
      <c r="B512" s="620" t="s">
        <v>700</v>
      </c>
      <c r="C512" s="614"/>
      <c r="D512" s="633"/>
      <c r="E512" s="631">
        <v>2500</v>
      </c>
      <c r="F512" s="632">
        <v>43627001</v>
      </c>
      <c r="G512" s="645" t="s">
        <v>859</v>
      </c>
      <c r="H512" s="633" t="s">
        <v>854</v>
      </c>
      <c r="I512" s="634" t="s">
        <v>854</v>
      </c>
      <c r="J512" s="635" t="s">
        <v>1156</v>
      </c>
      <c r="K512" s="620"/>
      <c r="L512" s="620"/>
      <c r="M512" s="636">
        <v>2500</v>
      </c>
      <c r="N512" s="620"/>
      <c r="O512" s="620"/>
      <c r="P512" s="620">
        <v>22500</v>
      </c>
    </row>
    <row r="513" spans="1:16" x14ac:dyDescent="0.25">
      <c r="A513" s="614" t="s">
        <v>692</v>
      </c>
      <c r="B513" s="620" t="s">
        <v>700</v>
      </c>
      <c r="C513" s="614"/>
      <c r="D513" s="633"/>
      <c r="E513" s="631">
        <v>1800</v>
      </c>
      <c r="F513" s="632" t="s">
        <v>943</v>
      </c>
      <c r="G513" s="645" t="s">
        <v>895</v>
      </c>
      <c r="H513" s="633" t="s">
        <v>854</v>
      </c>
      <c r="I513" s="634" t="s">
        <v>854</v>
      </c>
      <c r="J513" s="635" t="s">
        <v>1156</v>
      </c>
      <c r="K513" s="620"/>
      <c r="L513" s="620"/>
      <c r="M513" s="636">
        <v>1800</v>
      </c>
      <c r="N513" s="620"/>
      <c r="O513" s="620"/>
      <c r="P513" s="620">
        <v>16200</v>
      </c>
    </row>
    <row r="514" spans="1:16" x14ac:dyDescent="0.25">
      <c r="A514" s="614" t="s">
        <v>692</v>
      </c>
      <c r="B514" s="620" t="s">
        <v>700</v>
      </c>
      <c r="C514" s="614"/>
      <c r="D514" s="633" t="s">
        <v>759</v>
      </c>
      <c r="E514" s="631">
        <v>1300</v>
      </c>
      <c r="F514" s="632" t="s">
        <v>944</v>
      </c>
      <c r="G514" s="645"/>
      <c r="H514" s="633" t="s">
        <v>909</v>
      </c>
      <c r="I514" s="634" t="s">
        <v>909</v>
      </c>
      <c r="J514" s="635"/>
      <c r="K514" s="620"/>
      <c r="L514" s="620"/>
      <c r="M514" s="636">
        <v>1300</v>
      </c>
      <c r="N514" s="620"/>
      <c r="O514" s="620"/>
      <c r="P514" s="620">
        <v>11700</v>
      </c>
    </row>
    <row r="515" spans="1:16" x14ac:dyDescent="0.25">
      <c r="A515" s="614" t="s">
        <v>692</v>
      </c>
      <c r="B515" s="620" t="s">
        <v>700</v>
      </c>
      <c r="C515" s="614"/>
      <c r="D515" s="633"/>
      <c r="E515" s="631">
        <v>2000</v>
      </c>
      <c r="F515" s="632">
        <v>23007751</v>
      </c>
      <c r="G515" s="645" t="s">
        <v>945</v>
      </c>
      <c r="H515" s="633" t="s">
        <v>854</v>
      </c>
      <c r="I515" s="634" t="s">
        <v>854</v>
      </c>
      <c r="J515" s="635" t="s">
        <v>1156</v>
      </c>
      <c r="K515" s="620"/>
      <c r="L515" s="620"/>
      <c r="M515" s="636">
        <v>2000</v>
      </c>
      <c r="N515" s="620"/>
      <c r="O515" s="620"/>
      <c r="P515" s="620">
        <v>18000</v>
      </c>
    </row>
    <row r="516" spans="1:16" x14ac:dyDescent="0.25">
      <c r="A516" s="614" t="s">
        <v>692</v>
      </c>
      <c r="B516" s="620" t="s">
        <v>700</v>
      </c>
      <c r="C516" s="614"/>
      <c r="D516" s="633" t="s">
        <v>762</v>
      </c>
      <c r="E516" s="631">
        <v>3000</v>
      </c>
      <c r="F516" s="632">
        <v>40580683</v>
      </c>
      <c r="G516" s="645" t="s">
        <v>946</v>
      </c>
      <c r="H516" s="633" t="s">
        <v>854</v>
      </c>
      <c r="I516" s="634" t="s">
        <v>854</v>
      </c>
      <c r="J516" s="635" t="s">
        <v>1156</v>
      </c>
      <c r="K516" s="620"/>
      <c r="L516" s="620"/>
      <c r="M516" s="636">
        <v>3000</v>
      </c>
      <c r="N516" s="620"/>
      <c r="O516" s="620"/>
      <c r="P516" s="620">
        <v>27000</v>
      </c>
    </row>
    <row r="517" spans="1:16" x14ac:dyDescent="0.25">
      <c r="A517" s="614" t="s">
        <v>692</v>
      </c>
      <c r="B517" s="620" t="s">
        <v>700</v>
      </c>
      <c r="C517" s="614"/>
      <c r="D517" s="633"/>
      <c r="E517" s="631">
        <v>4000</v>
      </c>
      <c r="F517" s="632">
        <v>43762391</v>
      </c>
      <c r="G517" s="645" t="s">
        <v>899</v>
      </c>
      <c r="H517" s="633" t="s">
        <v>854</v>
      </c>
      <c r="I517" s="634" t="s">
        <v>854</v>
      </c>
      <c r="J517" s="635" t="s">
        <v>1156</v>
      </c>
      <c r="K517" s="620"/>
      <c r="L517" s="620"/>
      <c r="M517" s="636">
        <v>4000</v>
      </c>
      <c r="N517" s="620"/>
      <c r="O517" s="620"/>
      <c r="P517" s="620">
        <v>36000</v>
      </c>
    </row>
    <row r="518" spans="1:16" x14ac:dyDescent="0.25">
      <c r="A518" s="614" t="s">
        <v>692</v>
      </c>
      <c r="B518" s="620" t="s">
        <v>700</v>
      </c>
      <c r="C518" s="614"/>
      <c r="D518" s="633"/>
      <c r="E518" s="631">
        <v>2500</v>
      </c>
      <c r="F518" s="632">
        <v>40293210</v>
      </c>
      <c r="G518" s="645" t="s">
        <v>859</v>
      </c>
      <c r="H518" s="633" t="s">
        <v>854</v>
      </c>
      <c r="I518" s="634" t="s">
        <v>854</v>
      </c>
      <c r="J518" s="635" t="s">
        <v>1156</v>
      </c>
      <c r="K518" s="620"/>
      <c r="L518" s="620"/>
      <c r="M518" s="636">
        <v>2500</v>
      </c>
      <c r="N518" s="620"/>
      <c r="O518" s="620"/>
      <c r="P518" s="620">
        <v>22500</v>
      </c>
    </row>
    <row r="519" spans="1:16" x14ac:dyDescent="0.25">
      <c r="A519" s="614" t="s">
        <v>692</v>
      </c>
      <c r="B519" s="620" t="s">
        <v>700</v>
      </c>
      <c r="C519" s="614"/>
      <c r="D519" s="633" t="s">
        <v>761</v>
      </c>
      <c r="E519" s="631">
        <v>1300</v>
      </c>
      <c r="F519" s="632">
        <v>48227313</v>
      </c>
      <c r="G519" s="645" t="s">
        <v>761</v>
      </c>
      <c r="H519" s="633" t="s">
        <v>909</v>
      </c>
      <c r="I519" s="634" t="s">
        <v>909</v>
      </c>
      <c r="J519" s="635"/>
      <c r="K519" s="620"/>
      <c r="L519" s="620"/>
      <c r="M519" s="636">
        <v>1300</v>
      </c>
      <c r="N519" s="620"/>
      <c r="O519" s="620"/>
      <c r="P519" s="620">
        <v>11700</v>
      </c>
    </row>
    <row r="520" spans="1:16" x14ac:dyDescent="0.25">
      <c r="A520" s="614" t="s">
        <v>692</v>
      </c>
      <c r="B520" s="620" t="s">
        <v>700</v>
      </c>
      <c r="C520" s="614"/>
      <c r="D520" s="633" t="s">
        <v>758</v>
      </c>
      <c r="E520" s="631">
        <v>1500</v>
      </c>
      <c r="F520" s="632">
        <v>44759820</v>
      </c>
      <c r="G520" s="645" t="s">
        <v>888</v>
      </c>
      <c r="H520" s="633" t="s">
        <v>887</v>
      </c>
      <c r="I520" s="634" t="s">
        <v>887</v>
      </c>
      <c r="J520" s="635" t="s">
        <v>1142</v>
      </c>
      <c r="K520" s="620"/>
      <c r="L520" s="620"/>
      <c r="M520" s="636">
        <v>1500</v>
      </c>
      <c r="N520" s="620"/>
      <c r="O520" s="620"/>
      <c r="P520" s="620">
        <v>13500</v>
      </c>
    </row>
    <row r="521" spans="1:16" x14ac:dyDescent="0.25">
      <c r="A521" s="614" t="s">
        <v>692</v>
      </c>
      <c r="B521" s="620" t="s">
        <v>700</v>
      </c>
      <c r="C521" s="614"/>
      <c r="D521" s="633"/>
      <c r="E521" s="631">
        <v>2500</v>
      </c>
      <c r="F521" s="632">
        <v>41225012</v>
      </c>
      <c r="G521" s="645" t="s">
        <v>859</v>
      </c>
      <c r="H521" s="633" t="s">
        <v>854</v>
      </c>
      <c r="I521" s="634" t="s">
        <v>854</v>
      </c>
      <c r="J521" s="635" t="s">
        <v>1156</v>
      </c>
      <c r="K521" s="620"/>
      <c r="L521" s="620"/>
      <c r="M521" s="636">
        <v>2500</v>
      </c>
      <c r="N521" s="620"/>
      <c r="O521" s="620"/>
      <c r="P521" s="620">
        <v>22500</v>
      </c>
    </row>
    <row r="522" spans="1:16" x14ac:dyDescent="0.25">
      <c r="A522" s="614" t="s">
        <v>692</v>
      </c>
      <c r="B522" s="620" t="s">
        <v>700</v>
      </c>
      <c r="C522" s="614"/>
      <c r="D522" s="633"/>
      <c r="E522" s="631">
        <v>2500</v>
      </c>
      <c r="F522" s="632">
        <v>21144573</v>
      </c>
      <c r="G522" s="645" t="s">
        <v>859</v>
      </c>
      <c r="H522" s="633" t="s">
        <v>854</v>
      </c>
      <c r="I522" s="634" t="s">
        <v>854</v>
      </c>
      <c r="J522" s="635" t="s">
        <v>1156</v>
      </c>
      <c r="K522" s="620"/>
      <c r="L522" s="620"/>
      <c r="M522" s="636">
        <v>2500</v>
      </c>
      <c r="N522" s="620"/>
      <c r="O522" s="620"/>
      <c r="P522" s="620">
        <v>22500</v>
      </c>
    </row>
    <row r="523" spans="1:16" x14ac:dyDescent="0.25">
      <c r="A523" s="614" t="s">
        <v>692</v>
      </c>
      <c r="B523" s="620" t="s">
        <v>700</v>
      </c>
      <c r="C523" s="614"/>
      <c r="D523" s="633"/>
      <c r="E523" s="631">
        <v>2500</v>
      </c>
      <c r="F523" s="632" t="s">
        <v>947</v>
      </c>
      <c r="G523" s="645" t="s">
        <v>859</v>
      </c>
      <c r="H523" s="633" t="s">
        <v>854</v>
      </c>
      <c r="I523" s="634" t="s">
        <v>854</v>
      </c>
      <c r="J523" s="635" t="s">
        <v>1156</v>
      </c>
      <c r="K523" s="620"/>
      <c r="L523" s="620"/>
      <c r="M523" s="636">
        <v>2500</v>
      </c>
      <c r="N523" s="620"/>
      <c r="O523" s="620"/>
      <c r="P523" s="620">
        <v>22500</v>
      </c>
    </row>
    <row r="524" spans="1:16" x14ac:dyDescent="0.25">
      <c r="A524" s="614" t="s">
        <v>692</v>
      </c>
      <c r="B524" s="620" t="s">
        <v>700</v>
      </c>
      <c r="C524" s="614"/>
      <c r="D524" s="633"/>
      <c r="E524" s="631">
        <v>2500</v>
      </c>
      <c r="F524" s="632">
        <v>40427760</v>
      </c>
      <c r="G524" s="645" t="s">
        <v>948</v>
      </c>
      <c r="H524" s="633" t="s">
        <v>854</v>
      </c>
      <c r="I524" s="634" t="s">
        <v>854</v>
      </c>
      <c r="J524" s="635" t="s">
        <v>1156</v>
      </c>
      <c r="K524" s="620"/>
      <c r="L524" s="620"/>
      <c r="M524" s="636">
        <v>2500</v>
      </c>
      <c r="N524" s="620"/>
      <c r="O524" s="620"/>
      <c r="P524" s="620">
        <v>22500</v>
      </c>
    </row>
    <row r="525" spans="1:16" x14ac:dyDescent="0.25">
      <c r="A525" s="614" t="s">
        <v>692</v>
      </c>
      <c r="B525" s="620" t="s">
        <v>700</v>
      </c>
      <c r="C525" s="614"/>
      <c r="D525" s="633"/>
      <c r="E525" s="631">
        <v>2500</v>
      </c>
      <c r="F525" s="632">
        <v>44265082</v>
      </c>
      <c r="G525" s="645" t="s">
        <v>859</v>
      </c>
      <c r="H525" s="633" t="s">
        <v>854</v>
      </c>
      <c r="I525" s="634" t="s">
        <v>854</v>
      </c>
      <c r="J525" s="635" t="s">
        <v>1156</v>
      </c>
      <c r="K525" s="620"/>
      <c r="L525" s="620"/>
      <c r="M525" s="636">
        <v>2500</v>
      </c>
      <c r="N525" s="620"/>
      <c r="O525" s="620"/>
      <c r="P525" s="620">
        <v>22500</v>
      </c>
    </row>
    <row r="526" spans="1:16" x14ac:dyDescent="0.25">
      <c r="A526" s="614" t="s">
        <v>692</v>
      </c>
      <c r="B526" s="620" t="s">
        <v>700</v>
      </c>
      <c r="C526" s="614"/>
      <c r="D526" s="633" t="s">
        <v>757</v>
      </c>
      <c r="E526" s="631">
        <v>1500</v>
      </c>
      <c r="F526" s="632">
        <v>46384047</v>
      </c>
      <c r="G526" s="645" t="s">
        <v>759</v>
      </c>
      <c r="H526" s="633" t="s">
        <v>909</v>
      </c>
      <c r="I526" s="634" t="s">
        <v>909</v>
      </c>
      <c r="J526" s="635"/>
      <c r="K526" s="620"/>
      <c r="L526" s="620"/>
      <c r="M526" s="636">
        <v>1500</v>
      </c>
      <c r="N526" s="620"/>
      <c r="O526" s="620"/>
      <c r="P526" s="620">
        <v>13500</v>
      </c>
    </row>
    <row r="527" spans="1:16" x14ac:dyDescent="0.25">
      <c r="A527" s="614" t="s">
        <v>692</v>
      </c>
      <c r="B527" s="620" t="s">
        <v>700</v>
      </c>
      <c r="C527" s="614"/>
      <c r="D527" s="633"/>
      <c r="E527" s="631">
        <v>2000</v>
      </c>
      <c r="F527" s="632" t="s">
        <v>949</v>
      </c>
      <c r="G527" s="645" t="s">
        <v>950</v>
      </c>
      <c r="H527" s="633" t="s">
        <v>854</v>
      </c>
      <c r="I527" s="634" t="s">
        <v>854</v>
      </c>
      <c r="J527" s="635" t="s">
        <v>1156</v>
      </c>
      <c r="K527" s="620"/>
      <c r="L527" s="620"/>
      <c r="M527" s="636">
        <v>2000</v>
      </c>
      <c r="N527" s="620"/>
      <c r="O527" s="620"/>
      <c r="P527" s="620">
        <v>18000</v>
      </c>
    </row>
    <row r="528" spans="1:16" x14ac:dyDescent="0.25">
      <c r="A528" s="614" t="s">
        <v>692</v>
      </c>
      <c r="B528" s="620" t="s">
        <v>700</v>
      </c>
      <c r="C528" s="614"/>
      <c r="D528" s="633"/>
      <c r="E528" s="631">
        <v>2500</v>
      </c>
      <c r="F528" s="632">
        <v>43203288</v>
      </c>
      <c r="G528" s="645" t="s">
        <v>951</v>
      </c>
      <c r="H528" s="633" t="s">
        <v>854</v>
      </c>
      <c r="I528" s="634" t="s">
        <v>854</v>
      </c>
      <c r="J528" s="635" t="s">
        <v>1156</v>
      </c>
      <c r="K528" s="620"/>
      <c r="L528" s="620"/>
      <c r="M528" s="636">
        <v>2500</v>
      </c>
      <c r="N528" s="620"/>
      <c r="O528" s="620"/>
      <c r="P528" s="620">
        <v>22500</v>
      </c>
    </row>
    <row r="529" spans="1:16" x14ac:dyDescent="0.25">
      <c r="A529" s="614" t="s">
        <v>692</v>
      </c>
      <c r="B529" s="620" t="s">
        <v>700</v>
      </c>
      <c r="C529" s="614"/>
      <c r="D529" s="633"/>
      <c r="E529" s="631">
        <v>1500</v>
      </c>
      <c r="F529" s="632">
        <v>70294310</v>
      </c>
      <c r="G529" s="645" t="s">
        <v>952</v>
      </c>
      <c r="H529" s="633" t="s">
        <v>887</v>
      </c>
      <c r="I529" s="634" t="s">
        <v>887</v>
      </c>
      <c r="J529" s="635" t="s">
        <v>1142</v>
      </c>
      <c r="K529" s="620"/>
      <c r="L529" s="620"/>
      <c r="M529" s="636">
        <v>1500</v>
      </c>
      <c r="N529" s="620"/>
      <c r="O529" s="620"/>
      <c r="P529" s="620">
        <v>13500</v>
      </c>
    </row>
    <row r="530" spans="1:16" x14ac:dyDescent="0.25">
      <c r="A530" s="614" t="s">
        <v>692</v>
      </c>
      <c r="B530" s="620" t="s">
        <v>700</v>
      </c>
      <c r="C530" s="614"/>
      <c r="D530" s="633"/>
      <c r="E530" s="631">
        <v>1800</v>
      </c>
      <c r="F530" s="632">
        <v>44407318</v>
      </c>
      <c r="G530" s="645" t="s">
        <v>953</v>
      </c>
      <c r="H530" s="633" t="s">
        <v>854</v>
      </c>
      <c r="I530" s="634" t="s">
        <v>854</v>
      </c>
      <c r="J530" s="635" t="s">
        <v>1156</v>
      </c>
      <c r="K530" s="620"/>
      <c r="L530" s="620"/>
      <c r="M530" s="636">
        <v>1800</v>
      </c>
      <c r="N530" s="620"/>
      <c r="O530" s="620"/>
      <c r="P530" s="620">
        <v>16200</v>
      </c>
    </row>
    <row r="531" spans="1:16" x14ac:dyDescent="0.25">
      <c r="A531" s="614" t="s">
        <v>692</v>
      </c>
      <c r="B531" s="620" t="s">
        <v>700</v>
      </c>
      <c r="C531" s="614"/>
      <c r="D531" s="633" t="s">
        <v>763</v>
      </c>
      <c r="E531" s="631">
        <v>1500</v>
      </c>
      <c r="F531" s="632">
        <v>43203863</v>
      </c>
      <c r="G531" s="645" t="s">
        <v>910</v>
      </c>
      <c r="H531" s="633" t="s">
        <v>921</v>
      </c>
      <c r="I531" s="634" t="s">
        <v>921</v>
      </c>
      <c r="J531" s="635"/>
      <c r="K531" s="620"/>
      <c r="L531" s="620"/>
      <c r="M531" s="636">
        <v>1500</v>
      </c>
      <c r="N531" s="620"/>
      <c r="O531" s="620"/>
      <c r="P531" s="620">
        <v>13500</v>
      </c>
    </row>
    <row r="532" spans="1:16" x14ac:dyDescent="0.25">
      <c r="A532" s="614" t="s">
        <v>692</v>
      </c>
      <c r="B532" s="620" t="s">
        <v>700</v>
      </c>
      <c r="C532" s="614"/>
      <c r="D532" s="633"/>
      <c r="E532" s="631">
        <v>1800</v>
      </c>
      <c r="F532" s="632">
        <v>48064579</v>
      </c>
      <c r="G532" s="645" t="s">
        <v>954</v>
      </c>
      <c r="H532" s="633" t="s">
        <v>887</v>
      </c>
      <c r="I532" s="634" t="s">
        <v>887</v>
      </c>
      <c r="J532" s="635"/>
      <c r="K532" s="620"/>
      <c r="L532" s="620"/>
      <c r="M532" s="636">
        <v>1800</v>
      </c>
      <c r="N532" s="620"/>
      <c r="O532" s="620"/>
      <c r="P532" s="620">
        <v>16200</v>
      </c>
    </row>
    <row r="533" spans="1:16" x14ac:dyDescent="0.25">
      <c r="A533" s="614" t="s">
        <v>692</v>
      </c>
      <c r="B533" s="620" t="s">
        <v>700</v>
      </c>
      <c r="C533" s="614"/>
      <c r="D533" s="633"/>
      <c r="E533" s="631">
        <v>1300</v>
      </c>
      <c r="F533" s="632" t="s">
        <v>955</v>
      </c>
      <c r="G533" s="645" t="s">
        <v>910</v>
      </c>
      <c r="H533" s="633" t="s">
        <v>921</v>
      </c>
      <c r="I533" s="634" t="s">
        <v>921</v>
      </c>
      <c r="J533" s="635"/>
      <c r="K533" s="620"/>
      <c r="L533" s="620"/>
      <c r="M533" s="636">
        <v>1300</v>
      </c>
      <c r="N533" s="620"/>
      <c r="O533" s="620"/>
      <c r="P533" s="620">
        <v>11700</v>
      </c>
    </row>
    <row r="534" spans="1:16" x14ac:dyDescent="0.25">
      <c r="A534" s="614" t="s">
        <v>692</v>
      </c>
      <c r="B534" s="620" t="s">
        <v>700</v>
      </c>
      <c r="C534" s="614"/>
      <c r="D534" s="633"/>
      <c r="E534" s="631">
        <v>2500</v>
      </c>
      <c r="F534" s="632" t="s">
        <v>956</v>
      </c>
      <c r="G534" s="645" t="s">
        <v>948</v>
      </c>
      <c r="H534" s="633" t="s">
        <v>854</v>
      </c>
      <c r="I534" s="634" t="s">
        <v>854</v>
      </c>
      <c r="J534" s="635" t="s">
        <v>1156</v>
      </c>
      <c r="K534" s="620"/>
      <c r="L534" s="620"/>
      <c r="M534" s="636">
        <v>2500</v>
      </c>
      <c r="N534" s="620"/>
      <c r="O534" s="620"/>
      <c r="P534" s="620">
        <v>22500</v>
      </c>
    </row>
    <row r="535" spans="1:16" x14ac:dyDescent="0.25">
      <c r="A535" s="614" t="s">
        <v>692</v>
      </c>
      <c r="B535" s="620" t="s">
        <v>700</v>
      </c>
      <c r="C535" s="614"/>
      <c r="D535" s="633"/>
      <c r="E535" s="631">
        <v>3000</v>
      </c>
      <c r="F535" s="632">
        <v>46050535</v>
      </c>
      <c r="G535" s="645" t="s">
        <v>859</v>
      </c>
      <c r="H535" s="633" t="s">
        <v>854</v>
      </c>
      <c r="I535" s="634" t="s">
        <v>854</v>
      </c>
      <c r="J535" s="635" t="s">
        <v>1156</v>
      </c>
      <c r="K535" s="620"/>
      <c r="L535" s="620"/>
      <c r="M535" s="636">
        <v>3000</v>
      </c>
      <c r="N535" s="620"/>
      <c r="O535" s="620"/>
      <c r="P535" s="620">
        <v>27000</v>
      </c>
    </row>
    <row r="536" spans="1:16" x14ac:dyDescent="0.25">
      <c r="A536" s="614" t="s">
        <v>692</v>
      </c>
      <c r="B536" s="620" t="s">
        <v>700</v>
      </c>
      <c r="C536" s="614"/>
      <c r="D536" s="633"/>
      <c r="E536" s="631">
        <v>1400</v>
      </c>
      <c r="F536" s="632">
        <v>48374098</v>
      </c>
      <c r="G536" s="645" t="s">
        <v>957</v>
      </c>
      <c r="H536" s="633" t="s">
        <v>887</v>
      </c>
      <c r="I536" s="634" t="s">
        <v>887</v>
      </c>
      <c r="J536" s="635" t="s">
        <v>1142</v>
      </c>
      <c r="K536" s="620"/>
      <c r="L536" s="620"/>
      <c r="M536" s="636">
        <v>1400</v>
      </c>
      <c r="N536" s="620"/>
      <c r="O536" s="620"/>
      <c r="P536" s="620">
        <v>12600</v>
      </c>
    </row>
    <row r="537" spans="1:16" x14ac:dyDescent="0.25">
      <c r="A537" s="614" t="s">
        <v>692</v>
      </c>
      <c r="B537" s="620" t="s">
        <v>700</v>
      </c>
      <c r="C537" s="614"/>
      <c r="D537" s="633"/>
      <c r="E537" s="631">
        <v>1400</v>
      </c>
      <c r="F537" s="632">
        <v>71829001</v>
      </c>
      <c r="G537" s="645" t="s">
        <v>957</v>
      </c>
      <c r="H537" s="633" t="s">
        <v>887</v>
      </c>
      <c r="I537" s="634" t="s">
        <v>887</v>
      </c>
      <c r="J537" s="635" t="s">
        <v>1142</v>
      </c>
      <c r="K537" s="620"/>
      <c r="L537" s="620"/>
      <c r="M537" s="636">
        <v>1400</v>
      </c>
      <c r="N537" s="620"/>
      <c r="O537" s="620"/>
      <c r="P537" s="620">
        <v>12600</v>
      </c>
    </row>
    <row r="538" spans="1:16" x14ac:dyDescent="0.25">
      <c r="A538" s="614" t="s">
        <v>692</v>
      </c>
      <c r="B538" s="620" t="s">
        <v>700</v>
      </c>
      <c r="C538" s="614"/>
      <c r="D538" s="633"/>
      <c r="E538" s="631">
        <v>2500</v>
      </c>
      <c r="F538" s="632" t="s">
        <v>958</v>
      </c>
      <c r="G538" s="645" t="s">
        <v>859</v>
      </c>
      <c r="H538" s="633" t="s">
        <v>854</v>
      </c>
      <c r="I538" s="634" t="s">
        <v>854</v>
      </c>
      <c r="J538" s="635" t="s">
        <v>1156</v>
      </c>
      <c r="K538" s="620"/>
      <c r="L538" s="620"/>
      <c r="M538" s="636">
        <v>2500</v>
      </c>
      <c r="N538" s="620"/>
      <c r="O538" s="620"/>
      <c r="P538" s="620">
        <v>22500</v>
      </c>
    </row>
    <row r="539" spans="1:16" x14ac:dyDescent="0.25">
      <c r="A539" s="614" t="s">
        <v>692</v>
      </c>
      <c r="B539" s="620" t="s">
        <v>700</v>
      </c>
      <c r="C539" s="614"/>
      <c r="D539" s="633"/>
      <c r="E539" s="631">
        <v>4500</v>
      </c>
      <c r="F539" s="632">
        <v>40816702</v>
      </c>
      <c r="G539" s="645" t="s">
        <v>808</v>
      </c>
      <c r="H539" s="633" t="s">
        <v>854</v>
      </c>
      <c r="I539" s="634" t="s">
        <v>854</v>
      </c>
      <c r="J539" s="635" t="s">
        <v>1156</v>
      </c>
      <c r="K539" s="620"/>
      <c r="L539" s="620"/>
      <c r="M539" s="636">
        <v>4500</v>
      </c>
      <c r="N539" s="620"/>
      <c r="O539" s="620"/>
      <c r="P539" s="620">
        <v>40500</v>
      </c>
    </row>
    <row r="540" spans="1:16" x14ac:dyDescent="0.25">
      <c r="A540" s="614" t="s">
        <v>692</v>
      </c>
      <c r="B540" s="620" t="s">
        <v>700</v>
      </c>
      <c r="C540" s="614"/>
      <c r="D540" s="633" t="s">
        <v>759</v>
      </c>
      <c r="E540" s="631">
        <v>1300</v>
      </c>
      <c r="F540" s="632">
        <v>46701593</v>
      </c>
      <c r="G540" s="645"/>
      <c r="H540" s="633" t="s">
        <v>909</v>
      </c>
      <c r="I540" s="634" t="s">
        <v>909</v>
      </c>
      <c r="J540" s="635"/>
      <c r="K540" s="620"/>
      <c r="L540" s="620"/>
      <c r="M540" s="636">
        <v>1300</v>
      </c>
      <c r="N540" s="620"/>
      <c r="O540" s="620"/>
      <c r="P540" s="620">
        <v>11700</v>
      </c>
    </row>
    <row r="541" spans="1:16" x14ac:dyDescent="0.25">
      <c r="A541" s="614" t="s">
        <v>692</v>
      </c>
      <c r="B541" s="620" t="s">
        <v>700</v>
      </c>
      <c r="C541" s="614"/>
      <c r="D541" s="633"/>
      <c r="E541" s="631">
        <v>1700</v>
      </c>
      <c r="F541" s="632" t="s">
        <v>959</v>
      </c>
      <c r="G541" s="645" t="s">
        <v>960</v>
      </c>
      <c r="H541" s="633" t="s">
        <v>887</v>
      </c>
      <c r="I541" s="634" t="s">
        <v>887</v>
      </c>
      <c r="J541" s="635" t="s">
        <v>1142</v>
      </c>
      <c r="K541" s="620"/>
      <c r="L541" s="620"/>
      <c r="M541" s="636">
        <v>1700</v>
      </c>
      <c r="N541" s="620"/>
      <c r="O541" s="620"/>
      <c r="P541" s="620">
        <v>15300</v>
      </c>
    </row>
    <row r="542" spans="1:16" x14ac:dyDescent="0.25">
      <c r="A542" s="614" t="s">
        <v>692</v>
      </c>
      <c r="B542" s="620" t="s">
        <v>700</v>
      </c>
      <c r="C542" s="614"/>
      <c r="D542" s="633"/>
      <c r="E542" s="631">
        <v>2500</v>
      </c>
      <c r="F542" s="632" t="s">
        <v>961</v>
      </c>
      <c r="G542" s="645" t="s">
        <v>948</v>
      </c>
      <c r="H542" s="633" t="s">
        <v>854</v>
      </c>
      <c r="I542" s="634" t="s">
        <v>854</v>
      </c>
      <c r="J542" s="635" t="s">
        <v>1156</v>
      </c>
      <c r="K542" s="620"/>
      <c r="L542" s="620"/>
      <c r="M542" s="636">
        <v>2500</v>
      </c>
      <c r="N542" s="620"/>
      <c r="O542" s="620"/>
      <c r="P542" s="620">
        <v>22500</v>
      </c>
    </row>
    <row r="543" spans="1:16" x14ac:dyDescent="0.25">
      <c r="A543" s="614" t="s">
        <v>692</v>
      </c>
      <c r="B543" s="620" t="s">
        <v>700</v>
      </c>
      <c r="C543" s="614"/>
      <c r="D543" s="633" t="s">
        <v>757</v>
      </c>
      <c r="E543" s="631">
        <v>1500</v>
      </c>
      <c r="F543" s="632" t="s">
        <v>962</v>
      </c>
      <c r="G543" s="645" t="s">
        <v>963</v>
      </c>
      <c r="H543" s="633" t="s">
        <v>887</v>
      </c>
      <c r="I543" s="634" t="s">
        <v>887</v>
      </c>
      <c r="J543" s="635" t="s">
        <v>1142</v>
      </c>
      <c r="K543" s="620"/>
      <c r="L543" s="620"/>
      <c r="M543" s="636">
        <v>1500</v>
      </c>
      <c r="N543" s="620"/>
      <c r="O543" s="620"/>
      <c r="P543" s="620">
        <v>13500</v>
      </c>
    </row>
    <row r="544" spans="1:16" x14ac:dyDescent="0.25">
      <c r="A544" s="614" t="s">
        <v>692</v>
      </c>
      <c r="B544" s="620" t="s">
        <v>700</v>
      </c>
      <c r="C544" s="614"/>
      <c r="D544" s="633"/>
      <c r="E544" s="631">
        <v>1200</v>
      </c>
      <c r="F544" s="632">
        <v>77669594</v>
      </c>
      <c r="G544" s="645" t="s">
        <v>917</v>
      </c>
      <c r="H544" s="633" t="s">
        <v>921</v>
      </c>
      <c r="I544" s="634" t="s">
        <v>921</v>
      </c>
      <c r="J544" s="635"/>
      <c r="K544" s="620"/>
      <c r="L544" s="620"/>
      <c r="M544" s="636">
        <v>1200</v>
      </c>
      <c r="N544" s="620"/>
      <c r="O544" s="620"/>
      <c r="P544" s="620">
        <v>10800</v>
      </c>
    </row>
    <row r="545" spans="1:16" x14ac:dyDescent="0.25">
      <c r="A545" s="614" t="s">
        <v>692</v>
      </c>
      <c r="B545" s="620" t="s">
        <v>700</v>
      </c>
      <c r="C545" s="614"/>
      <c r="D545" s="633"/>
      <c r="E545" s="631">
        <v>2500</v>
      </c>
      <c r="F545" s="632">
        <v>43132757</v>
      </c>
      <c r="G545" s="645" t="s">
        <v>859</v>
      </c>
      <c r="H545" s="633" t="s">
        <v>854</v>
      </c>
      <c r="I545" s="634" t="s">
        <v>854</v>
      </c>
      <c r="J545" s="635" t="s">
        <v>1156</v>
      </c>
      <c r="K545" s="620"/>
      <c r="L545" s="620"/>
      <c r="M545" s="636">
        <v>2500</v>
      </c>
      <c r="N545" s="620"/>
      <c r="O545" s="620"/>
      <c r="P545" s="620">
        <v>22500</v>
      </c>
    </row>
    <row r="546" spans="1:16" x14ac:dyDescent="0.25">
      <c r="A546" s="614" t="s">
        <v>692</v>
      </c>
      <c r="B546" s="620" t="s">
        <v>700</v>
      </c>
      <c r="C546" s="614"/>
      <c r="D546" s="633"/>
      <c r="E546" s="631">
        <v>2000</v>
      </c>
      <c r="F546" s="632">
        <v>47030198</v>
      </c>
      <c r="G546" s="645" t="s">
        <v>859</v>
      </c>
      <c r="H546" s="633" t="s">
        <v>854</v>
      </c>
      <c r="I546" s="634" t="s">
        <v>854</v>
      </c>
      <c r="J546" s="635" t="s">
        <v>1156</v>
      </c>
      <c r="K546" s="620"/>
      <c r="L546" s="620"/>
      <c r="M546" s="636">
        <v>2000</v>
      </c>
      <c r="N546" s="620"/>
      <c r="O546" s="620"/>
      <c r="P546" s="620">
        <v>18000</v>
      </c>
    </row>
    <row r="547" spans="1:16" x14ac:dyDescent="0.25">
      <c r="A547" s="614" t="s">
        <v>692</v>
      </c>
      <c r="B547" s="620" t="s">
        <v>700</v>
      </c>
      <c r="C547" s="614"/>
      <c r="D547" s="633"/>
      <c r="E547" s="631">
        <v>2000</v>
      </c>
      <c r="F547" s="632">
        <v>48164270</v>
      </c>
      <c r="G547" s="645" t="s">
        <v>964</v>
      </c>
      <c r="H547" s="633" t="s">
        <v>854</v>
      </c>
      <c r="I547" s="634" t="s">
        <v>854</v>
      </c>
      <c r="J547" s="635" t="s">
        <v>1156</v>
      </c>
      <c r="K547" s="620"/>
      <c r="L547" s="620"/>
      <c r="M547" s="636">
        <v>2000</v>
      </c>
      <c r="N547" s="620"/>
      <c r="O547" s="620"/>
      <c r="P547" s="620">
        <v>18000</v>
      </c>
    </row>
    <row r="548" spans="1:16" x14ac:dyDescent="0.25">
      <c r="A548" s="614" t="s">
        <v>692</v>
      </c>
      <c r="B548" s="620" t="s">
        <v>700</v>
      </c>
      <c r="C548" s="614"/>
      <c r="D548" s="633" t="s">
        <v>754</v>
      </c>
      <c r="E548" s="631">
        <v>1700</v>
      </c>
      <c r="F548" s="632">
        <v>41685204</v>
      </c>
      <c r="G548" s="645" t="s">
        <v>886</v>
      </c>
      <c r="H548" s="633" t="s">
        <v>887</v>
      </c>
      <c r="I548" s="634" t="s">
        <v>887</v>
      </c>
      <c r="J548" s="635" t="s">
        <v>1142</v>
      </c>
      <c r="K548" s="620"/>
      <c r="L548" s="620"/>
      <c r="M548" s="636">
        <v>1700</v>
      </c>
      <c r="N548" s="620"/>
      <c r="O548" s="620"/>
      <c r="P548" s="620">
        <v>15300</v>
      </c>
    </row>
    <row r="549" spans="1:16" x14ac:dyDescent="0.25">
      <c r="A549" s="614" t="s">
        <v>692</v>
      </c>
      <c r="B549" s="620" t="s">
        <v>700</v>
      </c>
      <c r="C549" s="614"/>
      <c r="D549" s="633" t="s">
        <v>759</v>
      </c>
      <c r="E549" s="631">
        <v>1300</v>
      </c>
      <c r="F549" s="632" t="s">
        <v>965</v>
      </c>
      <c r="G549" s="645"/>
      <c r="H549" s="633" t="s">
        <v>909</v>
      </c>
      <c r="I549" s="634" t="s">
        <v>909</v>
      </c>
      <c r="J549" s="635"/>
      <c r="K549" s="620"/>
      <c r="L549" s="620"/>
      <c r="M549" s="636">
        <v>1300</v>
      </c>
      <c r="N549" s="620"/>
      <c r="O549" s="620"/>
      <c r="P549" s="620">
        <v>11700</v>
      </c>
    </row>
    <row r="550" spans="1:16" x14ac:dyDescent="0.25">
      <c r="A550" s="614" t="s">
        <v>692</v>
      </c>
      <c r="B550" s="620" t="s">
        <v>700</v>
      </c>
      <c r="C550" s="614"/>
      <c r="D550" s="633" t="s">
        <v>761</v>
      </c>
      <c r="E550" s="631">
        <v>1300</v>
      </c>
      <c r="F550" s="632">
        <v>41626401</v>
      </c>
      <c r="G550" s="645"/>
      <c r="H550" s="633" t="s">
        <v>909</v>
      </c>
      <c r="I550" s="634" t="s">
        <v>909</v>
      </c>
      <c r="J550" s="635"/>
      <c r="K550" s="620"/>
      <c r="L550" s="620"/>
      <c r="M550" s="636">
        <v>1300</v>
      </c>
      <c r="N550" s="620"/>
      <c r="O550" s="620"/>
      <c r="P550" s="620">
        <v>11700</v>
      </c>
    </row>
    <row r="551" spans="1:16" x14ac:dyDescent="0.25">
      <c r="A551" s="614" t="s">
        <v>692</v>
      </c>
      <c r="B551" s="620" t="s">
        <v>700</v>
      </c>
      <c r="C551" s="614"/>
      <c r="D551" s="633"/>
      <c r="E551" s="631">
        <v>3000</v>
      </c>
      <c r="F551" s="632">
        <v>45290586</v>
      </c>
      <c r="G551" s="645" t="s">
        <v>859</v>
      </c>
      <c r="H551" s="633" t="s">
        <v>854</v>
      </c>
      <c r="I551" s="634" t="s">
        <v>854</v>
      </c>
      <c r="J551" s="635" t="s">
        <v>1156</v>
      </c>
      <c r="K551" s="620"/>
      <c r="L551" s="620"/>
      <c r="M551" s="636">
        <v>3000</v>
      </c>
      <c r="N551" s="620"/>
      <c r="O551" s="620"/>
      <c r="P551" s="620">
        <v>27000</v>
      </c>
    </row>
    <row r="552" spans="1:16" x14ac:dyDescent="0.25">
      <c r="A552" s="614" t="s">
        <v>692</v>
      </c>
      <c r="B552" s="620" t="s">
        <v>700</v>
      </c>
      <c r="C552" s="614"/>
      <c r="D552" s="633"/>
      <c r="E552" s="631">
        <v>1700</v>
      </c>
      <c r="F552" s="632" t="s">
        <v>966</v>
      </c>
      <c r="G552" s="645" t="s">
        <v>886</v>
      </c>
      <c r="H552" s="633" t="s">
        <v>854</v>
      </c>
      <c r="I552" s="634" t="s">
        <v>854</v>
      </c>
      <c r="J552" s="635" t="s">
        <v>1156</v>
      </c>
      <c r="K552" s="620"/>
      <c r="L552" s="620"/>
      <c r="M552" s="636">
        <v>1700</v>
      </c>
      <c r="N552" s="620"/>
      <c r="O552" s="620"/>
      <c r="P552" s="620">
        <v>15300</v>
      </c>
    </row>
    <row r="553" spans="1:16" x14ac:dyDescent="0.25">
      <c r="A553" s="614" t="s">
        <v>692</v>
      </c>
      <c r="B553" s="620" t="s">
        <v>700</v>
      </c>
      <c r="C553" s="614"/>
      <c r="D553" s="633" t="s">
        <v>755</v>
      </c>
      <c r="E553" s="631">
        <v>1300</v>
      </c>
      <c r="F553" s="632" t="s">
        <v>967</v>
      </c>
      <c r="G553" s="645" t="s">
        <v>890</v>
      </c>
      <c r="H553" s="633" t="s">
        <v>887</v>
      </c>
      <c r="I553" s="634" t="s">
        <v>887</v>
      </c>
      <c r="J553" s="635" t="s">
        <v>1142</v>
      </c>
      <c r="K553" s="620"/>
      <c r="L553" s="620"/>
      <c r="M553" s="636">
        <v>1300</v>
      </c>
      <c r="N553" s="620"/>
      <c r="O553" s="620"/>
      <c r="P553" s="620">
        <v>11700</v>
      </c>
    </row>
    <row r="554" spans="1:16" x14ac:dyDescent="0.25">
      <c r="A554" s="614" t="s">
        <v>692</v>
      </c>
      <c r="B554" s="620" t="s">
        <v>700</v>
      </c>
      <c r="C554" s="614"/>
      <c r="D554" s="633"/>
      <c r="E554" s="631">
        <v>1400</v>
      </c>
      <c r="F554" s="632">
        <v>76215260</v>
      </c>
      <c r="G554" s="645" t="s">
        <v>957</v>
      </c>
      <c r="H554" s="633" t="s">
        <v>887</v>
      </c>
      <c r="I554" s="634" t="s">
        <v>887</v>
      </c>
      <c r="J554" s="635" t="s">
        <v>1142</v>
      </c>
      <c r="K554" s="620"/>
      <c r="L554" s="620"/>
      <c r="M554" s="636">
        <v>1400</v>
      </c>
      <c r="N554" s="620"/>
      <c r="O554" s="620"/>
      <c r="P554" s="620">
        <v>12600</v>
      </c>
    </row>
    <row r="555" spans="1:16" x14ac:dyDescent="0.25">
      <c r="A555" s="614" t="s">
        <v>692</v>
      </c>
      <c r="B555" s="620" t="s">
        <v>700</v>
      </c>
      <c r="C555" s="614"/>
      <c r="D555" s="633" t="s">
        <v>757</v>
      </c>
      <c r="E555" s="631">
        <v>1400</v>
      </c>
      <c r="F555" s="632">
        <v>42501079</v>
      </c>
      <c r="G555" s="645" t="s">
        <v>968</v>
      </c>
      <c r="H555" s="633" t="s">
        <v>887</v>
      </c>
      <c r="I555" s="634" t="s">
        <v>887</v>
      </c>
      <c r="J555" s="635" t="s">
        <v>1142</v>
      </c>
      <c r="K555" s="620"/>
      <c r="L555" s="620"/>
      <c r="M555" s="636">
        <v>1400</v>
      </c>
      <c r="N555" s="620"/>
      <c r="O555" s="620"/>
      <c r="P555" s="620">
        <v>12600</v>
      </c>
    </row>
    <row r="556" spans="1:16" x14ac:dyDescent="0.25">
      <c r="A556" s="614" t="s">
        <v>692</v>
      </c>
      <c r="B556" s="620" t="s">
        <v>700</v>
      </c>
      <c r="C556" s="614"/>
      <c r="D556" s="633"/>
      <c r="E556" s="631">
        <v>2500</v>
      </c>
      <c r="F556" s="632" t="s">
        <v>969</v>
      </c>
      <c r="G556" s="645" t="s">
        <v>859</v>
      </c>
      <c r="H556" s="633" t="s">
        <v>854</v>
      </c>
      <c r="I556" s="634" t="s">
        <v>854</v>
      </c>
      <c r="J556" s="635" t="s">
        <v>1156</v>
      </c>
      <c r="K556" s="620"/>
      <c r="L556" s="620"/>
      <c r="M556" s="636">
        <v>2500</v>
      </c>
      <c r="N556" s="620"/>
      <c r="O556" s="620"/>
      <c r="P556" s="620">
        <v>22500</v>
      </c>
    </row>
    <row r="557" spans="1:16" x14ac:dyDescent="0.25">
      <c r="A557" s="614" t="s">
        <v>692</v>
      </c>
      <c r="B557" s="620" t="s">
        <v>700</v>
      </c>
      <c r="C557" s="614"/>
      <c r="D557" s="633"/>
      <c r="E557" s="631">
        <v>2800</v>
      </c>
      <c r="F557" s="632" t="s">
        <v>970</v>
      </c>
      <c r="G557" s="645" t="s">
        <v>859</v>
      </c>
      <c r="H557" s="633" t="s">
        <v>854</v>
      </c>
      <c r="I557" s="634" t="s">
        <v>854</v>
      </c>
      <c r="J557" s="635" t="s">
        <v>1156</v>
      </c>
      <c r="K557" s="620"/>
      <c r="L557" s="620"/>
      <c r="M557" s="636">
        <v>2800</v>
      </c>
      <c r="N557" s="620"/>
      <c r="O557" s="620"/>
      <c r="P557" s="620">
        <v>25200</v>
      </c>
    </row>
    <row r="558" spans="1:16" x14ac:dyDescent="0.25">
      <c r="A558" s="614" t="s">
        <v>692</v>
      </c>
      <c r="B558" s="620" t="s">
        <v>700</v>
      </c>
      <c r="C558" s="614"/>
      <c r="D558" s="633" t="s">
        <v>754</v>
      </c>
      <c r="E558" s="631">
        <v>1700</v>
      </c>
      <c r="F558" s="632" t="s">
        <v>971</v>
      </c>
      <c r="G558" s="645" t="s">
        <v>886</v>
      </c>
      <c r="H558" s="633" t="s">
        <v>887</v>
      </c>
      <c r="I558" s="634" t="s">
        <v>887</v>
      </c>
      <c r="J558" s="635" t="s">
        <v>1142</v>
      </c>
      <c r="K558" s="620"/>
      <c r="L558" s="620"/>
      <c r="M558" s="636">
        <v>1700</v>
      </c>
      <c r="N558" s="620"/>
      <c r="O558" s="620"/>
      <c r="P558" s="620">
        <v>15300</v>
      </c>
    </row>
    <row r="559" spans="1:16" x14ac:dyDescent="0.25">
      <c r="A559" s="614" t="s">
        <v>692</v>
      </c>
      <c r="B559" s="620" t="s">
        <v>700</v>
      </c>
      <c r="C559" s="614"/>
      <c r="D559" s="633"/>
      <c r="E559" s="631">
        <v>2000</v>
      </c>
      <c r="F559" s="632">
        <v>47117350</v>
      </c>
      <c r="G559" s="645" t="s">
        <v>972</v>
      </c>
      <c r="H559" s="633" t="s">
        <v>915</v>
      </c>
      <c r="I559" s="634" t="s">
        <v>915</v>
      </c>
      <c r="J559" s="635"/>
      <c r="K559" s="620"/>
      <c r="L559" s="620"/>
      <c r="M559" s="636">
        <v>2000</v>
      </c>
      <c r="N559" s="620"/>
      <c r="O559" s="620"/>
      <c r="P559" s="620">
        <v>18000</v>
      </c>
    </row>
    <row r="560" spans="1:16" x14ac:dyDescent="0.25">
      <c r="A560" s="614" t="s">
        <v>692</v>
      </c>
      <c r="B560" s="620" t="s">
        <v>700</v>
      </c>
      <c r="C560" s="614"/>
      <c r="D560" s="633" t="s">
        <v>760</v>
      </c>
      <c r="E560" s="631">
        <v>1300</v>
      </c>
      <c r="F560" s="632">
        <v>40587247</v>
      </c>
      <c r="G560" s="645"/>
      <c r="H560" s="633" t="s">
        <v>909</v>
      </c>
      <c r="I560" s="634" t="s">
        <v>909</v>
      </c>
      <c r="J560" s="635"/>
      <c r="K560" s="620"/>
      <c r="L560" s="620"/>
      <c r="M560" s="636">
        <v>1300</v>
      </c>
      <c r="N560" s="620"/>
      <c r="O560" s="620"/>
      <c r="P560" s="620">
        <v>11700</v>
      </c>
    </row>
    <row r="561" spans="1:16" x14ac:dyDescent="0.25">
      <c r="A561" s="614" t="s">
        <v>692</v>
      </c>
      <c r="B561" s="620" t="s">
        <v>701</v>
      </c>
      <c r="C561" s="614"/>
      <c r="D561" s="633"/>
      <c r="E561" s="631">
        <v>4000</v>
      </c>
      <c r="F561" s="632">
        <v>42133598</v>
      </c>
      <c r="G561" s="645" t="s">
        <v>973</v>
      </c>
      <c r="H561" s="633" t="s">
        <v>854</v>
      </c>
      <c r="I561" s="634" t="s">
        <v>854</v>
      </c>
      <c r="J561" s="635" t="s">
        <v>1156</v>
      </c>
      <c r="K561" s="620"/>
      <c r="L561" s="620"/>
      <c r="M561" s="636"/>
      <c r="N561" s="620"/>
      <c r="O561" s="620"/>
      <c r="P561" s="620">
        <v>4000</v>
      </c>
    </row>
    <row r="562" spans="1:16" x14ac:dyDescent="0.25">
      <c r="A562" s="614" t="s">
        <v>692</v>
      </c>
      <c r="B562" s="620" t="s">
        <v>693</v>
      </c>
      <c r="C562" s="614"/>
      <c r="D562" s="633"/>
      <c r="E562" s="631">
        <v>2500</v>
      </c>
      <c r="F562" s="632">
        <v>44476086</v>
      </c>
      <c r="G562" s="645" t="s">
        <v>870</v>
      </c>
      <c r="H562" s="633" t="s">
        <v>854</v>
      </c>
      <c r="I562" s="634" t="s">
        <v>854</v>
      </c>
      <c r="J562" s="635" t="s">
        <v>1156</v>
      </c>
      <c r="K562" s="620"/>
      <c r="L562" s="620"/>
      <c r="M562" s="636"/>
      <c r="N562" s="620"/>
      <c r="O562" s="620"/>
      <c r="P562" s="620">
        <v>2500</v>
      </c>
    </row>
    <row r="563" spans="1:16" x14ac:dyDescent="0.25">
      <c r="A563" s="614" t="s">
        <v>692</v>
      </c>
      <c r="B563" s="620" t="s">
        <v>693</v>
      </c>
      <c r="C563" s="614"/>
      <c r="D563" s="633"/>
      <c r="E563" s="631">
        <v>2000</v>
      </c>
      <c r="F563" s="632">
        <v>44339734</v>
      </c>
      <c r="G563" s="645" t="s">
        <v>974</v>
      </c>
      <c r="H563" s="633" t="s">
        <v>887</v>
      </c>
      <c r="I563" s="634" t="s">
        <v>887</v>
      </c>
      <c r="J563" s="635" t="s">
        <v>1142</v>
      </c>
      <c r="K563" s="620"/>
      <c r="L563" s="620"/>
      <c r="M563" s="636"/>
      <c r="N563" s="620"/>
      <c r="O563" s="620"/>
      <c r="P563" s="620">
        <v>2000</v>
      </c>
    </row>
    <row r="564" spans="1:16" x14ac:dyDescent="0.25">
      <c r="A564" s="614" t="s">
        <v>692</v>
      </c>
      <c r="B564" s="620" t="s">
        <v>693</v>
      </c>
      <c r="C564" s="614"/>
      <c r="D564" s="633"/>
      <c r="E564" s="631">
        <v>2800</v>
      </c>
      <c r="F564" s="632">
        <v>21700517</v>
      </c>
      <c r="G564" s="645" t="s">
        <v>975</v>
      </c>
      <c r="H564" s="633" t="s">
        <v>854</v>
      </c>
      <c r="I564" s="634" t="s">
        <v>854</v>
      </c>
      <c r="J564" s="635" t="s">
        <v>1156</v>
      </c>
      <c r="K564" s="620"/>
      <c r="L564" s="620"/>
      <c r="M564" s="636"/>
      <c r="N564" s="620"/>
      <c r="O564" s="620"/>
      <c r="P564" s="620">
        <v>2800</v>
      </c>
    </row>
    <row r="565" spans="1:16" x14ac:dyDescent="0.25">
      <c r="A565" s="614" t="s">
        <v>692</v>
      </c>
      <c r="B565" s="620" t="s">
        <v>693</v>
      </c>
      <c r="C565" s="614"/>
      <c r="D565" s="633"/>
      <c r="E565" s="631">
        <v>3000</v>
      </c>
      <c r="F565" s="632">
        <v>10289295</v>
      </c>
      <c r="G565" s="645" t="s">
        <v>975</v>
      </c>
      <c r="H565" s="633" t="s">
        <v>854</v>
      </c>
      <c r="I565" s="634" t="s">
        <v>854</v>
      </c>
      <c r="J565" s="635" t="s">
        <v>1156</v>
      </c>
      <c r="K565" s="620"/>
      <c r="L565" s="620"/>
      <c r="M565" s="636"/>
      <c r="N565" s="620"/>
      <c r="O565" s="620"/>
      <c r="P565" s="620">
        <v>3000</v>
      </c>
    </row>
    <row r="566" spans="1:16" x14ac:dyDescent="0.25">
      <c r="A566" s="614" t="s">
        <v>692</v>
      </c>
      <c r="B566" s="620" t="s">
        <v>693</v>
      </c>
      <c r="C566" s="614"/>
      <c r="D566" s="633"/>
      <c r="E566" s="631">
        <v>5000</v>
      </c>
      <c r="F566" s="632">
        <v>41229917</v>
      </c>
      <c r="G566" s="645" t="s">
        <v>976</v>
      </c>
      <c r="H566" s="633" t="s">
        <v>854</v>
      </c>
      <c r="I566" s="634" t="s">
        <v>854</v>
      </c>
      <c r="J566" s="635" t="s">
        <v>1156</v>
      </c>
      <c r="K566" s="620"/>
      <c r="L566" s="620"/>
      <c r="M566" s="636"/>
      <c r="N566" s="620"/>
      <c r="O566" s="620"/>
      <c r="P566" s="620">
        <v>5000</v>
      </c>
    </row>
    <row r="567" spans="1:16" x14ac:dyDescent="0.25">
      <c r="A567" s="614" t="s">
        <v>692</v>
      </c>
      <c r="B567" s="620" t="s">
        <v>701</v>
      </c>
      <c r="C567" s="614"/>
      <c r="D567" s="633"/>
      <c r="E567" s="631">
        <v>2500</v>
      </c>
      <c r="F567" s="632">
        <v>77245635</v>
      </c>
      <c r="G567" s="645" t="s">
        <v>977</v>
      </c>
      <c r="H567" s="633" t="s">
        <v>854</v>
      </c>
      <c r="I567" s="634" t="s">
        <v>854</v>
      </c>
      <c r="J567" s="635"/>
      <c r="K567" s="620"/>
      <c r="L567" s="620"/>
      <c r="M567" s="636"/>
      <c r="N567" s="620"/>
      <c r="O567" s="620"/>
      <c r="P567" s="620">
        <v>2500</v>
      </c>
    </row>
    <row r="568" spans="1:16" x14ac:dyDescent="0.25">
      <c r="A568" s="614" t="s">
        <v>692</v>
      </c>
      <c r="B568" s="620" t="s">
        <v>693</v>
      </c>
      <c r="C568" s="614"/>
      <c r="D568" s="633"/>
      <c r="E568" s="631">
        <v>2500</v>
      </c>
      <c r="F568" s="632">
        <v>71852986</v>
      </c>
      <c r="G568" s="645" t="s">
        <v>978</v>
      </c>
      <c r="H568" s="633" t="s">
        <v>854</v>
      </c>
      <c r="I568" s="634" t="s">
        <v>854</v>
      </c>
      <c r="J568" s="635"/>
      <c r="K568" s="620"/>
      <c r="L568" s="620"/>
      <c r="M568" s="636"/>
      <c r="N568" s="620"/>
      <c r="O568" s="620"/>
      <c r="P568" s="620">
        <v>2500</v>
      </c>
    </row>
    <row r="569" spans="1:16" x14ac:dyDescent="0.25">
      <c r="A569" s="614" t="s">
        <v>692</v>
      </c>
      <c r="B569" s="620" t="s">
        <v>693</v>
      </c>
      <c r="C569" s="614"/>
      <c r="D569" s="633"/>
      <c r="E569" s="631">
        <v>2500</v>
      </c>
      <c r="F569" s="632">
        <v>71898305</v>
      </c>
      <c r="G569" s="645" t="s">
        <v>979</v>
      </c>
      <c r="H569" s="633" t="s">
        <v>854</v>
      </c>
      <c r="I569" s="634" t="s">
        <v>854</v>
      </c>
      <c r="J569" s="635" t="s">
        <v>1156</v>
      </c>
      <c r="K569" s="620"/>
      <c r="L569" s="620"/>
      <c r="M569" s="636"/>
      <c r="N569" s="620"/>
      <c r="O569" s="620"/>
      <c r="P569" s="620">
        <v>2500</v>
      </c>
    </row>
    <row r="570" spans="1:16" x14ac:dyDescent="0.25">
      <c r="A570" s="614" t="s">
        <v>692</v>
      </c>
      <c r="B570" s="620" t="s">
        <v>693</v>
      </c>
      <c r="C570" s="614"/>
      <c r="D570" s="633"/>
      <c r="E570" s="631">
        <v>2600</v>
      </c>
      <c r="F570" s="632">
        <v>73997767</v>
      </c>
      <c r="G570" s="645" t="s">
        <v>978</v>
      </c>
      <c r="H570" s="633" t="s">
        <v>854</v>
      </c>
      <c r="I570" s="634" t="s">
        <v>854</v>
      </c>
      <c r="J570" s="635"/>
      <c r="K570" s="620"/>
      <c r="L570" s="620"/>
      <c r="M570" s="636"/>
      <c r="N570" s="620"/>
      <c r="O570" s="620"/>
      <c r="P570" s="620">
        <v>2600</v>
      </c>
    </row>
    <row r="571" spans="1:16" x14ac:dyDescent="0.25">
      <c r="A571" s="614" t="s">
        <v>692</v>
      </c>
      <c r="B571" s="620" t="s">
        <v>693</v>
      </c>
      <c r="C571" s="614"/>
      <c r="D571" s="633"/>
      <c r="E571" s="631">
        <v>2000</v>
      </c>
      <c r="F571" s="632">
        <v>70496519</v>
      </c>
      <c r="G571" s="645" t="s">
        <v>980</v>
      </c>
      <c r="H571" s="633" t="s">
        <v>854</v>
      </c>
      <c r="I571" s="634" t="s">
        <v>854</v>
      </c>
      <c r="J571" s="635"/>
      <c r="K571" s="620"/>
      <c r="L571" s="620"/>
      <c r="M571" s="636"/>
      <c r="N571" s="620"/>
      <c r="O571" s="620"/>
      <c r="P571" s="620">
        <v>2000</v>
      </c>
    </row>
    <row r="572" spans="1:16" x14ac:dyDescent="0.25">
      <c r="A572" s="614" t="s">
        <v>692</v>
      </c>
      <c r="B572" s="620" t="s">
        <v>693</v>
      </c>
      <c r="C572" s="614"/>
      <c r="D572" s="633"/>
      <c r="E572" s="631">
        <v>2500</v>
      </c>
      <c r="F572" s="632">
        <v>71898305</v>
      </c>
      <c r="G572" s="645" t="s">
        <v>979</v>
      </c>
      <c r="H572" s="633" t="s">
        <v>854</v>
      </c>
      <c r="I572" s="634" t="s">
        <v>854</v>
      </c>
      <c r="J572" s="635" t="s">
        <v>1156</v>
      </c>
      <c r="K572" s="620"/>
      <c r="L572" s="620"/>
      <c r="M572" s="636"/>
      <c r="N572" s="620"/>
      <c r="O572" s="620"/>
      <c r="P572" s="620">
        <v>2500</v>
      </c>
    </row>
    <row r="573" spans="1:16" x14ac:dyDescent="0.25">
      <c r="A573" s="614" t="s">
        <v>692</v>
      </c>
      <c r="B573" s="620" t="s">
        <v>701</v>
      </c>
      <c r="C573" s="614"/>
      <c r="D573" s="633"/>
      <c r="E573" s="631">
        <v>1000</v>
      </c>
      <c r="F573" s="632">
        <v>47338465</v>
      </c>
      <c r="G573" s="645" t="s">
        <v>818</v>
      </c>
      <c r="H573" s="633"/>
      <c r="I573" s="634"/>
      <c r="J573" s="635"/>
      <c r="K573" s="620"/>
      <c r="L573" s="620"/>
      <c r="M573" s="636"/>
      <c r="N573" s="620"/>
      <c r="O573" s="620"/>
      <c r="P573" s="620">
        <v>1000</v>
      </c>
    </row>
    <row r="574" spans="1:16" x14ac:dyDescent="0.25">
      <c r="A574" s="614" t="s">
        <v>692</v>
      </c>
      <c r="B574" s="620" t="s">
        <v>693</v>
      </c>
      <c r="C574" s="614"/>
      <c r="D574" s="633"/>
      <c r="E574" s="631">
        <v>1300</v>
      </c>
      <c r="F574" s="632" t="s">
        <v>981</v>
      </c>
      <c r="G574" s="645"/>
      <c r="H574" s="633"/>
      <c r="I574" s="634"/>
      <c r="J574" s="635"/>
      <c r="K574" s="620"/>
      <c r="L574" s="620"/>
      <c r="M574" s="636"/>
      <c r="N574" s="620"/>
      <c r="O574" s="620"/>
      <c r="P574" s="620">
        <v>1300</v>
      </c>
    </row>
    <row r="575" spans="1:16" x14ac:dyDescent="0.25">
      <c r="A575" s="614" t="s">
        <v>692</v>
      </c>
      <c r="B575" s="620" t="s">
        <v>693</v>
      </c>
      <c r="C575" s="614"/>
      <c r="D575" s="633"/>
      <c r="E575" s="631">
        <v>2000</v>
      </c>
      <c r="F575" s="632">
        <v>72485140</v>
      </c>
      <c r="G575" s="645" t="s">
        <v>982</v>
      </c>
      <c r="H575" s="633" t="s">
        <v>854</v>
      </c>
      <c r="I575" s="634" t="s">
        <v>854</v>
      </c>
      <c r="J575" s="635"/>
      <c r="K575" s="620"/>
      <c r="L575" s="620"/>
      <c r="M575" s="636"/>
      <c r="N575" s="620"/>
      <c r="O575" s="620"/>
      <c r="P575" s="620">
        <v>2000</v>
      </c>
    </row>
    <row r="576" spans="1:16" x14ac:dyDescent="0.25">
      <c r="A576" s="614" t="s">
        <v>692</v>
      </c>
      <c r="B576" s="620" t="s">
        <v>693</v>
      </c>
      <c r="C576" s="614"/>
      <c r="D576" s="633"/>
      <c r="E576" s="631">
        <v>2700</v>
      </c>
      <c r="F576" s="632">
        <v>73009739</v>
      </c>
      <c r="G576" s="645" t="s">
        <v>983</v>
      </c>
      <c r="H576" s="633" t="s">
        <v>854</v>
      </c>
      <c r="I576" s="634" t="s">
        <v>854</v>
      </c>
      <c r="J576" s="635" t="s">
        <v>1156</v>
      </c>
      <c r="K576" s="620"/>
      <c r="L576" s="620"/>
      <c r="M576" s="636"/>
      <c r="N576" s="620"/>
      <c r="O576" s="620"/>
      <c r="P576" s="620">
        <v>2700</v>
      </c>
    </row>
    <row r="577" spans="1:16" x14ac:dyDescent="0.25">
      <c r="A577" s="614" t="s">
        <v>692</v>
      </c>
      <c r="B577" s="620" t="s">
        <v>693</v>
      </c>
      <c r="C577" s="614"/>
      <c r="D577" s="633"/>
      <c r="E577" s="631">
        <v>3000</v>
      </c>
      <c r="F577" s="632">
        <v>44126020</v>
      </c>
      <c r="G577" s="645" t="s">
        <v>984</v>
      </c>
      <c r="H577" s="633" t="s">
        <v>854</v>
      </c>
      <c r="I577" s="634" t="s">
        <v>854</v>
      </c>
      <c r="J577" s="635" t="s">
        <v>1156</v>
      </c>
      <c r="K577" s="620"/>
      <c r="L577" s="620"/>
      <c r="M577" s="636"/>
      <c r="N577" s="620"/>
      <c r="O577" s="620"/>
      <c r="P577" s="620">
        <v>3000</v>
      </c>
    </row>
    <row r="578" spans="1:16" x14ac:dyDescent="0.25">
      <c r="A578" s="614" t="s">
        <v>692</v>
      </c>
      <c r="B578" s="620" t="s">
        <v>693</v>
      </c>
      <c r="C578" s="614"/>
      <c r="D578" s="633"/>
      <c r="E578" s="631">
        <v>2500</v>
      </c>
      <c r="F578" s="632">
        <v>62319905</v>
      </c>
      <c r="G578" s="645" t="s">
        <v>985</v>
      </c>
      <c r="H578" s="633" t="s">
        <v>854</v>
      </c>
      <c r="I578" s="634" t="s">
        <v>854</v>
      </c>
      <c r="J578" s="635"/>
      <c r="K578" s="620"/>
      <c r="L578" s="620"/>
      <c r="M578" s="636"/>
      <c r="N578" s="620"/>
      <c r="O578" s="620"/>
      <c r="P578" s="620">
        <v>2500</v>
      </c>
    </row>
    <row r="579" spans="1:16" x14ac:dyDescent="0.25">
      <c r="A579" s="614" t="s">
        <v>692</v>
      </c>
      <c r="B579" s="620" t="s">
        <v>701</v>
      </c>
      <c r="C579" s="614"/>
      <c r="D579" s="633"/>
      <c r="E579" s="631">
        <v>2500</v>
      </c>
      <c r="F579" s="632">
        <v>43105564</v>
      </c>
      <c r="G579" s="645" t="s">
        <v>986</v>
      </c>
      <c r="H579" s="633" t="s">
        <v>854</v>
      </c>
      <c r="I579" s="634" t="s">
        <v>854</v>
      </c>
      <c r="J579" s="635" t="s">
        <v>1156</v>
      </c>
      <c r="K579" s="620"/>
      <c r="L579" s="620"/>
      <c r="M579" s="636"/>
      <c r="N579" s="620"/>
      <c r="O579" s="620"/>
      <c r="P579" s="620">
        <v>2500</v>
      </c>
    </row>
    <row r="580" spans="1:16" x14ac:dyDescent="0.25">
      <c r="A580" s="614" t="s">
        <v>692</v>
      </c>
      <c r="B580" s="620" t="s">
        <v>693</v>
      </c>
      <c r="C580" s="614"/>
      <c r="D580" s="633"/>
      <c r="E580" s="631">
        <v>2000</v>
      </c>
      <c r="F580" s="632">
        <v>71020144</v>
      </c>
      <c r="G580" s="645" t="s">
        <v>987</v>
      </c>
      <c r="H580" s="633" t="s">
        <v>887</v>
      </c>
      <c r="I580" s="634" t="s">
        <v>887</v>
      </c>
      <c r="J580" s="635" t="s">
        <v>1142</v>
      </c>
      <c r="K580" s="620"/>
      <c r="L580" s="620"/>
      <c r="M580" s="636"/>
      <c r="N580" s="620"/>
      <c r="O580" s="620"/>
      <c r="P580" s="620">
        <v>2000</v>
      </c>
    </row>
    <row r="581" spans="1:16" x14ac:dyDescent="0.25">
      <c r="A581" s="614" t="s">
        <v>692</v>
      </c>
      <c r="B581" s="620" t="s">
        <v>693</v>
      </c>
      <c r="C581" s="614"/>
      <c r="D581" s="633"/>
      <c r="E581" s="631">
        <v>2500</v>
      </c>
      <c r="F581" s="632" t="s">
        <v>988</v>
      </c>
      <c r="G581" s="645" t="s">
        <v>975</v>
      </c>
      <c r="H581" s="633" t="s">
        <v>854</v>
      </c>
      <c r="I581" s="634" t="s">
        <v>854</v>
      </c>
      <c r="J581" s="635" t="s">
        <v>1156</v>
      </c>
      <c r="K581" s="620"/>
      <c r="L581" s="620"/>
      <c r="M581" s="636"/>
      <c r="N581" s="620"/>
      <c r="O581" s="620"/>
      <c r="P581" s="620">
        <v>2500</v>
      </c>
    </row>
    <row r="582" spans="1:16" x14ac:dyDescent="0.25">
      <c r="A582" s="614" t="s">
        <v>692</v>
      </c>
      <c r="B582" s="620" t="s">
        <v>693</v>
      </c>
      <c r="C582" s="614"/>
      <c r="D582" s="633"/>
      <c r="E582" s="631">
        <v>3000</v>
      </c>
      <c r="F582" s="632">
        <v>21143237</v>
      </c>
      <c r="G582" s="645" t="s">
        <v>989</v>
      </c>
      <c r="H582" s="633" t="s">
        <v>854</v>
      </c>
      <c r="I582" s="634" t="s">
        <v>854</v>
      </c>
      <c r="J582" s="635" t="s">
        <v>1156</v>
      </c>
      <c r="K582" s="620"/>
      <c r="L582" s="620"/>
      <c r="M582" s="636"/>
      <c r="N582" s="620"/>
      <c r="O582" s="620"/>
      <c r="P582" s="620">
        <v>3000</v>
      </c>
    </row>
    <row r="583" spans="1:16" x14ac:dyDescent="0.25">
      <c r="A583" s="614" t="s">
        <v>692</v>
      </c>
      <c r="B583" s="620" t="s">
        <v>693</v>
      </c>
      <c r="C583" s="614"/>
      <c r="D583" s="633"/>
      <c r="E583" s="631">
        <v>2500</v>
      </c>
      <c r="F583" s="632">
        <v>44754989</v>
      </c>
      <c r="G583" s="645" t="s">
        <v>990</v>
      </c>
      <c r="H583" s="633" t="s">
        <v>854</v>
      </c>
      <c r="I583" s="634" t="s">
        <v>854</v>
      </c>
      <c r="J583" s="635" t="s">
        <v>1156</v>
      </c>
      <c r="K583" s="620"/>
      <c r="L583" s="620"/>
      <c r="M583" s="636"/>
      <c r="N583" s="620"/>
      <c r="O583" s="620"/>
      <c r="P583" s="620">
        <v>2500</v>
      </c>
    </row>
    <row r="584" spans="1:16" x14ac:dyDescent="0.25">
      <c r="A584" s="614" t="s">
        <v>692</v>
      </c>
      <c r="B584" s="620" t="s">
        <v>693</v>
      </c>
      <c r="C584" s="614"/>
      <c r="D584" s="633"/>
      <c r="E584" s="631">
        <v>3000</v>
      </c>
      <c r="F584" s="632">
        <v>73006812</v>
      </c>
      <c r="G584" s="645" t="s">
        <v>991</v>
      </c>
      <c r="H584" s="633" t="s">
        <v>854</v>
      </c>
      <c r="I584" s="634" t="s">
        <v>854</v>
      </c>
      <c r="J584" s="635"/>
      <c r="K584" s="620"/>
      <c r="L584" s="620"/>
      <c r="M584" s="636"/>
      <c r="N584" s="620"/>
      <c r="O584" s="620"/>
      <c r="P584" s="620">
        <v>3000</v>
      </c>
    </row>
    <row r="585" spans="1:16" x14ac:dyDescent="0.25">
      <c r="A585" s="614" t="s">
        <v>692</v>
      </c>
      <c r="B585" s="620" t="s">
        <v>701</v>
      </c>
      <c r="C585" s="614"/>
      <c r="D585" s="633"/>
      <c r="E585" s="631">
        <v>1500</v>
      </c>
      <c r="F585" s="632">
        <v>45269520</v>
      </c>
      <c r="G585" s="645" t="s">
        <v>992</v>
      </c>
      <c r="H585" s="633" t="s">
        <v>887</v>
      </c>
      <c r="I585" s="634" t="s">
        <v>887</v>
      </c>
      <c r="J585" s="635"/>
      <c r="K585" s="620"/>
      <c r="L585" s="620"/>
      <c r="M585" s="636"/>
      <c r="N585" s="620"/>
      <c r="O585" s="620"/>
      <c r="P585" s="620">
        <v>1500</v>
      </c>
    </row>
    <row r="586" spans="1:16" x14ac:dyDescent="0.25">
      <c r="A586" s="614" t="s">
        <v>692</v>
      </c>
      <c r="B586" s="620" t="s">
        <v>693</v>
      </c>
      <c r="C586" s="614"/>
      <c r="D586" s="633"/>
      <c r="E586" s="631">
        <v>2500</v>
      </c>
      <c r="F586" s="632">
        <v>70844475</v>
      </c>
      <c r="G586" s="645" t="s">
        <v>978</v>
      </c>
      <c r="H586" s="633" t="s">
        <v>854</v>
      </c>
      <c r="I586" s="634" t="s">
        <v>854</v>
      </c>
      <c r="J586" s="635"/>
      <c r="K586" s="620"/>
      <c r="L586" s="620"/>
      <c r="M586" s="636"/>
      <c r="N586" s="620"/>
      <c r="O586" s="620"/>
      <c r="P586" s="620">
        <v>2500</v>
      </c>
    </row>
    <row r="587" spans="1:16" x14ac:dyDescent="0.25">
      <c r="A587" s="614" t="s">
        <v>692</v>
      </c>
      <c r="B587" s="620" t="s">
        <v>693</v>
      </c>
      <c r="C587" s="614"/>
      <c r="D587" s="633"/>
      <c r="E587" s="631">
        <v>2500</v>
      </c>
      <c r="F587" s="632">
        <v>70440413</v>
      </c>
      <c r="G587" s="645" t="s">
        <v>973</v>
      </c>
      <c r="H587" s="633" t="s">
        <v>854</v>
      </c>
      <c r="I587" s="634" t="s">
        <v>854</v>
      </c>
      <c r="J587" s="635" t="s">
        <v>1156</v>
      </c>
      <c r="K587" s="620"/>
      <c r="L587" s="620"/>
      <c r="M587" s="636"/>
      <c r="N587" s="620"/>
      <c r="O587" s="620"/>
      <c r="P587" s="620">
        <v>2500</v>
      </c>
    </row>
    <row r="588" spans="1:16" x14ac:dyDescent="0.25">
      <c r="A588" s="614" t="s">
        <v>692</v>
      </c>
      <c r="B588" s="620" t="s">
        <v>693</v>
      </c>
      <c r="C588" s="614"/>
      <c r="D588" s="633"/>
      <c r="E588" s="631">
        <v>2500</v>
      </c>
      <c r="F588" s="632">
        <v>44222348</v>
      </c>
      <c r="G588" s="645" t="s">
        <v>993</v>
      </c>
      <c r="H588" s="633" t="s">
        <v>854</v>
      </c>
      <c r="I588" s="634" t="s">
        <v>854</v>
      </c>
      <c r="J588" s="635"/>
      <c r="K588" s="620"/>
      <c r="L588" s="620"/>
      <c r="M588" s="636"/>
      <c r="N588" s="620"/>
      <c r="O588" s="620"/>
      <c r="P588" s="620">
        <v>2500</v>
      </c>
    </row>
    <row r="589" spans="1:16" x14ac:dyDescent="0.25">
      <c r="A589" s="614" t="s">
        <v>692</v>
      </c>
      <c r="B589" s="620" t="s">
        <v>693</v>
      </c>
      <c r="C589" s="614"/>
      <c r="D589" s="633"/>
      <c r="E589" s="631">
        <v>2300</v>
      </c>
      <c r="F589" s="632">
        <v>41864078</v>
      </c>
      <c r="G589" s="645" t="s">
        <v>980</v>
      </c>
      <c r="H589" s="633" t="s">
        <v>854</v>
      </c>
      <c r="I589" s="634" t="s">
        <v>854</v>
      </c>
      <c r="J589" s="635"/>
      <c r="K589" s="620"/>
      <c r="L589" s="620"/>
      <c r="M589" s="636"/>
      <c r="N589" s="620"/>
      <c r="O589" s="620"/>
      <c r="P589" s="620">
        <v>2300</v>
      </c>
    </row>
    <row r="590" spans="1:16" x14ac:dyDescent="0.25">
      <c r="A590" s="614" t="s">
        <v>692</v>
      </c>
      <c r="B590" s="620" t="s">
        <v>693</v>
      </c>
      <c r="C590" s="614"/>
      <c r="D590" s="633"/>
      <c r="E590" s="631">
        <v>1500</v>
      </c>
      <c r="F590" s="632">
        <v>45525931</v>
      </c>
      <c r="G590" s="645" t="s">
        <v>994</v>
      </c>
      <c r="H590" s="633" t="s">
        <v>854</v>
      </c>
      <c r="I590" s="634" t="s">
        <v>854</v>
      </c>
      <c r="J590" s="635" t="s">
        <v>1156</v>
      </c>
      <c r="K590" s="620"/>
      <c r="L590" s="620"/>
      <c r="M590" s="636"/>
      <c r="N590" s="620"/>
      <c r="O590" s="620"/>
      <c r="P590" s="620">
        <v>1500</v>
      </c>
    </row>
    <row r="591" spans="1:16" x14ac:dyDescent="0.25">
      <c r="A591" s="614" t="s">
        <v>692</v>
      </c>
      <c r="B591" s="620" t="s">
        <v>701</v>
      </c>
      <c r="C591" s="614"/>
      <c r="D591" s="633"/>
      <c r="E591" s="631">
        <v>2500</v>
      </c>
      <c r="F591" s="632" t="s">
        <v>995</v>
      </c>
      <c r="G591" s="645" t="s">
        <v>975</v>
      </c>
      <c r="H591" s="633" t="s">
        <v>854</v>
      </c>
      <c r="I591" s="634" t="s">
        <v>854</v>
      </c>
      <c r="J591" s="635" t="s">
        <v>1156</v>
      </c>
      <c r="K591" s="620"/>
      <c r="L591" s="620"/>
      <c r="M591" s="636"/>
      <c r="N591" s="620"/>
      <c r="O591" s="620"/>
      <c r="P591" s="620">
        <v>2500</v>
      </c>
    </row>
    <row r="592" spans="1:16" x14ac:dyDescent="0.25">
      <c r="A592" s="614" t="s">
        <v>692</v>
      </c>
      <c r="B592" s="620" t="s">
        <v>693</v>
      </c>
      <c r="C592" s="614"/>
      <c r="D592" s="633"/>
      <c r="E592" s="631">
        <v>1500</v>
      </c>
      <c r="F592" s="632">
        <v>47478746</v>
      </c>
      <c r="G592" s="645" t="s">
        <v>996</v>
      </c>
      <c r="H592" s="633"/>
      <c r="I592" s="634"/>
      <c r="J592" s="635"/>
      <c r="K592" s="620"/>
      <c r="L592" s="620"/>
      <c r="M592" s="636"/>
      <c r="N592" s="620"/>
      <c r="O592" s="620"/>
      <c r="P592" s="620">
        <v>1500</v>
      </c>
    </row>
    <row r="593" spans="1:16" x14ac:dyDescent="0.25">
      <c r="A593" s="614" t="s">
        <v>692</v>
      </c>
      <c r="B593" s="620" t="s">
        <v>693</v>
      </c>
      <c r="C593" s="614"/>
      <c r="D593" s="633"/>
      <c r="E593" s="631">
        <v>3000</v>
      </c>
      <c r="F593" s="632" t="s">
        <v>997</v>
      </c>
      <c r="G593" s="645" t="s">
        <v>884</v>
      </c>
      <c r="H593" s="633" t="s">
        <v>854</v>
      </c>
      <c r="I593" s="634" t="s">
        <v>854</v>
      </c>
      <c r="J593" s="635" t="s">
        <v>1156</v>
      </c>
      <c r="K593" s="620"/>
      <c r="L593" s="620"/>
      <c r="M593" s="636"/>
      <c r="N593" s="620"/>
      <c r="O593" s="620"/>
      <c r="P593" s="620">
        <v>3000</v>
      </c>
    </row>
    <row r="594" spans="1:16" x14ac:dyDescent="0.25">
      <c r="A594" s="614" t="s">
        <v>692</v>
      </c>
      <c r="B594" s="620" t="s">
        <v>693</v>
      </c>
      <c r="C594" s="614"/>
      <c r="D594" s="633"/>
      <c r="E594" s="631">
        <v>3500</v>
      </c>
      <c r="F594" s="632">
        <v>47334440</v>
      </c>
      <c r="G594" s="645" t="s">
        <v>878</v>
      </c>
      <c r="H594" s="633" t="s">
        <v>854</v>
      </c>
      <c r="I594" s="634" t="s">
        <v>854</v>
      </c>
      <c r="J594" s="635" t="s">
        <v>1156</v>
      </c>
      <c r="K594" s="620"/>
      <c r="L594" s="620"/>
      <c r="M594" s="636"/>
      <c r="N594" s="620"/>
      <c r="O594" s="620"/>
      <c r="P594" s="620">
        <v>3500</v>
      </c>
    </row>
    <row r="595" spans="1:16" x14ac:dyDescent="0.25">
      <c r="A595" s="614" t="s">
        <v>692</v>
      </c>
      <c r="B595" s="620" t="s">
        <v>693</v>
      </c>
      <c r="C595" s="614"/>
      <c r="D595" s="633"/>
      <c r="E595" s="631">
        <v>3000</v>
      </c>
      <c r="F595" s="632">
        <v>40940338</v>
      </c>
      <c r="G595" s="645" t="s">
        <v>998</v>
      </c>
      <c r="H595" s="633" t="s">
        <v>854</v>
      </c>
      <c r="I595" s="634" t="s">
        <v>854</v>
      </c>
      <c r="J595" s="635" t="s">
        <v>1156</v>
      </c>
      <c r="K595" s="620"/>
      <c r="L595" s="620"/>
      <c r="M595" s="636"/>
      <c r="N595" s="620"/>
      <c r="O595" s="620"/>
      <c r="P595" s="620">
        <v>3000</v>
      </c>
    </row>
    <row r="596" spans="1:16" x14ac:dyDescent="0.25">
      <c r="A596" s="614" t="s">
        <v>692</v>
      </c>
      <c r="B596" s="620" t="s">
        <v>693</v>
      </c>
      <c r="C596" s="614"/>
      <c r="D596" s="633"/>
      <c r="E596" s="631">
        <v>2200</v>
      </c>
      <c r="F596" s="632">
        <v>41416155</v>
      </c>
      <c r="G596" s="645" t="s">
        <v>980</v>
      </c>
      <c r="H596" s="633" t="s">
        <v>854</v>
      </c>
      <c r="I596" s="634" t="s">
        <v>854</v>
      </c>
      <c r="J596" s="635"/>
      <c r="K596" s="620"/>
      <c r="L596" s="620"/>
      <c r="M596" s="636"/>
      <c r="N596" s="620"/>
      <c r="O596" s="620"/>
      <c r="P596" s="620">
        <v>2200</v>
      </c>
    </row>
    <row r="597" spans="1:16" x14ac:dyDescent="0.25">
      <c r="A597" s="614" t="s">
        <v>692</v>
      </c>
      <c r="B597" s="620" t="s">
        <v>701</v>
      </c>
      <c r="C597" s="614"/>
      <c r="D597" s="633"/>
      <c r="E597" s="631">
        <v>1300</v>
      </c>
      <c r="F597" s="632" t="s">
        <v>999</v>
      </c>
      <c r="G597" s="645"/>
      <c r="H597" s="633"/>
      <c r="I597" s="634"/>
      <c r="J597" s="635"/>
      <c r="K597" s="620"/>
      <c r="L597" s="620"/>
      <c r="M597" s="636"/>
      <c r="N597" s="620"/>
      <c r="O597" s="620"/>
      <c r="P597" s="620">
        <v>1300</v>
      </c>
    </row>
    <row r="598" spans="1:16" x14ac:dyDescent="0.25">
      <c r="A598" s="614" t="s">
        <v>692</v>
      </c>
      <c r="B598" s="620" t="s">
        <v>693</v>
      </c>
      <c r="C598" s="614"/>
      <c r="D598" s="633"/>
      <c r="E598" s="631">
        <v>2000</v>
      </c>
      <c r="F598" s="632">
        <v>42036885</v>
      </c>
      <c r="G598" s="645" t="s">
        <v>987</v>
      </c>
      <c r="H598" s="633" t="s">
        <v>887</v>
      </c>
      <c r="I598" s="634" t="s">
        <v>887</v>
      </c>
      <c r="J598" s="635" t="s">
        <v>1142</v>
      </c>
      <c r="K598" s="620"/>
      <c r="L598" s="620"/>
      <c r="M598" s="636"/>
      <c r="N598" s="620"/>
      <c r="O598" s="620"/>
      <c r="P598" s="620">
        <v>2000</v>
      </c>
    </row>
    <row r="599" spans="1:16" x14ac:dyDescent="0.25">
      <c r="A599" s="614" t="s">
        <v>692</v>
      </c>
      <c r="B599" s="620" t="s">
        <v>693</v>
      </c>
      <c r="C599" s="614"/>
      <c r="D599" s="633"/>
      <c r="E599" s="631">
        <v>2500</v>
      </c>
      <c r="F599" s="632">
        <v>42689553</v>
      </c>
      <c r="G599" s="645" t="s">
        <v>1000</v>
      </c>
      <c r="H599" s="633" t="s">
        <v>854</v>
      </c>
      <c r="I599" s="634" t="s">
        <v>854</v>
      </c>
      <c r="J599" s="635" t="s">
        <v>1156</v>
      </c>
      <c r="K599" s="620"/>
      <c r="L599" s="620"/>
      <c r="M599" s="636"/>
      <c r="N599" s="620"/>
      <c r="O599" s="620"/>
      <c r="P599" s="620">
        <v>2500</v>
      </c>
    </row>
    <row r="600" spans="1:16" x14ac:dyDescent="0.25">
      <c r="A600" s="614" t="s">
        <v>692</v>
      </c>
      <c r="B600" s="620" t="s">
        <v>693</v>
      </c>
      <c r="C600" s="614"/>
      <c r="D600" s="633"/>
      <c r="E600" s="631">
        <v>2500</v>
      </c>
      <c r="F600" s="632">
        <v>71966836</v>
      </c>
      <c r="G600" s="645" t="s">
        <v>977</v>
      </c>
      <c r="H600" s="633" t="s">
        <v>854</v>
      </c>
      <c r="I600" s="634" t="s">
        <v>854</v>
      </c>
      <c r="J600" s="635" t="s">
        <v>1156</v>
      </c>
      <c r="K600" s="620"/>
      <c r="L600" s="620"/>
      <c r="M600" s="636"/>
      <c r="N600" s="620"/>
      <c r="O600" s="620"/>
      <c r="P600" s="620">
        <v>2500</v>
      </c>
    </row>
    <row r="601" spans="1:16" x14ac:dyDescent="0.25">
      <c r="A601" s="614" t="s">
        <v>692</v>
      </c>
      <c r="B601" s="620" t="s">
        <v>693</v>
      </c>
      <c r="C601" s="614"/>
      <c r="D601" s="633"/>
      <c r="E601" s="631">
        <v>1200</v>
      </c>
      <c r="F601" s="632">
        <v>45209936</v>
      </c>
      <c r="G601" s="645" t="s">
        <v>1001</v>
      </c>
      <c r="H601" s="633"/>
      <c r="I601" s="634"/>
      <c r="J601" s="635"/>
      <c r="K601" s="620"/>
      <c r="L601" s="620"/>
      <c r="M601" s="636"/>
      <c r="N601" s="620"/>
      <c r="O601" s="620"/>
      <c r="P601" s="620">
        <v>1200</v>
      </c>
    </row>
    <row r="602" spans="1:16" x14ac:dyDescent="0.25">
      <c r="A602" s="614" t="s">
        <v>692</v>
      </c>
      <c r="B602" s="620" t="s">
        <v>693</v>
      </c>
      <c r="C602" s="614"/>
      <c r="D602" s="633"/>
      <c r="E602" s="631">
        <v>2300</v>
      </c>
      <c r="F602" s="632">
        <v>73883158</v>
      </c>
      <c r="G602" s="645" t="s">
        <v>980</v>
      </c>
      <c r="H602" s="633" t="s">
        <v>854</v>
      </c>
      <c r="I602" s="634" t="s">
        <v>854</v>
      </c>
      <c r="J602" s="635"/>
      <c r="K602" s="620"/>
      <c r="L602" s="620"/>
      <c r="M602" s="636"/>
      <c r="N602" s="620"/>
      <c r="O602" s="620"/>
      <c r="P602" s="620">
        <v>2300</v>
      </c>
    </row>
    <row r="603" spans="1:16" ht="38.25" x14ac:dyDescent="0.25">
      <c r="A603" s="614" t="s">
        <v>692</v>
      </c>
      <c r="B603" s="620" t="s">
        <v>2103</v>
      </c>
      <c r="C603" s="614"/>
      <c r="D603" s="633" t="s">
        <v>764</v>
      </c>
      <c r="E603" s="631">
        <v>4000</v>
      </c>
      <c r="F603" s="632">
        <v>22504072</v>
      </c>
      <c r="G603" s="645" t="s">
        <v>1002</v>
      </c>
      <c r="H603" s="633" t="s">
        <v>1003</v>
      </c>
      <c r="I603" s="634" t="s">
        <v>1003</v>
      </c>
      <c r="J603" s="635" t="s">
        <v>1157</v>
      </c>
      <c r="K603" s="620"/>
      <c r="L603" s="620"/>
      <c r="M603" s="636"/>
      <c r="N603" s="620" t="s">
        <v>1185</v>
      </c>
      <c r="O603" s="620" t="s">
        <v>1185</v>
      </c>
      <c r="P603" s="620">
        <v>36000</v>
      </c>
    </row>
    <row r="604" spans="1:16" ht="25.5" x14ac:dyDescent="0.25">
      <c r="A604" s="614" t="s">
        <v>692</v>
      </c>
      <c r="B604" s="620" t="s">
        <v>693</v>
      </c>
      <c r="C604" s="614"/>
      <c r="D604" s="633" t="s">
        <v>765</v>
      </c>
      <c r="E604" s="631">
        <v>4000</v>
      </c>
      <c r="F604" s="632"/>
      <c r="G604" s="645" t="s">
        <v>1004</v>
      </c>
      <c r="H604" s="633" t="s">
        <v>1003</v>
      </c>
      <c r="I604" s="634" t="s">
        <v>1003</v>
      </c>
      <c r="J604" s="635" t="s">
        <v>1158</v>
      </c>
      <c r="K604" s="620"/>
      <c r="L604" s="620"/>
      <c r="M604" s="636"/>
      <c r="N604" s="620" t="s">
        <v>1186</v>
      </c>
      <c r="O604" s="620" t="s">
        <v>1186</v>
      </c>
      <c r="P604" s="620">
        <v>12000</v>
      </c>
    </row>
    <row r="605" spans="1:16" ht="25.5" x14ac:dyDescent="0.25">
      <c r="A605" s="614" t="s">
        <v>692</v>
      </c>
      <c r="B605" s="620" t="s">
        <v>2103</v>
      </c>
      <c r="C605" s="614"/>
      <c r="D605" s="633" t="s">
        <v>766</v>
      </c>
      <c r="E605" s="631">
        <v>3500</v>
      </c>
      <c r="F605" s="632" t="s">
        <v>1005</v>
      </c>
      <c r="G605" s="645" t="s">
        <v>1006</v>
      </c>
      <c r="H605" s="633" t="s">
        <v>1007</v>
      </c>
      <c r="I605" s="634" t="s">
        <v>1007</v>
      </c>
      <c r="J605" s="635" t="s">
        <v>1159</v>
      </c>
      <c r="K605" s="620"/>
      <c r="L605" s="620"/>
      <c r="M605" s="636"/>
      <c r="N605" s="620" t="s">
        <v>1186</v>
      </c>
      <c r="O605" s="620" t="s">
        <v>1186</v>
      </c>
      <c r="P605" s="620">
        <v>10500</v>
      </c>
    </row>
    <row r="606" spans="1:16" ht="38.25" x14ac:dyDescent="0.25">
      <c r="A606" s="614" t="s">
        <v>692</v>
      </c>
      <c r="B606" s="620" t="s">
        <v>2103</v>
      </c>
      <c r="C606" s="614"/>
      <c r="D606" s="633" t="s">
        <v>766</v>
      </c>
      <c r="E606" s="631">
        <v>4000</v>
      </c>
      <c r="F606" s="632" t="s">
        <v>1005</v>
      </c>
      <c r="G606" s="645" t="s">
        <v>1006</v>
      </c>
      <c r="H606" s="633" t="s">
        <v>1007</v>
      </c>
      <c r="I606" s="634" t="s">
        <v>1007</v>
      </c>
      <c r="J606" s="635" t="s">
        <v>1160</v>
      </c>
      <c r="K606" s="620"/>
      <c r="L606" s="620"/>
      <c r="M606" s="636"/>
      <c r="N606" s="620" t="s">
        <v>1186</v>
      </c>
      <c r="O606" s="620" t="s">
        <v>1186</v>
      </c>
      <c r="P606" s="620">
        <v>12000</v>
      </c>
    </row>
    <row r="607" spans="1:16" ht="25.5" x14ac:dyDescent="0.25">
      <c r="A607" s="614" t="s">
        <v>692</v>
      </c>
      <c r="B607" s="620" t="s">
        <v>693</v>
      </c>
      <c r="C607" s="614"/>
      <c r="D607" s="633" t="s">
        <v>767</v>
      </c>
      <c r="E607" s="631">
        <v>3000</v>
      </c>
      <c r="F607" s="632"/>
      <c r="G607" s="645" t="s">
        <v>1004</v>
      </c>
      <c r="H607" s="633" t="s">
        <v>1003</v>
      </c>
      <c r="I607" s="634" t="s">
        <v>1003</v>
      </c>
      <c r="J607" s="635" t="s">
        <v>1158</v>
      </c>
      <c r="K607" s="620"/>
      <c r="L607" s="620"/>
      <c r="M607" s="636"/>
      <c r="N607" s="620" t="s">
        <v>1186</v>
      </c>
      <c r="O607" s="620" t="s">
        <v>1186</v>
      </c>
      <c r="P607" s="620">
        <v>9000</v>
      </c>
    </row>
    <row r="608" spans="1:16" ht="25.5" x14ac:dyDescent="0.25">
      <c r="A608" s="614" t="s">
        <v>692</v>
      </c>
      <c r="B608" s="620" t="s">
        <v>693</v>
      </c>
      <c r="C608" s="614"/>
      <c r="D608" s="633" t="s">
        <v>768</v>
      </c>
      <c r="E608" s="631">
        <v>2500</v>
      </c>
      <c r="F608" s="632"/>
      <c r="G608" s="645" t="s">
        <v>1008</v>
      </c>
      <c r="H608" s="633" t="s">
        <v>1003</v>
      </c>
      <c r="I608" s="634" t="s">
        <v>1003</v>
      </c>
      <c r="J608" s="635" t="s">
        <v>1008</v>
      </c>
      <c r="K608" s="620"/>
      <c r="L608" s="620"/>
      <c r="M608" s="636"/>
      <c r="N608" s="620" t="s">
        <v>1187</v>
      </c>
      <c r="O608" s="620" t="s">
        <v>1187</v>
      </c>
      <c r="P608" s="620">
        <v>12500</v>
      </c>
    </row>
    <row r="609" spans="1:16" ht="38.25" x14ac:dyDescent="0.25">
      <c r="A609" s="614" t="s">
        <v>692</v>
      </c>
      <c r="B609" s="620" t="s">
        <v>693</v>
      </c>
      <c r="C609" s="614"/>
      <c r="D609" s="633" t="s">
        <v>769</v>
      </c>
      <c r="E609" s="631">
        <v>2000</v>
      </c>
      <c r="F609" s="632"/>
      <c r="G609" s="645" t="s">
        <v>1009</v>
      </c>
      <c r="H609" s="633" t="s">
        <v>887</v>
      </c>
      <c r="I609" s="634" t="s">
        <v>887</v>
      </c>
      <c r="J609" s="635" t="s">
        <v>1161</v>
      </c>
      <c r="K609" s="620"/>
      <c r="L609" s="620"/>
      <c r="M609" s="636"/>
      <c r="N609" s="620" t="s">
        <v>1188</v>
      </c>
      <c r="O609" s="620" t="s">
        <v>1188</v>
      </c>
      <c r="P609" s="620">
        <v>4000</v>
      </c>
    </row>
    <row r="610" spans="1:16" ht="25.5" x14ac:dyDescent="0.25">
      <c r="A610" s="614" t="s">
        <v>692</v>
      </c>
      <c r="B610" s="620" t="s">
        <v>693</v>
      </c>
      <c r="C610" s="614"/>
      <c r="D610" s="633" t="s">
        <v>770</v>
      </c>
      <c r="E610" s="631">
        <v>1800</v>
      </c>
      <c r="F610" s="632"/>
      <c r="G610" s="645" t="s">
        <v>1002</v>
      </c>
      <c r="H610" s="633" t="s">
        <v>1003</v>
      </c>
      <c r="I610" s="634" t="s">
        <v>1003</v>
      </c>
      <c r="J610" s="635" t="s">
        <v>1162</v>
      </c>
      <c r="K610" s="620"/>
      <c r="L610" s="620"/>
      <c r="M610" s="636"/>
      <c r="N610" s="620" t="s">
        <v>1187</v>
      </c>
      <c r="O610" s="620" t="s">
        <v>1187</v>
      </c>
      <c r="P610" s="620">
        <v>9000</v>
      </c>
    </row>
    <row r="611" spans="1:16" ht="25.5" x14ac:dyDescent="0.25">
      <c r="A611" s="614" t="s">
        <v>692</v>
      </c>
      <c r="B611" s="620" t="s">
        <v>693</v>
      </c>
      <c r="C611" s="614"/>
      <c r="D611" s="633" t="s">
        <v>771</v>
      </c>
      <c r="E611" s="631">
        <v>1400</v>
      </c>
      <c r="F611" s="632"/>
      <c r="G611" s="645" t="s">
        <v>1010</v>
      </c>
      <c r="H611" s="633" t="s">
        <v>887</v>
      </c>
      <c r="I611" s="634" t="s">
        <v>887</v>
      </c>
      <c r="J611" s="635" t="s">
        <v>1163</v>
      </c>
      <c r="K611" s="620"/>
      <c r="L611" s="620"/>
      <c r="M611" s="636"/>
      <c r="N611" s="620" t="s">
        <v>1187</v>
      </c>
      <c r="O611" s="620" t="s">
        <v>1187</v>
      </c>
      <c r="P611" s="620">
        <v>7000</v>
      </c>
    </row>
    <row r="612" spans="1:16" ht="25.5" x14ac:dyDescent="0.25">
      <c r="A612" s="614" t="s">
        <v>692</v>
      </c>
      <c r="B612" s="620" t="s">
        <v>2103</v>
      </c>
      <c r="C612" s="614"/>
      <c r="D612" s="633" t="s">
        <v>771</v>
      </c>
      <c r="E612" s="631">
        <v>1200</v>
      </c>
      <c r="F612" s="632"/>
      <c r="G612" s="645" t="s">
        <v>1010</v>
      </c>
      <c r="H612" s="633" t="s">
        <v>887</v>
      </c>
      <c r="I612" s="634" t="s">
        <v>887</v>
      </c>
      <c r="J612" s="635" t="s">
        <v>1163</v>
      </c>
      <c r="K612" s="620"/>
      <c r="L612" s="620"/>
      <c r="M612" s="636"/>
      <c r="N612" s="620" t="s">
        <v>1188</v>
      </c>
      <c r="O612" s="620" t="s">
        <v>1188</v>
      </c>
      <c r="P612" s="620">
        <v>2400</v>
      </c>
    </row>
    <row r="613" spans="1:16" x14ac:dyDescent="0.25">
      <c r="A613" s="614" t="s">
        <v>692</v>
      </c>
      <c r="B613" s="620" t="s">
        <v>693</v>
      </c>
      <c r="C613" s="614"/>
      <c r="D613" s="633" t="s">
        <v>772</v>
      </c>
      <c r="E613" s="631">
        <v>1000</v>
      </c>
      <c r="F613" s="632"/>
      <c r="G613" s="645" t="s">
        <v>1011</v>
      </c>
      <c r="H613" s="633" t="s">
        <v>1003</v>
      </c>
      <c r="I613" s="634" t="s">
        <v>1003</v>
      </c>
      <c r="J613" s="635" t="s">
        <v>1011</v>
      </c>
      <c r="K613" s="620"/>
      <c r="L613" s="620"/>
      <c r="M613" s="636"/>
      <c r="N613" s="620" t="s">
        <v>1186</v>
      </c>
      <c r="O613" s="620" t="s">
        <v>1186</v>
      </c>
      <c r="P613" s="620">
        <v>3000</v>
      </c>
    </row>
    <row r="614" spans="1:16" ht="38.25" x14ac:dyDescent="0.25">
      <c r="A614" s="614" t="s">
        <v>692</v>
      </c>
      <c r="B614" s="620" t="s">
        <v>693</v>
      </c>
      <c r="C614" s="614"/>
      <c r="D614" s="633" t="s">
        <v>773</v>
      </c>
      <c r="E614" s="631">
        <v>1400</v>
      </c>
      <c r="F614" s="632"/>
      <c r="G614" s="645" t="s">
        <v>1012</v>
      </c>
      <c r="H614" s="633" t="s">
        <v>1013</v>
      </c>
      <c r="I614" s="634" t="s">
        <v>1013</v>
      </c>
      <c r="J614" s="635" t="s">
        <v>1164</v>
      </c>
      <c r="K614" s="620"/>
      <c r="L614" s="620"/>
      <c r="M614" s="636"/>
      <c r="N614" s="620" t="s">
        <v>1186</v>
      </c>
      <c r="O614" s="620" t="s">
        <v>1186</v>
      </c>
      <c r="P614" s="620">
        <v>4200</v>
      </c>
    </row>
    <row r="615" spans="1:16" ht="38.25" x14ac:dyDescent="0.25">
      <c r="A615" s="614" t="s">
        <v>692</v>
      </c>
      <c r="B615" s="620" t="s">
        <v>2103</v>
      </c>
      <c r="C615" s="614"/>
      <c r="D615" s="633" t="s">
        <v>773</v>
      </c>
      <c r="E615" s="631">
        <v>1200</v>
      </c>
      <c r="F615" s="632"/>
      <c r="G615" s="645" t="s">
        <v>1012</v>
      </c>
      <c r="H615" s="633" t="s">
        <v>1013</v>
      </c>
      <c r="I615" s="634" t="s">
        <v>1013</v>
      </c>
      <c r="J615" s="635" t="s">
        <v>1164</v>
      </c>
      <c r="K615" s="620"/>
      <c r="L615" s="620"/>
      <c r="M615" s="636"/>
      <c r="N615" s="620" t="s">
        <v>1189</v>
      </c>
      <c r="O615" s="620" t="s">
        <v>1189</v>
      </c>
      <c r="P615" s="620">
        <v>4800</v>
      </c>
    </row>
    <row r="616" spans="1:16" ht="38.25" x14ac:dyDescent="0.25">
      <c r="A616" s="614" t="s">
        <v>692</v>
      </c>
      <c r="B616" s="620" t="s">
        <v>2103</v>
      </c>
      <c r="C616" s="614"/>
      <c r="D616" s="633" t="s">
        <v>773</v>
      </c>
      <c r="E616" s="631">
        <v>1200</v>
      </c>
      <c r="F616" s="632" t="s">
        <v>1014</v>
      </c>
      <c r="G616" s="645" t="s">
        <v>1012</v>
      </c>
      <c r="H616" s="633" t="s">
        <v>1013</v>
      </c>
      <c r="I616" s="634" t="s">
        <v>1013</v>
      </c>
      <c r="J616" s="635" t="s">
        <v>1165</v>
      </c>
      <c r="K616" s="620"/>
      <c r="L616" s="620"/>
      <c r="M616" s="636"/>
      <c r="N616" s="620" t="s">
        <v>1190</v>
      </c>
      <c r="O616" s="620" t="s">
        <v>1190</v>
      </c>
      <c r="P616" s="620">
        <v>8400</v>
      </c>
    </row>
    <row r="617" spans="1:16" ht="51" x14ac:dyDescent="0.25">
      <c r="A617" s="614" t="s">
        <v>692</v>
      </c>
      <c r="B617" s="620" t="s">
        <v>2103</v>
      </c>
      <c r="C617" s="614"/>
      <c r="D617" s="633" t="s">
        <v>773</v>
      </c>
      <c r="E617" s="631">
        <v>1200</v>
      </c>
      <c r="F617" s="632" t="s">
        <v>1015</v>
      </c>
      <c r="G617" s="645" t="s">
        <v>1016</v>
      </c>
      <c r="H617" s="633" t="s">
        <v>1017</v>
      </c>
      <c r="I617" s="634" t="s">
        <v>1017</v>
      </c>
      <c r="J617" s="635" t="s">
        <v>1166</v>
      </c>
      <c r="K617" s="620"/>
      <c r="L617" s="620"/>
      <c r="M617" s="636"/>
      <c r="N617" s="620" t="s">
        <v>1190</v>
      </c>
      <c r="O617" s="620" t="s">
        <v>1190</v>
      </c>
      <c r="P617" s="620">
        <v>8400</v>
      </c>
    </row>
    <row r="618" spans="1:16" ht="25.5" x14ac:dyDescent="0.25">
      <c r="A618" s="614" t="s">
        <v>692</v>
      </c>
      <c r="B618" s="620" t="s">
        <v>2103</v>
      </c>
      <c r="C618" s="614"/>
      <c r="D618" s="633" t="s">
        <v>773</v>
      </c>
      <c r="E618" s="631">
        <v>1200</v>
      </c>
      <c r="F618" s="632" t="s">
        <v>1018</v>
      </c>
      <c r="G618" s="645" t="s">
        <v>1019</v>
      </c>
      <c r="H618" s="633" t="s">
        <v>1020</v>
      </c>
      <c r="I618" s="634" t="s">
        <v>1020</v>
      </c>
      <c r="J618" s="635" t="s">
        <v>1020</v>
      </c>
      <c r="K618" s="620"/>
      <c r="L618" s="620"/>
      <c r="M618" s="636"/>
      <c r="N618" s="620" t="s">
        <v>1190</v>
      </c>
      <c r="O618" s="620" t="s">
        <v>1190</v>
      </c>
      <c r="P618" s="620">
        <v>8400</v>
      </c>
    </row>
    <row r="619" spans="1:16" ht="25.5" x14ac:dyDescent="0.25">
      <c r="A619" s="614" t="s">
        <v>692</v>
      </c>
      <c r="B619" s="620" t="s">
        <v>2103</v>
      </c>
      <c r="C619" s="614"/>
      <c r="D619" s="633" t="s">
        <v>773</v>
      </c>
      <c r="E619" s="631">
        <v>1200</v>
      </c>
      <c r="F619" s="632" t="s">
        <v>1021</v>
      </c>
      <c r="G619" s="645" t="s">
        <v>1006</v>
      </c>
      <c r="H619" s="633" t="s">
        <v>887</v>
      </c>
      <c r="I619" s="634" t="s">
        <v>887</v>
      </c>
      <c r="J619" s="635" t="s">
        <v>1167</v>
      </c>
      <c r="K619" s="620"/>
      <c r="L619" s="620"/>
      <c r="M619" s="636"/>
      <c r="N619" s="620" t="s">
        <v>1190</v>
      </c>
      <c r="O619" s="620" t="s">
        <v>1190</v>
      </c>
      <c r="P619" s="620">
        <v>8400</v>
      </c>
    </row>
    <row r="620" spans="1:16" x14ac:dyDescent="0.25">
      <c r="A620" s="614" t="s">
        <v>692</v>
      </c>
      <c r="B620" s="620" t="s">
        <v>2103</v>
      </c>
      <c r="C620" s="614"/>
      <c r="D620" s="633" t="s">
        <v>773</v>
      </c>
      <c r="E620" s="631">
        <v>1200</v>
      </c>
      <c r="F620" s="632">
        <v>46807835</v>
      </c>
      <c r="G620" s="645" t="s">
        <v>1006</v>
      </c>
      <c r="H620" s="633" t="s">
        <v>887</v>
      </c>
      <c r="I620" s="634" t="s">
        <v>887</v>
      </c>
      <c r="J620" s="635" t="s">
        <v>1168</v>
      </c>
      <c r="K620" s="620"/>
      <c r="L620" s="620"/>
      <c r="M620" s="636"/>
      <c r="N620" s="620" t="s">
        <v>1190</v>
      </c>
      <c r="O620" s="620" t="s">
        <v>1190</v>
      </c>
      <c r="P620" s="620">
        <v>8400</v>
      </c>
    </row>
    <row r="621" spans="1:16" ht="25.5" x14ac:dyDescent="0.25">
      <c r="A621" s="614" t="s">
        <v>692</v>
      </c>
      <c r="B621" s="620" t="s">
        <v>2103</v>
      </c>
      <c r="C621" s="614"/>
      <c r="D621" s="633" t="s">
        <v>773</v>
      </c>
      <c r="E621" s="631">
        <v>1200</v>
      </c>
      <c r="F621" s="632" t="s">
        <v>1022</v>
      </c>
      <c r="G621" s="645" t="s">
        <v>1023</v>
      </c>
      <c r="H621" s="633" t="s">
        <v>1024</v>
      </c>
      <c r="I621" s="634" t="s">
        <v>1024</v>
      </c>
      <c r="J621" s="635" t="s">
        <v>1169</v>
      </c>
      <c r="K621" s="620"/>
      <c r="L621" s="620"/>
      <c r="M621" s="636"/>
      <c r="N621" s="620" t="s">
        <v>1190</v>
      </c>
      <c r="O621" s="620" t="s">
        <v>1190</v>
      </c>
      <c r="P621" s="620">
        <v>8400</v>
      </c>
    </row>
    <row r="622" spans="1:16" ht="38.25" x14ac:dyDescent="0.25">
      <c r="A622" s="614" t="s">
        <v>692</v>
      </c>
      <c r="B622" s="620" t="s">
        <v>2103</v>
      </c>
      <c r="C622" s="614"/>
      <c r="D622" s="633" t="s">
        <v>773</v>
      </c>
      <c r="E622" s="631">
        <v>1200</v>
      </c>
      <c r="F622" s="632">
        <v>70828340</v>
      </c>
      <c r="G622" s="645" t="s">
        <v>1025</v>
      </c>
      <c r="H622" s="633" t="s">
        <v>1003</v>
      </c>
      <c r="I622" s="634" t="s">
        <v>1003</v>
      </c>
      <c r="J622" s="635" t="s">
        <v>1170</v>
      </c>
      <c r="K622" s="620"/>
      <c r="L622" s="620"/>
      <c r="M622" s="636"/>
      <c r="N622" s="620" t="s">
        <v>1190</v>
      </c>
      <c r="O622" s="620" t="s">
        <v>1190</v>
      </c>
      <c r="P622" s="620">
        <v>8400</v>
      </c>
    </row>
    <row r="623" spans="1:16" ht="38.25" x14ac:dyDescent="0.25">
      <c r="A623" s="614" t="s">
        <v>692</v>
      </c>
      <c r="B623" s="620" t="s">
        <v>2103</v>
      </c>
      <c r="C623" s="614"/>
      <c r="D623" s="633" t="s">
        <v>773</v>
      </c>
      <c r="E623" s="631">
        <v>1200</v>
      </c>
      <c r="F623" s="632" t="s">
        <v>1026</v>
      </c>
      <c r="G623" s="645" t="s">
        <v>1012</v>
      </c>
      <c r="H623" s="633" t="s">
        <v>1013</v>
      </c>
      <c r="I623" s="634" t="s">
        <v>1013</v>
      </c>
      <c r="J623" s="635" t="s">
        <v>1171</v>
      </c>
      <c r="K623" s="620"/>
      <c r="L623" s="620"/>
      <c r="M623" s="636"/>
      <c r="N623" s="620" t="s">
        <v>1190</v>
      </c>
      <c r="O623" s="620" t="s">
        <v>1190</v>
      </c>
      <c r="P623" s="620">
        <v>8400</v>
      </c>
    </row>
    <row r="624" spans="1:16" ht="38.25" x14ac:dyDescent="0.25">
      <c r="A624" s="614" t="s">
        <v>692</v>
      </c>
      <c r="B624" s="620" t="s">
        <v>2103</v>
      </c>
      <c r="C624" s="614"/>
      <c r="D624" s="633" t="s">
        <v>773</v>
      </c>
      <c r="E624" s="631">
        <v>1200</v>
      </c>
      <c r="F624" s="632" t="s">
        <v>1027</v>
      </c>
      <c r="G624" s="645" t="s">
        <v>1025</v>
      </c>
      <c r="H624" s="633" t="s">
        <v>1003</v>
      </c>
      <c r="I624" s="634" t="s">
        <v>1003</v>
      </c>
      <c r="J624" s="635" t="s">
        <v>1172</v>
      </c>
      <c r="K624" s="620"/>
      <c r="L624" s="620"/>
      <c r="M624" s="636"/>
      <c r="N624" s="620" t="s">
        <v>1190</v>
      </c>
      <c r="O624" s="620" t="s">
        <v>1190</v>
      </c>
      <c r="P624" s="620">
        <v>8400</v>
      </c>
    </row>
    <row r="625" spans="1:16" ht="38.25" x14ac:dyDescent="0.25">
      <c r="A625" s="614" t="s">
        <v>692</v>
      </c>
      <c r="B625" s="620" t="s">
        <v>2103</v>
      </c>
      <c r="C625" s="614"/>
      <c r="D625" s="633" t="s">
        <v>773</v>
      </c>
      <c r="E625" s="631">
        <v>1200</v>
      </c>
      <c r="F625" s="632">
        <v>43928794</v>
      </c>
      <c r="G625" s="645" t="s">
        <v>1016</v>
      </c>
      <c r="H625" s="633" t="s">
        <v>1028</v>
      </c>
      <c r="I625" s="634" t="s">
        <v>1028</v>
      </c>
      <c r="J625" s="635" t="s">
        <v>1173</v>
      </c>
      <c r="K625" s="620"/>
      <c r="L625" s="620"/>
      <c r="M625" s="636"/>
      <c r="N625" s="620" t="s">
        <v>1190</v>
      </c>
      <c r="O625" s="620" t="s">
        <v>1190</v>
      </c>
      <c r="P625" s="620">
        <v>8400</v>
      </c>
    </row>
    <row r="626" spans="1:16" ht="25.5" x14ac:dyDescent="0.25">
      <c r="A626" s="614" t="s">
        <v>692</v>
      </c>
      <c r="B626" s="620" t="s">
        <v>2103</v>
      </c>
      <c r="C626" s="614"/>
      <c r="D626" s="633" t="s">
        <v>773</v>
      </c>
      <c r="E626" s="631">
        <v>1200</v>
      </c>
      <c r="F626" s="632" t="s">
        <v>1029</v>
      </c>
      <c r="G626" s="645" t="s">
        <v>1019</v>
      </c>
      <c r="H626" s="633" t="s">
        <v>1020</v>
      </c>
      <c r="I626" s="634" t="s">
        <v>1020</v>
      </c>
      <c r="J626" s="635" t="s">
        <v>1020</v>
      </c>
      <c r="K626" s="620"/>
      <c r="L626" s="620"/>
      <c r="M626" s="636"/>
      <c r="N626" s="620" t="s">
        <v>1190</v>
      </c>
      <c r="O626" s="620" t="s">
        <v>1190</v>
      </c>
      <c r="P626" s="620">
        <v>8400</v>
      </c>
    </row>
    <row r="627" spans="1:16" x14ac:dyDescent="0.25">
      <c r="A627" s="614" t="s">
        <v>692</v>
      </c>
      <c r="B627" s="620" t="s">
        <v>694</v>
      </c>
      <c r="C627" s="614"/>
      <c r="D627" s="633" t="s">
        <v>774</v>
      </c>
      <c r="E627" s="631">
        <v>3000</v>
      </c>
      <c r="F627" s="632" t="s">
        <v>1030</v>
      </c>
      <c r="G627" s="645" t="s">
        <v>1000</v>
      </c>
      <c r="H627" s="633" t="s">
        <v>1031</v>
      </c>
      <c r="I627" s="634" t="s">
        <v>1031</v>
      </c>
      <c r="J627" s="635" t="s">
        <v>1140</v>
      </c>
      <c r="K627" s="620"/>
      <c r="L627" s="620"/>
      <c r="M627" s="636"/>
      <c r="N627" s="620"/>
      <c r="O627" s="620">
        <v>7</v>
      </c>
      <c r="P627" s="620">
        <v>21000</v>
      </c>
    </row>
    <row r="628" spans="1:16" x14ac:dyDescent="0.25">
      <c r="A628" s="614" t="s">
        <v>692</v>
      </c>
      <c r="B628" s="620" t="s">
        <v>694</v>
      </c>
      <c r="C628" s="614"/>
      <c r="D628" s="633" t="s">
        <v>775</v>
      </c>
      <c r="E628" s="631">
        <v>2000</v>
      </c>
      <c r="F628" s="632"/>
      <c r="G628" s="645"/>
      <c r="H628" s="633"/>
      <c r="I628" s="634"/>
      <c r="J628" s="635"/>
      <c r="K628" s="620"/>
      <c r="L628" s="620"/>
      <c r="M628" s="636"/>
      <c r="N628" s="620"/>
      <c r="O628" s="620">
        <v>6</v>
      </c>
      <c r="P628" s="620">
        <v>12000</v>
      </c>
    </row>
    <row r="629" spans="1:16" x14ac:dyDescent="0.25">
      <c r="A629" s="614" t="s">
        <v>692</v>
      </c>
      <c r="B629" s="620" t="s">
        <v>694</v>
      </c>
      <c r="C629" s="614"/>
      <c r="D629" s="633" t="s">
        <v>776</v>
      </c>
      <c r="E629" s="631">
        <v>1500</v>
      </c>
      <c r="F629" s="632">
        <v>70694296</v>
      </c>
      <c r="G629" s="645" t="s">
        <v>878</v>
      </c>
      <c r="H629" s="633" t="s">
        <v>1032</v>
      </c>
      <c r="I629" s="634" t="s">
        <v>1032</v>
      </c>
      <c r="J629" s="635" t="s">
        <v>1153</v>
      </c>
      <c r="K629" s="620"/>
      <c r="L629" s="620"/>
      <c r="M629" s="636"/>
      <c r="N629" s="620"/>
      <c r="O629" s="620">
        <v>2</v>
      </c>
      <c r="P629" s="620">
        <v>3000</v>
      </c>
    </row>
    <row r="630" spans="1:16" x14ac:dyDescent="0.25">
      <c r="A630" s="614" t="s">
        <v>692</v>
      </c>
      <c r="B630" s="620" t="s">
        <v>694</v>
      </c>
      <c r="C630" s="614"/>
      <c r="D630" s="633" t="s">
        <v>707</v>
      </c>
      <c r="E630" s="631">
        <v>1500</v>
      </c>
      <c r="F630" s="632" t="s">
        <v>1033</v>
      </c>
      <c r="G630" s="645" t="s">
        <v>1000</v>
      </c>
      <c r="H630" s="633" t="s">
        <v>1032</v>
      </c>
      <c r="I630" s="634" t="s">
        <v>1032</v>
      </c>
      <c r="J630" s="635" t="s">
        <v>1153</v>
      </c>
      <c r="K630" s="620"/>
      <c r="L630" s="620"/>
      <c r="M630" s="636"/>
      <c r="N630" s="620"/>
      <c r="O630" s="620"/>
      <c r="P630" s="620">
        <v>0</v>
      </c>
    </row>
    <row r="631" spans="1:16" ht="25.5" x14ac:dyDescent="0.25">
      <c r="A631" s="614" t="s">
        <v>692</v>
      </c>
      <c r="B631" s="620" t="s">
        <v>694</v>
      </c>
      <c r="C631" s="614"/>
      <c r="D631" s="633" t="s">
        <v>777</v>
      </c>
      <c r="E631" s="631">
        <v>3500</v>
      </c>
      <c r="F631" s="632" t="s">
        <v>1034</v>
      </c>
      <c r="G631" s="645" t="s">
        <v>1035</v>
      </c>
      <c r="H631" s="633" t="s">
        <v>1032</v>
      </c>
      <c r="I631" s="634" t="s">
        <v>1032</v>
      </c>
      <c r="J631" s="635" t="s">
        <v>1035</v>
      </c>
      <c r="K631" s="620"/>
      <c r="L631" s="620"/>
      <c r="M631" s="636"/>
      <c r="N631" s="620" t="s">
        <v>1191</v>
      </c>
      <c r="O631" s="620">
        <v>6</v>
      </c>
      <c r="P631" s="620">
        <v>21000</v>
      </c>
    </row>
    <row r="632" spans="1:16" x14ac:dyDescent="0.25">
      <c r="A632" s="614" t="s">
        <v>692</v>
      </c>
      <c r="B632" s="620" t="s">
        <v>694</v>
      </c>
      <c r="C632" s="614"/>
      <c r="D632" s="633"/>
      <c r="E632" s="631">
        <v>4000</v>
      </c>
      <c r="F632" s="632"/>
      <c r="G632" s="645"/>
      <c r="H632" s="633"/>
      <c r="I632" s="634"/>
      <c r="J632" s="635"/>
      <c r="K632" s="620"/>
      <c r="L632" s="620"/>
      <c r="M632" s="636"/>
      <c r="N632" s="620"/>
      <c r="O632" s="620">
        <v>6</v>
      </c>
      <c r="P632" s="620">
        <v>24000</v>
      </c>
    </row>
    <row r="633" spans="1:16" x14ac:dyDescent="0.25">
      <c r="A633" s="614" t="s">
        <v>692</v>
      </c>
      <c r="B633" s="620" t="s">
        <v>694</v>
      </c>
      <c r="C633" s="614"/>
      <c r="D633" s="633"/>
      <c r="E633" s="631">
        <v>3000</v>
      </c>
      <c r="F633" s="632"/>
      <c r="G633" s="645"/>
      <c r="H633" s="633"/>
      <c r="I633" s="634"/>
      <c r="J633" s="635"/>
      <c r="K633" s="620"/>
      <c r="L633" s="620"/>
      <c r="M633" s="636"/>
      <c r="N633" s="620"/>
      <c r="O633" s="620">
        <v>6</v>
      </c>
      <c r="P633" s="620">
        <v>18000</v>
      </c>
    </row>
    <row r="634" spans="1:16" x14ac:dyDescent="0.25">
      <c r="A634" s="614" t="s">
        <v>692</v>
      </c>
      <c r="B634" s="620" t="s">
        <v>694</v>
      </c>
      <c r="C634" s="614"/>
      <c r="D634" s="633"/>
      <c r="E634" s="631">
        <v>3000</v>
      </c>
      <c r="F634" s="632"/>
      <c r="G634" s="645"/>
      <c r="H634" s="633"/>
      <c r="I634" s="634"/>
      <c r="J634" s="635"/>
      <c r="K634" s="620"/>
      <c r="L634" s="620"/>
      <c r="M634" s="636"/>
      <c r="N634" s="620"/>
      <c r="O634" s="620">
        <v>6</v>
      </c>
      <c r="P634" s="620">
        <v>18000</v>
      </c>
    </row>
    <row r="635" spans="1:16" x14ac:dyDescent="0.25">
      <c r="A635" s="614" t="s">
        <v>692</v>
      </c>
      <c r="B635" s="620" t="s">
        <v>694</v>
      </c>
      <c r="C635" s="614"/>
      <c r="D635" s="633" t="s">
        <v>778</v>
      </c>
      <c r="E635" s="631">
        <v>1000</v>
      </c>
      <c r="F635" s="632" t="s">
        <v>1036</v>
      </c>
      <c r="G635" s="645" t="s">
        <v>1037</v>
      </c>
      <c r="H635" s="633"/>
      <c r="I635" s="634"/>
      <c r="J635" s="635"/>
      <c r="K635" s="620"/>
      <c r="L635" s="620"/>
      <c r="M635" s="636"/>
      <c r="N635" s="620"/>
      <c r="O635" s="620">
        <v>6</v>
      </c>
      <c r="P635" s="620">
        <v>6000</v>
      </c>
    </row>
    <row r="636" spans="1:16" x14ac:dyDescent="0.25">
      <c r="A636" s="614" t="s">
        <v>692</v>
      </c>
      <c r="B636" s="620" t="s">
        <v>694</v>
      </c>
      <c r="C636" s="614"/>
      <c r="D636" s="633" t="s">
        <v>779</v>
      </c>
      <c r="E636" s="631">
        <v>1000</v>
      </c>
      <c r="F636" s="632">
        <v>72466765</v>
      </c>
      <c r="G636" s="645" t="s">
        <v>1038</v>
      </c>
      <c r="H636" s="633" t="s">
        <v>1032</v>
      </c>
      <c r="I636" s="634" t="s">
        <v>1032</v>
      </c>
      <c r="J636" s="635" t="s">
        <v>1174</v>
      </c>
      <c r="K636" s="620"/>
      <c r="L636" s="620"/>
      <c r="M636" s="636"/>
      <c r="N636" s="620"/>
      <c r="O636" s="620">
        <v>6</v>
      </c>
      <c r="P636" s="620">
        <v>6000</v>
      </c>
    </row>
    <row r="637" spans="1:16" x14ac:dyDescent="0.25">
      <c r="A637" s="614" t="s">
        <v>692</v>
      </c>
      <c r="B637" s="620" t="s">
        <v>694</v>
      </c>
      <c r="C637" s="614"/>
      <c r="D637" s="633" t="s">
        <v>780</v>
      </c>
      <c r="E637" s="631">
        <v>1000</v>
      </c>
      <c r="F637" s="632">
        <v>74895599</v>
      </c>
      <c r="G637" s="645" t="s">
        <v>1039</v>
      </c>
      <c r="H637" s="633" t="s">
        <v>866</v>
      </c>
      <c r="I637" s="634" t="s">
        <v>866</v>
      </c>
      <c r="J637" s="635" t="s">
        <v>818</v>
      </c>
      <c r="K637" s="620"/>
      <c r="L637" s="620"/>
      <c r="M637" s="636"/>
      <c r="N637" s="620" t="s">
        <v>1192</v>
      </c>
      <c r="O637" s="620">
        <v>2</v>
      </c>
      <c r="P637" s="620">
        <v>2000</v>
      </c>
    </row>
    <row r="638" spans="1:16" x14ac:dyDescent="0.25">
      <c r="A638" s="614" t="s">
        <v>692</v>
      </c>
      <c r="B638" s="620" t="s">
        <v>694</v>
      </c>
      <c r="C638" s="614"/>
      <c r="D638" s="633" t="s">
        <v>779</v>
      </c>
      <c r="E638" s="631">
        <v>1000</v>
      </c>
      <c r="F638" s="632">
        <v>72627254</v>
      </c>
      <c r="G638" s="645" t="s">
        <v>1038</v>
      </c>
      <c r="H638" s="633" t="s">
        <v>1032</v>
      </c>
      <c r="I638" s="634" t="s">
        <v>1032</v>
      </c>
      <c r="J638" s="635" t="s">
        <v>1175</v>
      </c>
      <c r="K638" s="620"/>
      <c r="L638" s="620"/>
      <c r="M638" s="636"/>
      <c r="N638" s="620"/>
      <c r="O638" s="620">
        <v>6</v>
      </c>
      <c r="P638" s="620">
        <v>6000</v>
      </c>
    </row>
    <row r="639" spans="1:16" x14ac:dyDescent="0.25">
      <c r="A639" s="614" t="s">
        <v>692</v>
      </c>
      <c r="B639" s="620" t="s">
        <v>694</v>
      </c>
      <c r="C639" s="614"/>
      <c r="D639" s="633" t="s">
        <v>781</v>
      </c>
      <c r="E639" s="631">
        <v>1000</v>
      </c>
      <c r="F639" s="632">
        <v>46132635</v>
      </c>
      <c r="G639" s="645" t="s">
        <v>1040</v>
      </c>
      <c r="H639" s="633" t="s">
        <v>1032</v>
      </c>
      <c r="I639" s="634" t="s">
        <v>1032</v>
      </c>
      <c r="J639" s="635" t="s">
        <v>1035</v>
      </c>
      <c r="K639" s="620"/>
      <c r="L639" s="620"/>
      <c r="M639" s="636"/>
      <c r="N639" s="620"/>
      <c r="O639" s="620">
        <v>6</v>
      </c>
      <c r="P639" s="620">
        <v>6000</v>
      </c>
    </row>
    <row r="640" spans="1:16" x14ac:dyDescent="0.25">
      <c r="A640" s="614" t="s">
        <v>692</v>
      </c>
      <c r="B640" s="620" t="s">
        <v>694</v>
      </c>
      <c r="C640" s="614"/>
      <c r="D640" s="633" t="s">
        <v>782</v>
      </c>
      <c r="E640" s="631">
        <v>2000</v>
      </c>
      <c r="F640" s="632">
        <v>72176182</v>
      </c>
      <c r="G640" s="645" t="s">
        <v>1041</v>
      </c>
      <c r="H640" s="633" t="s">
        <v>1032</v>
      </c>
      <c r="I640" s="634" t="s">
        <v>1032</v>
      </c>
      <c r="J640" s="635" t="s">
        <v>1176</v>
      </c>
      <c r="K640" s="620"/>
      <c r="L640" s="620"/>
      <c r="M640" s="636"/>
      <c r="N640" s="620" t="s">
        <v>1193</v>
      </c>
      <c r="O640" s="620">
        <v>6</v>
      </c>
      <c r="P640" s="620">
        <v>12000</v>
      </c>
    </row>
    <row r="641" spans="1:16" x14ac:dyDescent="0.25">
      <c r="A641" s="614" t="s">
        <v>692</v>
      </c>
      <c r="B641" s="620" t="s">
        <v>702</v>
      </c>
      <c r="C641" s="614"/>
      <c r="D641" s="633" t="s">
        <v>783</v>
      </c>
      <c r="E641" s="631">
        <v>1000</v>
      </c>
      <c r="F641" s="632" t="s">
        <v>1042</v>
      </c>
      <c r="G641" s="645" t="s">
        <v>1043</v>
      </c>
      <c r="H641" s="633"/>
      <c r="I641" s="634"/>
      <c r="J641" s="635" t="s">
        <v>1177</v>
      </c>
      <c r="K641" s="620"/>
      <c r="L641" s="620"/>
      <c r="M641" s="636"/>
      <c r="N641" s="620" t="s">
        <v>1194</v>
      </c>
      <c r="O641" s="620">
        <v>6</v>
      </c>
      <c r="P641" s="620">
        <v>6000</v>
      </c>
    </row>
    <row r="642" spans="1:16" ht="25.5" x14ac:dyDescent="0.25">
      <c r="A642" s="614" t="s">
        <v>692</v>
      </c>
      <c r="B642" s="637" t="s">
        <v>2104</v>
      </c>
      <c r="C642" s="614"/>
      <c r="D642" s="635" t="s">
        <v>784</v>
      </c>
      <c r="E642" s="631" t="s">
        <v>1132</v>
      </c>
      <c r="F642" s="638">
        <v>41318642</v>
      </c>
      <c r="G642" s="645"/>
      <c r="H642" s="633" t="s">
        <v>1044</v>
      </c>
      <c r="I642" s="634" t="s">
        <v>1044</v>
      </c>
      <c r="J642" s="635"/>
      <c r="K642" s="620"/>
      <c r="L642" s="620"/>
      <c r="M642" s="636"/>
      <c r="N642" s="620"/>
      <c r="O642" s="639">
        <v>8</v>
      </c>
      <c r="P642" s="640" t="s">
        <v>1195</v>
      </c>
    </row>
    <row r="643" spans="1:16" ht="25.5" x14ac:dyDescent="0.25">
      <c r="A643" s="614" t="s">
        <v>692</v>
      </c>
      <c r="B643" s="637" t="s">
        <v>2104</v>
      </c>
      <c r="C643" s="614"/>
      <c r="D643" s="635" t="s">
        <v>784</v>
      </c>
      <c r="E643" s="631" t="s">
        <v>1132</v>
      </c>
      <c r="F643" s="638">
        <v>43935099</v>
      </c>
      <c r="G643" s="645"/>
      <c r="H643" s="633" t="s">
        <v>1044</v>
      </c>
      <c r="I643" s="634" t="s">
        <v>1044</v>
      </c>
      <c r="J643" s="635"/>
      <c r="K643" s="620"/>
      <c r="L643" s="620"/>
      <c r="M643" s="636"/>
      <c r="N643" s="620"/>
      <c r="O643" s="639">
        <v>8</v>
      </c>
      <c r="P643" s="640" t="s">
        <v>1195</v>
      </c>
    </row>
    <row r="644" spans="1:16" ht="25.5" x14ac:dyDescent="0.25">
      <c r="A644" s="614" t="s">
        <v>692</v>
      </c>
      <c r="B644" s="637" t="s">
        <v>2104</v>
      </c>
      <c r="C644" s="614"/>
      <c r="D644" s="635" t="s">
        <v>784</v>
      </c>
      <c r="E644" s="631" t="s">
        <v>1132</v>
      </c>
      <c r="F644" s="638">
        <v>48776590</v>
      </c>
      <c r="G644" s="645"/>
      <c r="H644" s="633" t="s">
        <v>1044</v>
      </c>
      <c r="I644" s="634" t="s">
        <v>1044</v>
      </c>
      <c r="J644" s="635"/>
      <c r="K644" s="620"/>
      <c r="L644" s="620"/>
      <c r="M644" s="636"/>
      <c r="N644" s="620"/>
      <c r="O644" s="639">
        <v>8</v>
      </c>
      <c r="P644" s="640" t="s">
        <v>1195</v>
      </c>
    </row>
    <row r="645" spans="1:16" ht="25.5" x14ac:dyDescent="0.25">
      <c r="A645" s="614" t="s">
        <v>692</v>
      </c>
      <c r="B645" s="637" t="s">
        <v>2104</v>
      </c>
      <c r="C645" s="614"/>
      <c r="D645" s="635" t="s">
        <v>784</v>
      </c>
      <c r="E645" s="631" t="s">
        <v>1132</v>
      </c>
      <c r="F645" s="638">
        <v>33325602</v>
      </c>
      <c r="G645" s="641" t="s">
        <v>1045</v>
      </c>
      <c r="H645" s="633" t="s">
        <v>1046</v>
      </c>
      <c r="I645" s="634" t="s">
        <v>1046</v>
      </c>
      <c r="J645" s="635" t="s">
        <v>866</v>
      </c>
      <c r="K645" s="620"/>
      <c r="L645" s="620"/>
      <c r="M645" s="636"/>
      <c r="N645" s="620"/>
      <c r="O645" s="639">
        <v>8</v>
      </c>
      <c r="P645" s="640" t="s">
        <v>1195</v>
      </c>
    </row>
    <row r="646" spans="1:16" ht="25.5" x14ac:dyDescent="0.25">
      <c r="A646" s="614" t="s">
        <v>692</v>
      </c>
      <c r="B646" s="637" t="s">
        <v>2104</v>
      </c>
      <c r="C646" s="614"/>
      <c r="D646" s="635" t="s">
        <v>784</v>
      </c>
      <c r="E646" s="631" t="s">
        <v>1132</v>
      </c>
      <c r="F646" s="638">
        <v>72033925</v>
      </c>
      <c r="G646" s="645"/>
      <c r="H646" s="633" t="s">
        <v>1044</v>
      </c>
      <c r="I646" s="634" t="s">
        <v>1044</v>
      </c>
      <c r="J646" s="635"/>
      <c r="K646" s="620"/>
      <c r="L646" s="620"/>
      <c r="M646" s="636"/>
      <c r="N646" s="620"/>
      <c r="O646" s="639">
        <v>8</v>
      </c>
      <c r="P646" s="640" t="s">
        <v>1195</v>
      </c>
    </row>
    <row r="647" spans="1:16" ht="25.5" x14ac:dyDescent="0.25">
      <c r="A647" s="614" t="s">
        <v>692</v>
      </c>
      <c r="B647" s="637" t="s">
        <v>2104</v>
      </c>
      <c r="C647" s="614"/>
      <c r="D647" s="635" t="s">
        <v>784</v>
      </c>
      <c r="E647" s="631" t="s">
        <v>1132</v>
      </c>
      <c r="F647" s="638">
        <v>46433298</v>
      </c>
      <c r="G647" s="645"/>
      <c r="H647" s="633" t="s">
        <v>1044</v>
      </c>
      <c r="I647" s="634" t="s">
        <v>1044</v>
      </c>
      <c r="J647" s="635"/>
      <c r="K647" s="620"/>
      <c r="L647" s="620"/>
      <c r="M647" s="636"/>
      <c r="N647" s="620"/>
      <c r="O647" s="639">
        <v>8</v>
      </c>
      <c r="P647" s="640" t="s">
        <v>1195</v>
      </c>
    </row>
    <row r="648" spans="1:16" ht="25.5" x14ac:dyDescent="0.25">
      <c r="A648" s="614" t="s">
        <v>692</v>
      </c>
      <c r="B648" s="637" t="s">
        <v>2104</v>
      </c>
      <c r="C648" s="614"/>
      <c r="D648" s="635" t="s">
        <v>784</v>
      </c>
      <c r="E648" s="631" t="s">
        <v>1132</v>
      </c>
      <c r="F648" s="638">
        <v>22507094</v>
      </c>
      <c r="G648" s="645" t="s">
        <v>1047</v>
      </c>
      <c r="H648" s="633" t="s">
        <v>1046</v>
      </c>
      <c r="I648" s="634" t="s">
        <v>1046</v>
      </c>
      <c r="J648" s="635" t="s">
        <v>866</v>
      </c>
      <c r="K648" s="620"/>
      <c r="L648" s="620"/>
      <c r="M648" s="636"/>
      <c r="N648" s="620"/>
      <c r="O648" s="639">
        <v>8</v>
      </c>
      <c r="P648" s="640" t="s">
        <v>1195</v>
      </c>
    </row>
    <row r="649" spans="1:16" ht="25.5" x14ac:dyDescent="0.25">
      <c r="A649" s="614" t="s">
        <v>692</v>
      </c>
      <c r="B649" s="637" t="s">
        <v>2104</v>
      </c>
      <c r="C649" s="614"/>
      <c r="D649" s="635" t="s">
        <v>784</v>
      </c>
      <c r="E649" s="631" t="s">
        <v>1132</v>
      </c>
      <c r="F649" s="642" t="s">
        <v>1048</v>
      </c>
      <c r="G649" s="645"/>
      <c r="H649" s="633" t="s">
        <v>1044</v>
      </c>
      <c r="I649" s="634" t="s">
        <v>1044</v>
      </c>
      <c r="J649" s="635"/>
      <c r="K649" s="620"/>
      <c r="L649" s="620"/>
      <c r="M649" s="636"/>
      <c r="N649" s="620"/>
      <c r="O649" s="639">
        <v>8</v>
      </c>
      <c r="P649" s="640" t="s">
        <v>1195</v>
      </c>
    </row>
    <row r="650" spans="1:16" ht="25.5" x14ac:dyDescent="0.25">
      <c r="A650" s="614" t="s">
        <v>692</v>
      </c>
      <c r="B650" s="637" t="s">
        <v>2104</v>
      </c>
      <c r="C650" s="614"/>
      <c r="D650" s="635" t="s">
        <v>784</v>
      </c>
      <c r="E650" s="631" t="s">
        <v>1132</v>
      </c>
      <c r="F650" s="642" t="s">
        <v>1049</v>
      </c>
      <c r="G650" s="645"/>
      <c r="H650" s="633" t="s">
        <v>1044</v>
      </c>
      <c r="I650" s="634" t="s">
        <v>1044</v>
      </c>
      <c r="J650" s="635"/>
      <c r="K650" s="620"/>
      <c r="L650" s="620"/>
      <c r="M650" s="636"/>
      <c r="N650" s="620"/>
      <c r="O650" s="639">
        <v>8</v>
      </c>
      <c r="P650" s="640" t="s">
        <v>1195</v>
      </c>
    </row>
    <row r="651" spans="1:16" ht="25.5" x14ac:dyDescent="0.25">
      <c r="A651" s="614" t="s">
        <v>692</v>
      </c>
      <c r="B651" s="637" t="s">
        <v>2104</v>
      </c>
      <c r="C651" s="614"/>
      <c r="D651" s="635" t="s">
        <v>784</v>
      </c>
      <c r="E651" s="631" t="s">
        <v>1132</v>
      </c>
      <c r="F651" s="638">
        <v>41227773</v>
      </c>
      <c r="G651" s="645"/>
      <c r="H651" s="633" t="s">
        <v>1044</v>
      </c>
      <c r="I651" s="634" t="s">
        <v>1044</v>
      </c>
      <c r="J651" s="635"/>
      <c r="K651" s="620"/>
      <c r="L651" s="620"/>
      <c r="M651" s="636"/>
      <c r="N651" s="620"/>
      <c r="O651" s="639">
        <v>8</v>
      </c>
      <c r="P651" s="640" t="s">
        <v>1195</v>
      </c>
    </row>
    <row r="652" spans="1:16" ht="25.5" x14ac:dyDescent="0.25">
      <c r="A652" s="614" t="s">
        <v>692</v>
      </c>
      <c r="B652" s="637" t="s">
        <v>2104</v>
      </c>
      <c r="C652" s="614"/>
      <c r="D652" s="635" t="s">
        <v>784</v>
      </c>
      <c r="E652" s="631" t="s">
        <v>1132</v>
      </c>
      <c r="F652" s="643">
        <v>81244505</v>
      </c>
      <c r="G652" s="645"/>
      <c r="H652" s="633" t="s">
        <v>1044</v>
      </c>
      <c r="I652" s="634" t="s">
        <v>1044</v>
      </c>
      <c r="J652" s="635"/>
      <c r="K652" s="620"/>
      <c r="L652" s="620"/>
      <c r="M652" s="636"/>
      <c r="N652" s="620"/>
      <c r="O652" s="639">
        <v>8</v>
      </c>
      <c r="P652" s="640" t="s">
        <v>1195</v>
      </c>
    </row>
    <row r="653" spans="1:16" ht="25.5" x14ac:dyDescent="0.25">
      <c r="A653" s="614" t="s">
        <v>692</v>
      </c>
      <c r="B653" s="637" t="s">
        <v>2104</v>
      </c>
      <c r="C653" s="614"/>
      <c r="D653" s="635" t="s">
        <v>784</v>
      </c>
      <c r="E653" s="631" t="s">
        <v>1132</v>
      </c>
      <c r="F653" s="642" t="s">
        <v>1050</v>
      </c>
      <c r="G653" s="645"/>
      <c r="H653" s="633" t="s">
        <v>1044</v>
      </c>
      <c r="I653" s="634" t="s">
        <v>1044</v>
      </c>
      <c r="J653" s="635"/>
      <c r="K653" s="620"/>
      <c r="L653" s="620"/>
      <c r="M653" s="636"/>
      <c r="N653" s="620"/>
      <c r="O653" s="639">
        <v>8</v>
      </c>
      <c r="P653" s="640" t="s">
        <v>1195</v>
      </c>
    </row>
    <row r="654" spans="1:16" ht="25.5" x14ac:dyDescent="0.25">
      <c r="A654" s="614" t="s">
        <v>692</v>
      </c>
      <c r="B654" s="637" t="s">
        <v>2104</v>
      </c>
      <c r="C654" s="614"/>
      <c r="D654" s="635" t="s">
        <v>785</v>
      </c>
      <c r="E654" s="631" t="s">
        <v>1133</v>
      </c>
      <c r="F654" s="642" t="s">
        <v>1051</v>
      </c>
      <c r="G654" s="645"/>
      <c r="H654" s="633" t="s">
        <v>1044</v>
      </c>
      <c r="I654" s="634" t="s">
        <v>1044</v>
      </c>
      <c r="J654" s="635"/>
      <c r="K654" s="620"/>
      <c r="L654" s="620"/>
      <c r="M654" s="636"/>
      <c r="N654" s="620"/>
      <c r="O654" s="639">
        <v>8</v>
      </c>
      <c r="P654" s="640" t="s">
        <v>1196</v>
      </c>
    </row>
    <row r="655" spans="1:16" ht="25.5" x14ac:dyDescent="0.25">
      <c r="A655" s="614" t="s">
        <v>692</v>
      </c>
      <c r="B655" s="637" t="s">
        <v>2104</v>
      </c>
      <c r="C655" s="614"/>
      <c r="D655" s="635" t="s">
        <v>784</v>
      </c>
      <c r="E655" s="631" t="s">
        <v>1132</v>
      </c>
      <c r="F655" s="643">
        <v>43847126</v>
      </c>
      <c r="G655" s="645"/>
      <c r="H655" s="633" t="s">
        <v>1044</v>
      </c>
      <c r="I655" s="634" t="s">
        <v>1044</v>
      </c>
      <c r="J655" s="635"/>
      <c r="K655" s="620"/>
      <c r="L655" s="620"/>
      <c r="M655" s="636"/>
      <c r="N655" s="620"/>
      <c r="O655" s="639">
        <v>8</v>
      </c>
      <c r="P655" s="640" t="s">
        <v>1195</v>
      </c>
    </row>
    <row r="656" spans="1:16" ht="25.5" x14ac:dyDescent="0.25">
      <c r="A656" s="614" t="s">
        <v>692</v>
      </c>
      <c r="B656" s="637" t="s">
        <v>2104</v>
      </c>
      <c r="C656" s="614"/>
      <c r="D656" s="635" t="s">
        <v>784</v>
      </c>
      <c r="E656" s="631" t="s">
        <v>1132</v>
      </c>
      <c r="F656" s="644" t="s">
        <v>1052</v>
      </c>
      <c r="G656" s="645" t="s">
        <v>1053</v>
      </c>
      <c r="H656" s="633" t="s">
        <v>1046</v>
      </c>
      <c r="I656" s="634" t="s">
        <v>1046</v>
      </c>
      <c r="J656" s="635" t="s">
        <v>866</v>
      </c>
      <c r="K656" s="620"/>
      <c r="L656" s="620"/>
      <c r="M656" s="636"/>
      <c r="N656" s="620"/>
      <c r="O656" s="639">
        <v>8</v>
      </c>
      <c r="P656" s="640" t="s">
        <v>1195</v>
      </c>
    </row>
    <row r="657" spans="1:16" ht="25.5" x14ac:dyDescent="0.25">
      <c r="A657" s="614" t="s">
        <v>692</v>
      </c>
      <c r="B657" s="637" t="s">
        <v>2104</v>
      </c>
      <c r="C657" s="614"/>
      <c r="D657" s="635" t="s">
        <v>784</v>
      </c>
      <c r="E657" s="631" t="s">
        <v>1132</v>
      </c>
      <c r="F657" s="642" t="s">
        <v>1054</v>
      </c>
      <c r="G657" s="645" t="s">
        <v>1055</v>
      </c>
      <c r="H657" s="633" t="s">
        <v>1046</v>
      </c>
      <c r="I657" s="634" t="s">
        <v>1046</v>
      </c>
      <c r="J657" s="635" t="s">
        <v>866</v>
      </c>
      <c r="K657" s="620"/>
      <c r="L657" s="620"/>
      <c r="M657" s="636"/>
      <c r="N657" s="620"/>
      <c r="O657" s="639">
        <v>8</v>
      </c>
      <c r="P657" s="640" t="s">
        <v>1195</v>
      </c>
    </row>
    <row r="658" spans="1:16" ht="25.5" x14ac:dyDescent="0.25">
      <c r="A658" s="614" t="s">
        <v>692</v>
      </c>
      <c r="B658" s="637" t="s">
        <v>2104</v>
      </c>
      <c r="C658" s="614"/>
      <c r="D658" s="635" t="s">
        <v>784</v>
      </c>
      <c r="E658" s="631" t="s">
        <v>1132</v>
      </c>
      <c r="F658" s="638">
        <v>44723313</v>
      </c>
      <c r="G658" s="645"/>
      <c r="H658" s="633" t="s">
        <v>1044</v>
      </c>
      <c r="I658" s="634" t="s">
        <v>1044</v>
      </c>
      <c r="J658" s="635"/>
      <c r="K658" s="620"/>
      <c r="L658" s="620"/>
      <c r="M658" s="636"/>
      <c r="N658" s="620"/>
      <c r="O658" s="639">
        <v>8</v>
      </c>
      <c r="P658" s="640" t="s">
        <v>1195</v>
      </c>
    </row>
    <row r="659" spans="1:16" ht="25.5" x14ac:dyDescent="0.25">
      <c r="A659" s="614" t="s">
        <v>692</v>
      </c>
      <c r="B659" s="637" t="s">
        <v>2104</v>
      </c>
      <c r="C659" s="614"/>
      <c r="D659" s="635" t="s">
        <v>784</v>
      </c>
      <c r="E659" s="631" t="s">
        <v>1132</v>
      </c>
      <c r="F659" s="644" t="s">
        <v>1056</v>
      </c>
      <c r="G659" s="645" t="s">
        <v>1057</v>
      </c>
      <c r="H659" s="633" t="s">
        <v>1058</v>
      </c>
      <c r="I659" s="634" t="s">
        <v>1058</v>
      </c>
      <c r="J659" s="635" t="s">
        <v>866</v>
      </c>
      <c r="K659" s="620"/>
      <c r="L659" s="620"/>
      <c r="M659" s="636"/>
      <c r="N659" s="620"/>
      <c r="O659" s="639">
        <v>8</v>
      </c>
      <c r="P659" s="640" t="s">
        <v>1195</v>
      </c>
    </row>
    <row r="660" spans="1:16" ht="25.5" x14ac:dyDescent="0.25">
      <c r="A660" s="614" t="s">
        <v>692</v>
      </c>
      <c r="B660" s="637" t="s">
        <v>2104</v>
      </c>
      <c r="C660" s="614"/>
      <c r="D660" s="635" t="s">
        <v>784</v>
      </c>
      <c r="E660" s="631" t="s">
        <v>1132</v>
      </c>
      <c r="F660" s="642" t="s">
        <v>1059</v>
      </c>
      <c r="G660" s="645" t="s">
        <v>1060</v>
      </c>
      <c r="H660" s="633" t="s">
        <v>863</v>
      </c>
      <c r="I660" s="634" t="s">
        <v>863</v>
      </c>
      <c r="J660" s="635" t="s">
        <v>866</v>
      </c>
      <c r="K660" s="620"/>
      <c r="L660" s="620"/>
      <c r="M660" s="636"/>
      <c r="N660" s="620"/>
      <c r="O660" s="639">
        <v>8</v>
      </c>
      <c r="P660" s="640" t="s">
        <v>1195</v>
      </c>
    </row>
    <row r="661" spans="1:16" ht="25.5" x14ac:dyDescent="0.25">
      <c r="A661" s="614" t="s">
        <v>692</v>
      </c>
      <c r="B661" s="637" t="s">
        <v>2104</v>
      </c>
      <c r="C661" s="614"/>
      <c r="D661" s="635" t="s">
        <v>784</v>
      </c>
      <c r="E661" s="631" t="s">
        <v>1132</v>
      </c>
      <c r="F661" s="642" t="s">
        <v>1061</v>
      </c>
      <c r="G661" s="645" t="s">
        <v>1062</v>
      </c>
      <c r="H661" s="633" t="s">
        <v>1046</v>
      </c>
      <c r="I661" s="634" t="s">
        <v>1046</v>
      </c>
      <c r="J661" s="635" t="s">
        <v>866</v>
      </c>
      <c r="K661" s="620"/>
      <c r="L661" s="620"/>
      <c r="M661" s="636"/>
      <c r="N661" s="620"/>
      <c r="O661" s="639">
        <v>8</v>
      </c>
      <c r="P661" s="640" t="s">
        <v>1195</v>
      </c>
    </row>
    <row r="662" spans="1:16" ht="25.5" x14ac:dyDescent="0.25">
      <c r="A662" s="614" t="s">
        <v>692</v>
      </c>
      <c r="B662" s="637" t="s">
        <v>2104</v>
      </c>
      <c r="C662" s="614"/>
      <c r="D662" s="635" t="s">
        <v>784</v>
      </c>
      <c r="E662" s="631" t="s">
        <v>1132</v>
      </c>
      <c r="F662" s="642" t="s">
        <v>1063</v>
      </c>
      <c r="G662" s="645" t="s">
        <v>1055</v>
      </c>
      <c r="H662" s="633" t="s">
        <v>1064</v>
      </c>
      <c r="I662" s="634" t="s">
        <v>1064</v>
      </c>
      <c r="J662" s="635" t="s">
        <v>866</v>
      </c>
      <c r="K662" s="620"/>
      <c r="L662" s="620"/>
      <c r="M662" s="636"/>
      <c r="N662" s="620"/>
      <c r="O662" s="639">
        <v>8</v>
      </c>
      <c r="P662" s="640" t="s">
        <v>1195</v>
      </c>
    </row>
    <row r="663" spans="1:16" ht="25.5" x14ac:dyDescent="0.25">
      <c r="A663" s="614" t="s">
        <v>692</v>
      </c>
      <c r="B663" s="637" t="s">
        <v>2104</v>
      </c>
      <c r="C663" s="614"/>
      <c r="D663" s="635" t="s">
        <v>784</v>
      </c>
      <c r="E663" s="631" t="s">
        <v>1132</v>
      </c>
      <c r="F663" s="642" t="s">
        <v>1065</v>
      </c>
      <c r="G663" s="645"/>
      <c r="H663" s="633" t="s">
        <v>1044</v>
      </c>
      <c r="I663" s="634" t="s">
        <v>1044</v>
      </c>
      <c r="J663" s="635"/>
      <c r="K663" s="620"/>
      <c r="L663" s="620"/>
      <c r="M663" s="636"/>
      <c r="N663" s="620"/>
      <c r="O663" s="639">
        <v>8</v>
      </c>
      <c r="P663" s="640" t="s">
        <v>1195</v>
      </c>
    </row>
    <row r="664" spans="1:16" ht="25.5" x14ac:dyDescent="0.25">
      <c r="A664" s="614" t="s">
        <v>692</v>
      </c>
      <c r="B664" s="637" t="s">
        <v>2104</v>
      </c>
      <c r="C664" s="614"/>
      <c r="D664" s="635" t="s">
        <v>785</v>
      </c>
      <c r="E664" s="631" t="s">
        <v>1133</v>
      </c>
      <c r="F664" s="644" t="s">
        <v>1066</v>
      </c>
      <c r="G664" s="645"/>
      <c r="H664" s="633" t="s">
        <v>1044</v>
      </c>
      <c r="I664" s="634" t="s">
        <v>1044</v>
      </c>
      <c r="J664" s="635"/>
      <c r="K664" s="620"/>
      <c r="L664" s="620"/>
      <c r="M664" s="636"/>
      <c r="N664" s="620"/>
      <c r="O664" s="639">
        <v>8</v>
      </c>
      <c r="P664" s="640" t="s">
        <v>1196</v>
      </c>
    </row>
    <row r="665" spans="1:16" ht="25.5" x14ac:dyDescent="0.25">
      <c r="A665" s="614" t="s">
        <v>692</v>
      </c>
      <c r="B665" s="637" t="s">
        <v>2104</v>
      </c>
      <c r="C665" s="614"/>
      <c r="D665" s="635" t="s">
        <v>784</v>
      </c>
      <c r="E665" s="631" t="s">
        <v>1132</v>
      </c>
      <c r="F665" s="638">
        <v>48286721</v>
      </c>
      <c r="G665" s="645"/>
      <c r="H665" s="633" t="s">
        <v>1067</v>
      </c>
      <c r="I665" s="634" t="s">
        <v>1067</v>
      </c>
      <c r="J665" s="635"/>
      <c r="K665" s="620"/>
      <c r="L665" s="620"/>
      <c r="M665" s="636"/>
      <c r="N665" s="620"/>
      <c r="O665" s="639">
        <v>8</v>
      </c>
      <c r="P665" s="640" t="s">
        <v>1195</v>
      </c>
    </row>
    <row r="666" spans="1:16" ht="25.5" x14ac:dyDescent="0.25">
      <c r="A666" s="614" t="s">
        <v>692</v>
      </c>
      <c r="B666" s="637" t="s">
        <v>2104</v>
      </c>
      <c r="C666" s="614"/>
      <c r="D666" s="635" t="s">
        <v>784</v>
      </c>
      <c r="E666" s="631" t="s">
        <v>1132</v>
      </c>
      <c r="F666" s="644" t="s">
        <v>1068</v>
      </c>
      <c r="G666" s="645" t="s">
        <v>1045</v>
      </c>
      <c r="H666" s="633" t="s">
        <v>1046</v>
      </c>
      <c r="I666" s="634" t="s">
        <v>1046</v>
      </c>
      <c r="J666" s="635" t="s">
        <v>866</v>
      </c>
      <c r="K666" s="620"/>
      <c r="L666" s="620"/>
      <c r="M666" s="636"/>
      <c r="N666" s="620"/>
      <c r="O666" s="639">
        <v>8</v>
      </c>
      <c r="P666" s="640" t="s">
        <v>1195</v>
      </c>
    </row>
    <row r="667" spans="1:16" ht="25.5" x14ac:dyDescent="0.25">
      <c r="A667" s="614" t="s">
        <v>692</v>
      </c>
      <c r="B667" s="637" t="s">
        <v>2104</v>
      </c>
      <c r="C667" s="614"/>
      <c r="D667" s="635" t="s">
        <v>784</v>
      </c>
      <c r="E667" s="631" t="s">
        <v>1132</v>
      </c>
      <c r="F667" s="644" t="s">
        <v>1069</v>
      </c>
      <c r="G667" s="645"/>
      <c r="H667" s="633" t="s">
        <v>1044</v>
      </c>
      <c r="I667" s="634" t="s">
        <v>1044</v>
      </c>
      <c r="J667" s="635"/>
      <c r="K667" s="620"/>
      <c r="L667" s="620"/>
      <c r="M667" s="636"/>
      <c r="N667" s="620"/>
      <c r="O667" s="639">
        <v>8</v>
      </c>
      <c r="P667" s="640" t="s">
        <v>1195</v>
      </c>
    </row>
    <row r="668" spans="1:16" ht="25.5" x14ac:dyDescent="0.25">
      <c r="A668" s="614" t="s">
        <v>692</v>
      </c>
      <c r="B668" s="637" t="s">
        <v>2104</v>
      </c>
      <c r="C668" s="614"/>
      <c r="D668" s="635" t="s">
        <v>784</v>
      </c>
      <c r="E668" s="631" t="s">
        <v>1132</v>
      </c>
      <c r="F668" s="638">
        <v>76448130</v>
      </c>
      <c r="G668" s="645"/>
      <c r="H668" s="633" t="s">
        <v>1044</v>
      </c>
      <c r="I668" s="634" t="s">
        <v>1044</v>
      </c>
      <c r="J668" s="635"/>
      <c r="K668" s="620"/>
      <c r="L668" s="620"/>
      <c r="M668" s="636"/>
      <c r="N668" s="620"/>
      <c r="O668" s="639">
        <v>8</v>
      </c>
      <c r="P668" s="640" t="s">
        <v>1195</v>
      </c>
    </row>
    <row r="669" spans="1:16" ht="25.5" x14ac:dyDescent="0.25">
      <c r="A669" s="614" t="s">
        <v>692</v>
      </c>
      <c r="B669" s="637" t="s">
        <v>2104</v>
      </c>
      <c r="C669" s="614"/>
      <c r="D669" s="635" t="s">
        <v>784</v>
      </c>
      <c r="E669" s="631" t="s">
        <v>1132</v>
      </c>
      <c r="F669" s="643">
        <v>47055121</v>
      </c>
      <c r="G669" s="645"/>
      <c r="H669" s="633" t="s">
        <v>1067</v>
      </c>
      <c r="I669" s="634" t="s">
        <v>1067</v>
      </c>
      <c r="J669" s="635"/>
      <c r="K669" s="620"/>
      <c r="L669" s="620"/>
      <c r="M669" s="636"/>
      <c r="N669" s="620"/>
      <c r="O669" s="639">
        <v>8</v>
      </c>
      <c r="P669" s="640" t="s">
        <v>1195</v>
      </c>
    </row>
    <row r="670" spans="1:16" ht="25.5" x14ac:dyDescent="0.25">
      <c r="A670" s="614" t="s">
        <v>692</v>
      </c>
      <c r="B670" s="637" t="s">
        <v>2104</v>
      </c>
      <c r="C670" s="614"/>
      <c r="D670" s="635" t="s">
        <v>784</v>
      </c>
      <c r="E670" s="631" t="s">
        <v>1132</v>
      </c>
      <c r="F670" s="638">
        <v>25526452</v>
      </c>
      <c r="G670" s="645"/>
      <c r="H670" s="633" t="s">
        <v>1044</v>
      </c>
      <c r="I670" s="634" t="s">
        <v>1044</v>
      </c>
      <c r="J670" s="635"/>
      <c r="K670" s="620"/>
      <c r="L670" s="620"/>
      <c r="M670" s="636"/>
      <c r="N670" s="620"/>
      <c r="O670" s="639">
        <v>8</v>
      </c>
      <c r="P670" s="640" t="s">
        <v>1195</v>
      </c>
    </row>
    <row r="671" spans="1:16" ht="25.5" x14ac:dyDescent="0.25">
      <c r="A671" s="614" t="s">
        <v>692</v>
      </c>
      <c r="B671" s="637" t="s">
        <v>2104</v>
      </c>
      <c r="C671" s="614"/>
      <c r="D671" s="635" t="s">
        <v>784</v>
      </c>
      <c r="E671" s="631" t="s">
        <v>1132</v>
      </c>
      <c r="F671" s="644" t="s">
        <v>1070</v>
      </c>
      <c r="G671" s="645"/>
      <c r="H671" s="633" t="s">
        <v>1044</v>
      </c>
      <c r="I671" s="634" t="s">
        <v>1044</v>
      </c>
      <c r="J671" s="635"/>
      <c r="K671" s="620"/>
      <c r="L671" s="620"/>
      <c r="M671" s="636"/>
      <c r="N671" s="620"/>
      <c r="O671" s="639">
        <v>8</v>
      </c>
      <c r="P671" s="640" t="s">
        <v>1195</v>
      </c>
    </row>
    <row r="672" spans="1:16" ht="25.5" x14ac:dyDescent="0.25">
      <c r="A672" s="614" t="s">
        <v>692</v>
      </c>
      <c r="B672" s="637" t="s">
        <v>2104</v>
      </c>
      <c r="C672" s="614"/>
      <c r="D672" s="635" t="s">
        <v>784</v>
      </c>
      <c r="E672" s="631" t="s">
        <v>1132</v>
      </c>
      <c r="F672" s="643">
        <v>46328873</v>
      </c>
      <c r="G672" s="645"/>
      <c r="H672" s="633" t="s">
        <v>1044</v>
      </c>
      <c r="I672" s="634" t="s">
        <v>1044</v>
      </c>
      <c r="J672" s="635"/>
      <c r="K672" s="620"/>
      <c r="L672" s="620"/>
      <c r="M672" s="636"/>
      <c r="N672" s="620"/>
      <c r="O672" s="639">
        <v>8</v>
      </c>
      <c r="P672" s="640" t="s">
        <v>1195</v>
      </c>
    </row>
    <row r="673" spans="1:16" ht="25.5" x14ac:dyDescent="0.25">
      <c r="A673" s="614" t="s">
        <v>692</v>
      </c>
      <c r="B673" s="637" t="s">
        <v>2104</v>
      </c>
      <c r="C673" s="614"/>
      <c r="D673" s="635" t="s">
        <v>786</v>
      </c>
      <c r="E673" s="631" t="s">
        <v>1134</v>
      </c>
      <c r="F673" s="643">
        <v>43878389</v>
      </c>
      <c r="G673" s="645" t="s">
        <v>1071</v>
      </c>
      <c r="H673" s="633" t="s">
        <v>1072</v>
      </c>
      <c r="I673" s="634" t="s">
        <v>1072</v>
      </c>
      <c r="J673" s="635" t="s">
        <v>866</v>
      </c>
      <c r="K673" s="620"/>
      <c r="L673" s="620"/>
      <c r="M673" s="636"/>
      <c r="N673" s="620"/>
      <c r="O673" s="639">
        <v>8</v>
      </c>
      <c r="P673" s="640" t="s">
        <v>1197</v>
      </c>
    </row>
    <row r="674" spans="1:16" ht="25.5" x14ac:dyDescent="0.25">
      <c r="A674" s="614" t="s">
        <v>692</v>
      </c>
      <c r="B674" s="637" t="s">
        <v>2104</v>
      </c>
      <c r="C674" s="614"/>
      <c r="D674" s="635" t="s">
        <v>784</v>
      </c>
      <c r="E674" s="631" t="s">
        <v>1132</v>
      </c>
      <c r="F674" s="642" t="s">
        <v>1073</v>
      </c>
      <c r="G674" s="645"/>
      <c r="H674" s="633" t="s">
        <v>1044</v>
      </c>
      <c r="I674" s="634" t="s">
        <v>1044</v>
      </c>
      <c r="J674" s="635"/>
      <c r="K674" s="620"/>
      <c r="L674" s="620"/>
      <c r="M674" s="636"/>
      <c r="N674" s="620"/>
      <c r="O674" s="639">
        <v>8</v>
      </c>
      <c r="P674" s="640" t="s">
        <v>1195</v>
      </c>
    </row>
    <row r="675" spans="1:16" ht="25.5" x14ac:dyDescent="0.25">
      <c r="A675" s="614" t="s">
        <v>692</v>
      </c>
      <c r="B675" s="637" t="s">
        <v>2104</v>
      </c>
      <c r="C675" s="614"/>
      <c r="D675" s="635" t="s">
        <v>784</v>
      </c>
      <c r="E675" s="631" t="s">
        <v>1132</v>
      </c>
      <c r="F675" s="638">
        <v>23155483</v>
      </c>
      <c r="G675" s="645"/>
      <c r="H675" s="633" t="s">
        <v>1044</v>
      </c>
      <c r="I675" s="634" t="s">
        <v>1044</v>
      </c>
      <c r="J675" s="635"/>
      <c r="K675" s="620"/>
      <c r="L675" s="620"/>
      <c r="M675" s="636"/>
      <c r="N675" s="620"/>
      <c r="O675" s="639">
        <v>8</v>
      </c>
      <c r="P675" s="640" t="s">
        <v>1195</v>
      </c>
    </row>
    <row r="676" spans="1:16" ht="25.5" x14ac:dyDescent="0.25">
      <c r="A676" s="614" t="s">
        <v>692</v>
      </c>
      <c r="B676" s="637" t="s">
        <v>2104</v>
      </c>
      <c r="C676" s="614"/>
      <c r="D676" s="635" t="s">
        <v>784</v>
      </c>
      <c r="E676" s="631" t="s">
        <v>1132</v>
      </c>
      <c r="F676" s="644" t="s">
        <v>1074</v>
      </c>
      <c r="G676" s="645"/>
      <c r="H676" s="633" t="s">
        <v>1044</v>
      </c>
      <c r="I676" s="634" t="s">
        <v>1044</v>
      </c>
      <c r="J676" s="635"/>
      <c r="K676" s="620"/>
      <c r="L676" s="620"/>
      <c r="M676" s="636"/>
      <c r="N676" s="620"/>
      <c r="O676" s="639">
        <v>8</v>
      </c>
      <c r="P676" s="640" t="s">
        <v>1195</v>
      </c>
    </row>
    <row r="677" spans="1:16" ht="25.5" x14ac:dyDescent="0.25">
      <c r="A677" s="614" t="s">
        <v>692</v>
      </c>
      <c r="B677" s="637" t="s">
        <v>2104</v>
      </c>
      <c r="C677" s="614"/>
      <c r="D677" s="635" t="s">
        <v>784</v>
      </c>
      <c r="E677" s="631" t="s">
        <v>1132</v>
      </c>
      <c r="F677" s="644" t="s">
        <v>1075</v>
      </c>
      <c r="G677" s="645"/>
      <c r="H677" s="633" t="s">
        <v>1044</v>
      </c>
      <c r="I677" s="634" t="s">
        <v>1044</v>
      </c>
      <c r="J677" s="635"/>
      <c r="K677" s="620"/>
      <c r="L677" s="620"/>
      <c r="M677" s="636"/>
      <c r="N677" s="620"/>
      <c r="O677" s="639">
        <v>8</v>
      </c>
      <c r="P677" s="640" t="s">
        <v>1195</v>
      </c>
    </row>
    <row r="678" spans="1:16" ht="25.5" x14ac:dyDescent="0.25">
      <c r="A678" s="614" t="s">
        <v>692</v>
      </c>
      <c r="B678" s="637" t="s">
        <v>2104</v>
      </c>
      <c r="C678" s="614"/>
      <c r="D678" s="635" t="s">
        <v>784</v>
      </c>
      <c r="E678" s="631" t="s">
        <v>1132</v>
      </c>
      <c r="F678" s="642" t="s">
        <v>1076</v>
      </c>
      <c r="G678" s="645" t="s">
        <v>1040</v>
      </c>
      <c r="H678" s="633" t="s">
        <v>863</v>
      </c>
      <c r="I678" s="634" t="s">
        <v>863</v>
      </c>
      <c r="J678" s="635" t="s">
        <v>866</v>
      </c>
      <c r="K678" s="620"/>
      <c r="L678" s="620"/>
      <c r="M678" s="636"/>
      <c r="N678" s="620"/>
      <c r="O678" s="639">
        <v>8</v>
      </c>
      <c r="P678" s="640" t="s">
        <v>1195</v>
      </c>
    </row>
    <row r="679" spans="1:16" ht="25.5" x14ac:dyDescent="0.25">
      <c r="A679" s="614" t="s">
        <v>692</v>
      </c>
      <c r="B679" s="637" t="s">
        <v>2104</v>
      </c>
      <c r="C679" s="614"/>
      <c r="D679" s="635" t="s">
        <v>784</v>
      </c>
      <c r="E679" s="631" t="s">
        <v>1132</v>
      </c>
      <c r="F679" s="642" t="s">
        <v>1077</v>
      </c>
      <c r="G679" s="645"/>
      <c r="H679" s="633" t="s">
        <v>1044</v>
      </c>
      <c r="I679" s="634" t="s">
        <v>1044</v>
      </c>
      <c r="J679" s="635"/>
      <c r="K679" s="620"/>
      <c r="L679" s="620"/>
      <c r="M679" s="636"/>
      <c r="N679" s="620"/>
      <c r="O679" s="639">
        <v>8</v>
      </c>
      <c r="P679" s="640" t="s">
        <v>1195</v>
      </c>
    </row>
    <row r="680" spans="1:16" ht="25.5" x14ac:dyDescent="0.25">
      <c r="A680" s="614" t="s">
        <v>692</v>
      </c>
      <c r="B680" s="637" t="s">
        <v>2104</v>
      </c>
      <c r="C680" s="614"/>
      <c r="D680" s="635" t="s">
        <v>784</v>
      </c>
      <c r="E680" s="631" t="s">
        <v>1132</v>
      </c>
      <c r="F680" s="642" t="s">
        <v>1078</v>
      </c>
      <c r="G680" s="645" t="s">
        <v>1079</v>
      </c>
      <c r="H680" s="633" t="s">
        <v>1046</v>
      </c>
      <c r="I680" s="634" t="s">
        <v>1046</v>
      </c>
      <c r="J680" s="635" t="s">
        <v>866</v>
      </c>
      <c r="K680" s="620"/>
      <c r="L680" s="620"/>
      <c r="M680" s="636"/>
      <c r="N680" s="620"/>
      <c r="O680" s="639">
        <v>8</v>
      </c>
      <c r="P680" s="640" t="s">
        <v>1195</v>
      </c>
    </row>
    <row r="681" spans="1:16" ht="25.5" x14ac:dyDescent="0.25">
      <c r="A681" s="614" t="s">
        <v>692</v>
      </c>
      <c r="B681" s="637" t="s">
        <v>2104</v>
      </c>
      <c r="C681" s="614"/>
      <c r="D681" s="635" t="s">
        <v>784</v>
      </c>
      <c r="E681" s="631" t="s">
        <v>1132</v>
      </c>
      <c r="F681" s="642" t="s">
        <v>1080</v>
      </c>
      <c r="G681" s="645"/>
      <c r="H681" s="633" t="s">
        <v>1044</v>
      </c>
      <c r="I681" s="634" t="s">
        <v>1044</v>
      </c>
      <c r="J681" s="635"/>
      <c r="K681" s="620"/>
      <c r="L681" s="620"/>
      <c r="M681" s="636"/>
      <c r="N681" s="620"/>
      <c r="O681" s="639">
        <v>8</v>
      </c>
      <c r="P681" s="640" t="s">
        <v>1195</v>
      </c>
    </row>
    <row r="682" spans="1:16" ht="25.5" x14ac:dyDescent="0.25">
      <c r="A682" s="614" t="s">
        <v>692</v>
      </c>
      <c r="B682" s="637" t="s">
        <v>2104</v>
      </c>
      <c r="C682" s="614"/>
      <c r="D682" s="635" t="s">
        <v>784</v>
      </c>
      <c r="E682" s="631" t="s">
        <v>1132</v>
      </c>
      <c r="F682" s="642" t="s">
        <v>1081</v>
      </c>
      <c r="G682" s="645"/>
      <c r="H682" s="633" t="s">
        <v>1044</v>
      </c>
      <c r="I682" s="634" t="s">
        <v>1044</v>
      </c>
      <c r="J682" s="635"/>
      <c r="K682" s="620"/>
      <c r="L682" s="620"/>
      <c r="M682" s="636"/>
      <c r="N682" s="620"/>
      <c r="O682" s="639">
        <v>8</v>
      </c>
      <c r="P682" s="640" t="s">
        <v>1195</v>
      </c>
    </row>
    <row r="683" spans="1:16" ht="25.5" x14ac:dyDescent="0.25">
      <c r="A683" s="614" t="s">
        <v>692</v>
      </c>
      <c r="B683" s="637" t="s">
        <v>2104</v>
      </c>
      <c r="C683" s="614"/>
      <c r="D683" s="635" t="s">
        <v>784</v>
      </c>
      <c r="E683" s="631" t="s">
        <v>1132</v>
      </c>
      <c r="F683" s="642" t="s">
        <v>1082</v>
      </c>
      <c r="G683" s="645"/>
      <c r="H683" s="633" t="s">
        <v>1044</v>
      </c>
      <c r="I683" s="634" t="s">
        <v>1044</v>
      </c>
      <c r="J683" s="635"/>
      <c r="K683" s="620"/>
      <c r="L683" s="620"/>
      <c r="M683" s="636"/>
      <c r="N683" s="620"/>
      <c r="O683" s="639">
        <v>8</v>
      </c>
      <c r="P683" s="640" t="s">
        <v>1195</v>
      </c>
    </row>
    <row r="684" spans="1:16" ht="25.5" x14ac:dyDescent="0.25">
      <c r="A684" s="614" t="s">
        <v>692</v>
      </c>
      <c r="B684" s="637" t="s">
        <v>2104</v>
      </c>
      <c r="C684" s="614"/>
      <c r="D684" s="635" t="s">
        <v>784</v>
      </c>
      <c r="E684" s="631" t="s">
        <v>1132</v>
      </c>
      <c r="F684" s="644" t="s">
        <v>1083</v>
      </c>
      <c r="G684" s="645"/>
      <c r="H684" s="633" t="s">
        <v>1044</v>
      </c>
      <c r="I684" s="634" t="s">
        <v>1044</v>
      </c>
      <c r="J684" s="635"/>
      <c r="K684" s="620"/>
      <c r="L684" s="620"/>
      <c r="M684" s="636"/>
      <c r="N684" s="620"/>
      <c r="O684" s="639">
        <v>8</v>
      </c>
      <c r="P684" s="640" t="s">
        <v>1195</v>
      </c>
    </row>
    <row r="685" spans="1:16" ht="25.5" x14ac:dyDescent="0.25">
      <c r="A685" s="614" t="s">
        <v>692</v>
      </c>
      <c r="B685" s="637" t="s">
        <v>2104</v>
      </c>
      <c r="C685" s="614"/>
      <c r="D685" s="635" t="s">
        <v>784</v>
      </c>
      <c r="E685" s="631" t="s">
        <v>1132</v>
      </c>
      <c r="F685" s="638">
        <v>41950326</v>
      </c>
      <c r="G685" s="645"/>
      <c r="H685" s="633" t="s">
        <v>1044</v>
      </c>
      <c r="I685" s="634" t="s">
        <v>1044</v>
      </c>
      <c r="J685" s="635"/>
      <c r="K685" s="620"/>
      <c r="L685" s="620"/>
      <c r="M685" s="636"/>
      <c r="N685" s="620"/>
      <c r="O685" s="639">
        <v>8</v>
      </c>
      <c r="P685" s="640" t="s">
        <v>1195</v>
      </c>
    </row>
    <row r="686" spans="1:16" ht="25.5" x14ac:dyDescent="0.25">
      <c r="A686" s="614" t="s">
        <v>692</v>
      </c>
      <c r="B686" s="637" t="s">
        <v>2104</v>
      </c>
      <c r="C686" s="614"/>
      <c r="D686" s="635" t="s">
        <v>784</v>
      </c>
      <c r="E686" s="631" t="s">
        <v>1132</v>
      </c>
      <c r="F686" s="638">
        <v>41362543</v>
      </c>
      <c r="G686" s="645" t="s">
        <v>1084</v>
      </c>
      <c r="H686" s="633" t="s">
        <v>1046</v>
      </c>
      <c r="I686" s="634" t="s">
        <v>1046</v>
      </c>
      <c r="J686" s="635" t="s">
        <v>866</v>
      </c>
      <c r="K686" s="620"/>
      <c r="L686" s="620"/>
      <c r="M686" s="636"/>
      <c r="N686" s="620"/>
      <c r="O686" s="639">
        <v>8</v>
      </c>
      <c r="P686" s="640" t="s">
        <v>1195</v>
      </c>
    </row>
    <row r="687" spans="1:16" ht="25.5" x14ac:dyDescent="0.25">
      <c r="A687" s="614" t="s">
        <v>692</v>
      </c>
      <c r="B687" s="637" t="s">
        <v>2104</v>
      </c>
      <c r="C687" s="614"/>
      <c r="D687" s="635" t="s">
        <v>784</v>
      </c>
      <c r="E687" s="631" t="s">
        <v>1132</v>
      </c>
      <c r="F687" s="644" t="s">
        <v>1085</v>
      </c>
      <c r="G687" s="645" t="s">
        <v>817</v>
      </c>
      <c r="H687" s="633" t="s">
        <v>1046</v>
      </c>
      <c r="I687" s="634" t="s">
        <v>1046</v>
      </c>
      <c r="J687" s="635" t="s">
        <v>866</v>
      </c>
      <c r="K687" s="620"/>
      <c r="L687" s="620"/>
      <c r="M687" s="636"/>
      <c r="N687" s="620"/>
      <c r="O687" s="639">
        <v>8</v>
      </c>
      <c r="P687" s="640" t="s">
        <v>1195</v>
      </c>
    </row>
    <row r="688" spans="1:16" ht="25.5" x14ac:dyDescent="0.25">
      <c r="A688" s="614" t="s">
        <v>692</v>
      </c>
      <c r="B688" s="637" t="s">
        <v>2104</v>
      </c>
      <c r="C688" s="614"/>
      <c r="D688" s="635" t="s">
        <v>784</v>
      </c>
      <c r="E688" s="631" t="s">
        <v>1132</v>
      </c>
      <c r="F688" s="638">
        <v>44926190</v>
      </c>
      <c r="G688" s="645"/>
      <c r="H688" s="633" t="s">
        <v>1044</v>
      </c>
      <c r="I688" s="634" t="s">
        <v>1044</v>
      </c>
      <c r="J688" s="635"/>
      <c r="K688" s="620"/>
      <c r="L688" s="620"/>
      <c r="M688" s="636"/>
      <c r="N688" s="620"/>
      <c r="O688" s="639">
        <v>8</v>
      </c>
      <c r="P688" s="640" t="s">
        <v>1195</v>
      </c>
    </row>
    <row r="689" spans="1:16" ht="25.5" x14ac:dyDescent="0.25">
      <c r="A689" s="614" t="s">
        <v>692</v>
      </c>
      <c r="B689" s="637" t="s">
        <v>2104</v>
      </c>
      <c r="C689" s="614"/>
      <c r="D689" s="635" t="s">
        <v>784</v>
      </c>
      <c r="E689" s="631" t="s">
        <v>1132</v>
      </c>
      <c r="F689" s="638">
        <v>41719123</v>
      </c>
      <c r="G689" s="645" t="s">
        <v>1084</v>
      </c>
      <c r="H689" s="633" t="s">
        <v>1046</v>
      </c>
      <c r="I689" s="634" t="s">
        <v>1046</v>
      </c>
      <c r="J689" s="635" t="s">
        <v>866</v>
      </c>
      <c r="K689" s="620"/>
      <c r="L689" s="620"/>
      <c r="M689" s="636"/>
      <c r="N689" s="620"/>
      <c r="O689" s="639">
        <v>8</v>
      </c>
      <c r="P689" s="640" t="s">
        <v>1195</v>
      </c>
    </row>
    <row r="690" spans="1:16" ht="25.5" x14ac:dyDescent="0.25">
      <c r="A690" s="614" t="s">
        <v>692</v>
      </c>
      <c r="B690" s="637" t="s">
        <v>2104</v>
      </c>
      <c r="C690" s="614"/>
      <c r="D690" s="635" t="s">
        <v>784</v>
      </c>
      <c r="E690" s="631" t="s">
        <v>1132</v>
      </c>
      <c r="F690" s="638">
        <v>45483733</v>
      </c>
      <c r="G690" s="645" t="s">
        <v>1084</v>
      </c>
      <c r="H690" s="633" t="s">
        <v>1046</v>
      </c>
      <c r="I690" s="634" t="s">
        <v>1046</v>
      </c>
      <c r="J690" s="635" t="s">
        <v>866</v>
      </c>
      <c r="K690" s="620"/>
      <c r="L690" s="620"/>
      <c r="M690" s="636"/>
      <c r="N690" s="620"/>
      <c r="O690" s="639">
        <v>8</v>
      </c>
      <c r="P690" s="640" t="s">
        <v>1195</v>
      </c>
    </row>
    <row r="691" spans="1:16" ht="25.5" x14ac:dyDescent="0.25">
      <c r="A691" s="614" t="s">
        <v>692</v>
      </c>
      <c r="B691" s="637" t="s">
        <v>2104</v>
      </c>
      <c r="C691" s="614"/>
      <c r="D691" s="635" t="s">
        <v>784</v>
      </c>
      <c r="E691" s="631" t="s">
        <v>1132</v>
      </c>
      <c r="F691" s="638">
        <v>70857202</v>
      </c>
      <c r="G691" s="645"/>
      <c r="H691" s="633" t="s">
        <v>1044</v>
      </c>
      <c r="I691" s="634" t="s">
        <v>1044</v>
      </c>
      <c r="J691" s="635"/>
      <c r="K691" s="620"/>
      <c r="L691" s="620"/>
      <c r="M691" s="636"/>
      <c r="N691" s="620"/>
      <c r="O691" s="639">
        <v>8</v>
      </c>
      <c r="P691" s="640" t="s">
        <v>1195</v>
      </c>
    </row>
    <row r="692" spans="1:16" ht="25.5" x14ac:dyDescent="0.25">
      <c r="A692" s="614" t="s">
        <v>692</v>
      </c>
      <c r="B692" s="637" t="s">
        <v>2104</v>
      </c>
      <c r="C692" s="614"/>
      <c r="D692" s="635" t="s">
        <v>784</v>
      </c>
      <c r="E692" s="631" t="s">
        <v>1132</v>
      </c>
      <c r="F692" s="644" t="s">
        <v>1086</v>
      </c>
      <c r="G692" s="645" t="s">
        <v>1060</v>
      </c>
      <c r="H692" s="633" t="s">
        <v>863</v>
      </c>
      <c r="I692" s="634" t="s">
        <v>863</v>
      </c>
      <c r="J692" s="635" t="s">
        <v>866</v>
      </c>
      <c r="K692" s="620"/>
      <c r="L692" s="620"/>
      <c r="M692" s="636"/>
      <c r="N692" s="620"/>
      <c r="O692" s="639">
        <v>8</v>
      </c>
      <c r="P692" s="640" t="s">
        <v>1195</v>
      </c>
    </row>
    <row r="693" spans="1:16" ht="25.5" x14ac:dyDescent="0.25">
      <c r="A693" s="614" t="s">
        <v>692</v>
      </c>
      <c r="B693" s="637" t="s">
        <v>2104</v>
      </c>
      <c r="C693" s="614"/>
      <c r="D693" s="635" t="s">
        <v>784</v>
      </c>
      <c r="E693" s="631" t="s">
        <v>1132</v>
      </c>
      <c r="F693" s="638">
        <v>21141047</v>
      </c>
      <c r="G693" s="645"/>
      <c r="H693" s="633" t="s">
        <v>1044</v>
      </c>
      <c r="I693" s="634" t="s">
        <v>1044</v>
      </c>
      <c r="J693" s="635"/>
      <c r="K693" s="620"/>
      <c r="L693" s="620"/>
      <c r="M693" s="636"/>
      <c r="N693" s="620"/>
      <c r="O693" s="639">
        <v>8</v>
      </c>
      <c r="P693" s="640" t="s">
        <v>1195</v>
      </c>
    </row>
    <row r="694" spans="1:16" ht="25.5" x14ac:dyDescent="0.25">
      <c r="A694" s="614" t="s">
        <v>692</v>
      </c>
      <c r="B694" s="637" t="s">
        <v>2104</v>
      </c>
      <c r="C694" s="614"/>
      <c r="D694" s="635" t="s">
        <v>784</v>
      </c>
      <c r="E694" s="631" t="s">
        <v>1132</v>
      </c>
      <c r="F694" s="638">
        <v>45548740</v>
      </c>
      <c r="G694" s="645"/>
      <c r="H694" s="633" t="s">
        <v>1044</v>
      </c>
      <c r="I694" s="634" t="s">
        <v>1044</v>
      </c>
      <c r="J694" s="635"/>
      <c r="K694" s="620"/>
      <c r="L694" s="620"/>
      <c r="M694" s="636"/>
      <c r="N694" s="620"/>
      <c r="O694" s="639">
        <v>8</v>
      </c>
      <c r="P694" s="640" t="s">
        <v>1195</v>
      </c>
    </row>
    <row r="695" spans="1:16" ht="25.5" x14ac:dyDescent="0.25">
      <c r="A695" s="614" t="s">
        <v>692</v>
      </c>
      <c r="B695" s="637" t="s">
        <v>2104</v>
      </c>
      <c r="C695" s="614"/>
      <c r="D695" s="635" t="s">
        <v>784</v>
      </c>
      <c r="E695" s="631" t="s">
        <v>1132</v>
      </c>
      <c r="F695" s="644" t="s">
        <v>1087</v>
      </c>
      <c r="G695" s="645"/>
      <c r="H695" s="633" t="s">
        <v>1044</v>
      </c>
      <c r="I695" s="634" t="s">
        <v>1044</v>
      </c>
      <c r="J695" s="635"/>
      <c r="K695" s="620"/>
      <c r="L695" s="620"/>
      <c r="M695" s="636"/>
      <c r="N695" s="620"/>
      <c r="O695" s="639">
        <v>8</v>
      </c>
      <c r="P695" s="640" t="s">
        <v>1195</v>
      </c>
    </row>
    <row r="696" spans="1:16" ht="25.5" x14ac:dyDescent="0.25">
      <c r="A696" s="614" t="s">
        <v>692</v>
      </c>
      <c r="B696" s="637" t="s">
        <v>2104</v>
      </c>
      <c r="C696" s="614"/>
      <c r="D696" s="635" t="s">
        <v>784</v>
      </c>
      <c r="E696" s="631" t="s">
        <v>1132</v>
      </c>
      <c r="F696" s="644" t="s">
        <v>1088</v>
      </c>
      <c r="G696" s="645"/>
      <c r="H696" s="633" t="s">
        <v>1044</v>
      </c>
      <c r="I696" s="634" t="s">
        <v>1044</v>
      </c>
      <c r="J696" s="635"/>
      <c r="K696" s="620"/>
      <c r="L696" s="620"/>
      <c r="M696" s="636"/>
      <c r="N696" s="620"/>
      <c r="O696" s="639">
        <v>8</v>
      </c>
      <c r="P696" s="640" t="s">
        <v>1195</v>
      </c>
    </row>
    <row r="697" spans="1:16" ht="25.5" x14ac:dyDescent="0.25">
      <c r="A697" s="614" t="s">
        <v>692</v>
      </c>
      <c r="B697" s="637" t="s">
        <v>2104</v>
      </c>
      <c r="C697" s="614"/>
      <c r="D697" s="635" t="s">
        <v>784</v>
      </c>
      <c r="E697" s="631" t="s">
        <v>1132</v>
      </c>
      <c r="F697" s="638">
        <v>46025371</v>
      </c>
      <c r="G697" s="645"/>
      <c r="H697" s="633" t="s">
        <v>1044</v>
      </c>
      <c r="I697" s="634" t="s">
        <v>1044</v>
      </c>
      <c r="J697" s="635"/>
      <c r="K697" s="620"/>
      <c r="L697" s="620"/>
      <c r="M697" s="636"/>
      <c r="N697" s="620"/>
      <c r="O697" s="639">
        <v>8</v>
      </c>
      <c r="P697" s="640" t="s">
        <v>1195</v>
      </c>
    </row>
    <row r="698" spans="1:16" ht="25.5" x14ac:dyDescent="0.25">
      <c r="A698" s="614" t="s">
        <v>692</v>
      </c>
      <c r="B698" s="637" t="s">
        <v>2104</v>
      </c>
      <c r="C698" s="614"/>
      <c r="D698" s="635" t="s">
        <v>784</v>
      </c>
      <c r="E698" s="631" t="s">
        <v>1132</v>
      </c>
      <c r="F698" s="644" t="s">
        <v>1089</v>
      </c>
      <c r="G698" s="645"/>
      <c r="H698" s="633" t="s">
        <v>1044</v>
      </c>
      <c r="I698" s="634" t="s">
        <v>1044</v>
      </c>
      <c r="J698" s="635"/>
      <c r="K698" s="620"/>
      <c r="L698" s="620"/>
      <c r="M698" s="636"/>
      <c r="N698" s="620"/>
      <c r="O698" s="639">
        <v>8</v>
      </c>
      <c r="P698" s="640" t="s">
        <v>1195</v>
      </c>
    </row>
    <row r="699" spans="1:16" ht="25.5" x14ac:dyDescent="0.25">
      <c r="A699" s="614" t="s">
        <v>692</v>
      </c>
      <c r="B699" s="637" t="s">
        <v>2104</v>
      </c>
      <c r="C699" s="614"/>
      <c r="D699" s="635" t="s">
        <v>784</v>
      </c>
      <c r="E699" s="631" t="s">
        <v>1132</v>
      </c>
      <c r="F699" s="642" t="s">
        <v>1090</v>
      </c>
      <c r="G699" s="645" t="s">
        <v>1053</v>
      </c>
      <c r="H699" s="633" t="s">
        <v>1046</v>
      </c>
      <c r="I699" s="634" t="s">
        <v>1046</v>
      </c>
      <c r="J699" s="635" t="s">
        <v>866</v>
      </c>
      <c r="K699" s="620"/>
      <c r="L699" s="620"/>
      <c r="M699" s="636"/>
      <c r="N699" s="620"/>
      <c r="O699" s="639">
        <v>8</v>
      </c>
      <c r="P699" s="640" t="s">
        <v>1195</v>
      </c>
    </row>
    <row r="700" spans="1:16" ht="25.5" x14ac:dyDescent="0.25">
      <c r="A700" s="614" t="s">
        <v>692</v>
      </c>
      <c r="B700" s="637" t="s">
        <v>2104</v>
      </c>
      <c r="C700" s="614"/>
      <c r="D700" s="635" t="s">
        <v>784</v>
      </c>
      <c r="E700" s="631" t="s">
        <v>1132</v>
      </c>
      <c r="F700" s="644" t="s">
        <v>1091</v>
      </c>
      <c r="G700" s="645"/>
      <c r="H700" s="633" t="s">
        <v>1044</v>
      </c>
      <c r="I700" s="634" t="s">
        <v>1044</v>
      </c>
      <c r="J700" s="635"/>
      <c r="K700" s="620"/>
      <c r="L700" s="620"/>
      <c r="M700" s="636"/>
      <c r="N700" s="620"/>
      <c r="O700" s="639">
        <v>8</v>
      </c>
      <c r="P700" s="640" t="s">
        <v>1195</v>
      </c>
    </row>
    <row r="701" spans="1:16" ht="25.5" x14ac:dyDescent="0.25">
      <c r="A701" s="614" t="s">
        <v>692</v>
      </c>
      <c r="B701" s="637" t="s">
        <v>2104</v>
      </c>
      <c r="C701" s="614"/>
      <c r="D701" s="635" t="s">
        <v>784</v>
      </c>
      <c r="E701" s="631" t="s">
        <v>1132</v>
      </c>
      <c r="F701" s="644" t="s">
        <v>1092</v>
      </c>
      <c r="G701" s="645"/>
      <c r="H701" s="633" t="s">
        <v>1044</v>
      </c>
      <c r="I701" s="634" t="s">
        <v>1044</v>
      </c>
      <c r="J701" s="635"/>
      <c r="K701" s="620"/>
      <c r="L701" s="620"/>
      <c r="M701" s="636"/>
      <c r="N701" s="620"/>
      <c r="O701" s="639">
        <v>8</v>
      </c>
      <c r="P701" s="640" t="s">
        <v>1195</v>
      </c>
    </row>
    <row r="702" spans="1:16" ht="25.5" x14ac:dyDescent="0.25">
      <c r="A702" s="614" t="s">
        <v>692</v>
      </c>
      <c r="B702" s="637" t="s">
        <v>2104</v>
      </c>
      <c r="C702" s="614"/>
      <c r="D702" s="635" t="s">
        <v>784</v>
      </c>
      <c r="E702" s="631" t="s">
        <v>1132</v>
      </c>
      <c r="F702" s="644" t="s">
        <v>1093</v>
      </c>
      <c r="G702" s="645"/>
      <c r="H702" s="633" t="s">
        <v>1044</v>
      </c>
      <c r="I702" s="634" t="s">
        <v>1044</v>
      </c>
      <c r="J702" s="635"/>
      <c r="K702" s="620"/>
      <c r="L702" s="620"/>
      <c r="M702" s="636"/>
      <c r="N702" s="620"/>
      <c r="O702" s="639">
        <v>8</v>
      </c>
      <c r="P702" s="640" t="s">
        <v>1195</v>
      </c>
    </row>
    <row r="703" spans="1:16" ht="25.5" x14ac:dyDescent="0.25">
      <c r="A703" s="614" t="s">
        <v>692</v>
      </c>
      <c r="B703" s="637" t="s">
        <v>2104</v>
      </c>
      <c r="C703" s="614"/>
      <c r="D703" s="635" t="s">
        <v>784</v>
      </c>
      <c r="E703" s="631" t="s">
        <v>1132</v>
      </c>
      <c r="F703" s="644" t="s">
        <v>1094</v>
      </c>
      <c r="G703" s="645" t="s">
        <v>1057</v>
      </c>
      <c r="H703" s="633" t="s">
        <v>1046</v>
      </c>
      <c r="I703" s="634" t="s">
        <v>1046</v>
      </c>
      <c r="J703" s="635" t="s">
        <v>866</v>
      </c>
      <c r="K703" s="620"/>
      <c r="L703" s="620"/>
      <c r="M703" s="636"/>
      <c r="N703" s="620"/>
      <c r="O703" s="639">
        <v>8</v>
      </c>
      <c r="P703" s="640" t="s">
        <v>1195</v>
      </c>
    </row>
    <row r="704" spans="1:16" ht="25.5" x14ac:dyDescent="0.25">
      <c r="A704" s="614" t="s">
        <v>692</v>
      </c>
      <c r="B704" s="637" t="s">
        <v>2104</v>
      </c>
      <c r="C704" s="614"/>
      <c r="D704" s="635" t="s">
        <v>784</v>
      </c>
      <c r="E704" s="631" t="s">
        <v>1132</v>
      </c>
      <c r="F704" s="644" t="s">
        <v>1095</v>
      </c>
      <c r="G704" s="645" t="s">
        <v>1096</v>
      </c>
      <c r="H704" s="633" t="s">
        <v>1046</v>
      </c>
      <c r="I704" s="634" t="s">
        <v>1046</v>
      </c>
      <c r="J704" s="635" t="s">
        <v>866</v>
      </c>
      <c r="K704" s="620"/>
      <c r="L704" s="620"/>
      <c r="M704" s="636"/>
      <c r="N704" s="620"/>
      <c r="O704" s="639">
        <v>8</v>
      </c>
      <c r="P704" s="640" t="s">
        <v>1195</v>
      </c>
    </row>
    <row r="705" spans="1:16" ht="25.5" x14ac:dyDescent="0.25">
      <c r="A705" s="614" t="s">
        <v>692</v>
      </c>
      <c r="B705" s="637" t="s">
        <v>2104</v>
      </c>
      <c r="C705" s="614"/>
      <c r="D705" s="635" t="s">
        <v>784</v>
      </c>
      <c r="E705" s="631" t="s">
        <v>1132</v>
      </c>
      <c r="F705" s="644" t="s">
        <v>1097</v>
      </c>
      <c r="G705" s="645" t="s">
        <v>974</v>
      </c>
      <c r="H705" s="633" t="s">
        <v>1046</v>
      </c>
      <c r="I705" s="634" t="s">
        <v>1046</v>
      </c>
      <c r="J705" s="635" t="s">
        <v>866</v>
      </c>
      <c r="K705" s="620"/>
      <c r="L705" s="620"/>
      <c r="M705" s="636"/>
      <c r="N705" s="620"/>
      <c r="O705" s="639">
        <v>8</v>
      </c>
      <c r="P705" s="640" t="s">
        <v>1195</v>
      </c>
    </row>
    <row r="706" spans="1:16" ht="25.5" x14ac:dyDescent="0.25">
      <c r="A706" s="614" t="s">
        <v>692</v>
      </c>
      <c r="B706" s="637" t="s">
        <v>2104</v>
      </c>
      <c r="C706" s="614"/>
      <c r="D706" s="635" t="s">
        <v>784</v>
      </c>
      <c r="E706" s="631" t="s">
        <v>1132</v>
      </c>
      <c r="F706" s="644" t="s">
        <v>1098</v>
      </c>
      <c r="G706" s="645"/>
      <c r="H706" s="633" t="s">
        <v>1044</v>
      </c>
      <c r="I706" s="634" t="s">
        <v>1044</v>
      </c>
      <c r="J706" s="635"/>
      <c r="K706" s="620"/>
      <c r="L706" s="620"/>
      <c r="M706" s="636"/>
      <c r="N706" s="620"/>
      <c r="O706" s="639">
        <v>8</v>
      </c>
      <c r="P706" s="640" t="s">
        <v>1195</v>
      </c>
    </row>
    <row r="707" spans="1:16" ht="25.5" x14ac:dyDescent="0.25">
      <c r="A707" s="614" t="s">
        <v>692</v>
      </c>
      <c r="B707" s="637" t="s">
        <v>2104</v>
      </c>
      <c r="C707" s="614"/>
      <c r="D707" s="635" t="s">
        <v>784</v>
      </c>
      <c r="E707" s="631" t="s">
        <v>1132</v>
      </c>
      <c r="F707" s="638">
        <v>41435978</v>
      </c>
      <c r="G707" s="645" t="s">
        <v>881</v>
      </c>
      <c r="H707" s="633" t="s">
        <v>1046</v>
      </c>
      <c r="I707" s="634" t="s">
        <v>1046</v>
      </c>
      <c r="J707" s="635" t="s">
        <v>866</v>
      </c>
      <c r="K707" s="620"/>
      <c r="L707" s="620"/>
      <c r="M707" s="636"/>
      <c r="N707" s="620"/>
      <c r="O707" s="639">
        <v>8</v>
      </c>
      <c r="P707" s="640" t="s">
        <v>1195</v>
      </c>
    </row>
    <row r="708" spans="1:16" ht="25.5" x14ac:dyDescent="0.25">
      <c r="A708" s="614" t="s">
        <v>692</v>
      </c>
      <c r="B708" s="637" t="s">
        <v>2104</v>
      </c>
      <c r="C708" s="614"/>
      <c r="D708" s="635" t="s">
        <v>785</v>
      </c>
      <c r="E708" s="631" t="s">
        <v>1133</v>
      </c>
      <c r="F708" s="643">
        <v>41612879</v>
      </c>
      <c r="G708" s="645"/>
      <c r="H708" s="633" t="s">
        <v>1099</v>
      </c>
      <c r="I708" s="634" t="s">
        <v>1099</v>
      </c>
      <c r="J708" s="635"/>
      <c r="K708" s="620"/>
      <c r="L708" s="620"/>
      <c r="M708" s="636"/>
      <c r="N708" s="620"/>
      <c r="O708" s="639">
        <v>8</v>
      </c>
      <c r="P708" s="640" t="s">
        <v>1196</v>
      </c>
    </row>
    <row r="709" spans="1:16" ht="38.25" x14ac:dyDescent="0.25">
      <c r="A709" s="614" t="s">
        <v>692</v>
      </c>
      <c r="B709" s="637" t="s">
        <v>2104</v>
      </c>
      <c r="C709" s="614"/>
      <c r="D709" s="635" t="s">
        <v>787</v>
      </c>
      <c r="E709" s="631" t="s">
        <v>1135</v>
      </c>
      <c r="F709" s="646">
        <v>47164456</v>
      </c>
      <c r="G709" s="645"/>
      <c r="H709" s="633" t="s">
        <v>1044</v>
      </c>
      <c r="I709" s="634" t="s">
        <v>1044</v>
      </c>
      <c r="J709" s="635"/>
      <c r="K709" s="620"/>
      <c r="L709" s="620"/>
      <c r="M709" s="620"/>
      <c r="N709" s="620"/>
      <c r="O709" s="620">
        <v>8</v>
      </c>
      <c r="P709" s="640" t="s">
        <v>1198</v>
      </c>
    </row>
    <row r="710" spans="1:16" ht="38.25" x14ac:dyDescent="0.25">
      <c r="A710" s="614" t="s">
        <v>692</v>
      </c>
      <c r="B710" s="637" t="s">
        <v>2104</v>
      </c>
      <c r="C710" s="614"/>
      <c r="D710" s="635" t="s">
        <v>787</v>
      </c>
      <c r="E710" s="631" t="s">
        <v>1135</v>
      </c>
      <c r="F710" s="646">
        <v>42290532</v>
      </c>
      <c r="G710" s="645"/>
      <c r="H710" s="633" t="s">
        <v>1044</v>
      </c>
      <c r="I710" s="634" t="s">
        <v>1044</v>
      </c>
      <c r="J710" s="635"/>
      <c r="K710" s="620"/>
      <c r="L710" s="620"/>
      <c r="M710" s="620"/>
      <c r="N710" s="620"/>
      <c r="O710" s="620">
        <v>8</v>
      </c>
      <c r="P710" s="640" t="s">
        <v>1198</v>
      </c>
    </row>
    <row r="711" spans="1:16" ht="38.25" x14ac:dyDescent="0.25">
      <c r="A711" s="614" t="s">
        <v>692</v>
      </c>
      <c r="B711" s="637" t="s">
        <v>2104</v>
      </c>
      <c r="C711" s="614"/>
      <c r="D711" s="635" t="s">
        <v>787</v>
      </c>
      <c r="E711" s="631" t="s">
        <v>1135</v>
      </c>
      <c r="F711" s="647" t="s">
        <v>1100</v>
      </c>
      <c r="G711" s="645"/>
      <c r="H711" s="633" t="s">
        <v>1044</v>
      </c>
      <c r="I711" s="634" t="s">
        <v>1044</v>
      </c>
      <c r="J711" s="635"/>
      <c r="K711" s="620"/>
      <c r="L711" s="620"/>
      <c r="M711" s="620"/>
      <c r="N711" s="620"/>
      <c r="O711" s="620">
        <v>8</v>
      </c>
      <c r="P711" s="640" t="s">
        <v>1198</v>
      </c>
    </row>
    <row r="712" spans="1:16" ht="38.25" x14ac:dyDescent="0.25">
      <c r="A712" s="614" t="s">
        <v>692</v>
      </c>
      <c r="B712" s="637" t="s">
        <v>2104</v>
      </c>
      <c r="C712" s="614"/>
      <c r="D712" s="635" t="s">
        <v>787</v>
      </c>
      <c r="E712" s="631" t="s">
        <v>1135</v>
      </c>
      <c r="F712" s="646">
        <v>44596054</v>
      </c>
      <c r="G712" s="645"/>
      <c r="H712" s="633" t="s">
        <v>1044</v>
      </c>
      <c r="I712" s="634" t="s">
        <v>1044</v>
      </c>
      <c r="J712" s="635"/>
      <c r="K712" s="620"/>
      <c r="L712" s="620"/>
      <c r="M712" s="620"/>
      <c r="N712" s="620"/>
      <c r="O712" s="620">
        <v>8</v>
      </c>
      <c r="P712" s="640" t="s">
        <v>1198</v>
      </c>
    </row>
    <row r="713" spans="1:16" ht="38.25" x14ac:dyDescent="0.25">
      <c r="A713" s="614" t="s">
        <v>692</v>
      </c>
      <c r="B713" s="637" t="s">
        <v>2104</v>
      </c>
      <c r="C713" s="614"/>
      <c r="D713" s="635" t="s">
        <v>787</v>
      </c>
      <c r="E713" s="631" t="s">
        <v>1135</v>
      </c>
      <c r="F713" s="646">
        <v>46613829</v>
      </c>
      <c r="G713" s="645"/>
      <c r="H713" s="633" t="s">
        <v>1044</v>
      </c>
      <c r="I713" s="634" t="s">
        <v>1044</v>
      </c>
      <c r="J713" s="635"/>
      <c r="K713" s="620"/>
      <c r="L713" s="620"/>
      <c r="M713" s="620"/>
      <c r="N713" s="620"/>
      <c r="O713" s="620">
        <v>8</v>
      </c>
      <c r="P713" s="640" t="s">
        <v>1198</v>
      </c>
    </row>
    <row r="714" spans="1:16" ht="38.25" x14ac:dyDescent="0.25">
      <c r="A714" s="614" t="s">
        <v>692</v>
      </c>
      <c r="B714" s="637" t="s">
        <v>2104</v>
      </c>
      <c r="C714" s="614"/>
      <c r="D714" s="635" t="s">
        <v>787</v>
      </c>
      <c r="E714" s="631" t="s">
        <v>1135</v>
      </c>
      <c r="F714" s="646">
        <v>46454075</v>
      </c>
      <c r="G714" s="645"/>
      <c r="H714" s="633" t="s">
        <v>1044</v>
      </c>
      <c r="I714" s="634" t="s">
        <v>1044</v>
      </c>
      <c r="J714" s="635"/>
      <c r="K714" s="620"/>
      <c r="L714" s="620"/>
      <c r="M714" s="620"/>
      <c r="N714" s="620"/>
      <c r="O714" s="620">
        <v>8</v>
      </c>
      <c r="P714" s="640" t="s">
        <v>1198</v>
      </c>
    </row>
    <row r="715" spans="1:16" ht="38.25" x14ac:dyDescent="0.25">
      <c r="A715" s="614" t="s">
        <v>692</v>
      </c>
      <c r="B715" s="637" t="s">
        <v>2104</v>
      </c>
      <c r="C715" s="614"/>
      <c r="D715" s="635" t="s">
        <v>787</v>
      </c>
      <c r="E715" s="631" t="s">
        <v>1135</v>
      </c>
      <c r="F715" s="647" t="s">
        <v>1101</v>
      </c>
      <c r="G715" s="645"/>
      <c r="H715" s="633" t="s">
        <v>1044</v>
      </c>
      <c r="I715" s="634" t="s">
        <v>1044</v>
      </c>
      <c r="J715" s="635"/>
      <c r="K715" s="620"/>
      <c r="L715" s="620"/>
      <c r="M715" s="620"/>
      <c r="N715" s="620"/>
      <c r="O715" s="620">
        <v>8</v>
      </c>
      <c r="P715" s="640" t="s">
        <v>1198</v>
      </c>
    </row>
    <row r="716" spans="1:16" ht="38.25" x14ac:dyDescent="0.25">
      <c r="A716" s="614" t="s">
        <v>692</v>
      </c>
      <c r="B716" s="637" t="s">
        <v>2104</v>
      </c>
      <c r="C716" s="614"/>
      <c r="D716" s="635" t="s">
        <v>788</v>
      </c>
      <c r="E716" s="631" t="s">
        <v>1132</v>
      </c>
      <c r="F716" s="646">
        <v>43952396</v>
      </c>
      <c r="G716" s="645" t="s">
        <v>865</v>
      </c>
      <c r="H716" s="633" t="s">
        <v>1046</v>
      </c>
      <c r="I716" s="634" t="s">
        <v>1046</v>
      </c>
      <c r="J716" s="635" t="s">
        <v>866</v>
      </c>
      <c r="K716" s="620"/>
      <c r="L716" s="620"/>
      <c r="M716" s="620"/>
      <c r="N716" s="620"/>
      <c r="O716" s="620">
        <v>8</v>
      </c>
      <c r="P716" s="640" t="s">
        <v>1195</v>
      </c>
    </row>
    <row r="717" spans="1:16" ht="38.25" x14ac:dyDescent="0.25">
      <c r="A717" s="614" t="s">
        <v>692</v>
      </c>
      <c r="B717" s="637" t="s">
        <v>2104</v>
      </c>
      <c r="C717" s="614"/>
      <c r="D717" s="635" t="s">
        <v>788</v>
      </c>
      <c r="E717" s="631" t="s">
        <v>1132</v>
      </c>
      <c r="F717" s="646">
        <v>21146414</v>
      </c>
      <c r="G717" s="645"/>
      <c r="H717" s="633" t="s">
        <v>1044</v>
      </c>
      <c r="I717" s="634" t="s">
        <v>1044</v>
      </c>
      <c r="J717" s="635"/>
      <c r="K717" s="620"/>
      <c r="L717" s="620"/>
      <c r="M717" s="620"/>
      <c r="N717" s="620"/>
      <c r="O717" s="620">
        <v>8</v>
      </c>
      <c r="P717" s="640" t="s">
        <v>1195</v>
      </c>
    </row>
    <row r="718" spans="1:16" ht="38.25" x14ac:dyDescent="0.25">
      <c r="A718" s="614" t="s">
        <v>692</v>
      </c>
      <c r="B718" s="637" t="s">
        <v>2104</v>
      </c>
      <c r="C718" s="614"/>
      <c r="D718" s="635" t="s">
        <v>788</v>
      </c>
      <c r="E718" s="631" t="s">
        <v>1132</v>
      </c>
      <c r="F718" s="647" t="s">
        <v>1102</v>
      </c>
      <c r="G718" s="645"/>
      <c r="H718" s="633" t="s">
        <v>1044</v>
      </c>
      <c r="I718" s="634" t="s">
        <v>1044</v>
      </c>
      <c r="J718" s="635"/>
      <c r="K718" s="620"/>
      <c r="L718" s="620"/>
      <c r="M718" s="620"/>
      <c r="N718" s="620"/>
      <c r="O718" s="620">
        <v>8</v>
      </c>
      <c r="P718" s="640" t="s">
        <v>1195</v>
      </c>
    </row>
    <row r="719" spans="1:16" ht="38.25" x14ac:dyDescent="0.25">
      <c r="A719" s="614" t="s">
        <v>692</v>
      </c>
      <c r="B719" s="637" t="s">
        <v>2104</v>
      </c>
      <c r="C719" s="614"/>
      <c r="D719" s="635" t="s">
        <v>789</v>
      </c>
      <c r="E719" s="631" t="s">
        <v>1136</v>
      </c>
      <c r="F719" s="646">
        <v>45750594</v>
      </c>
      <c r="G719" s="645"/>
      <c r="H719" s="633" t="s">
        <v>1044</v>
      </c>
      <c r="I719" s="634" t="s">
        <v>1044</v>
      </c>
      <c r="J719" s="635"/>
      <c r="K719" s="620"/>
      <c r="L719" s="620"/>
      <c r="M719" s="620"/>
      <c r="N719" s="620"/>
      <c r="O719" s="620">
        <v>8</v>
      </c>
      <c r="P719" s="640" t="s">
        <v>1199</v>
      </c>
    </row>
    <row r="720" spans="1:16" ht="38.25" x14ac:dyDescent="0.25">
      <c r="A720" s="614" t="s">
        <v>692</v>
      </c>
      <c r="B720" s="637" t="s">
        <v>2104</v>
      </c>
      <c r="C720" s="614"/>
      <c r="D720" s="635" t="s">
        <v>789</v>
      </c>
      <c r="E720" s="631" t="s">
        <v>1136</v>
      </c>
      <c r="F720" s="647" t="s">
        <v>1103</v>
      </c>
      <c r="G720" s="645"/>
      <c r="H720" s="633" t="s">
        <v>1104</v>
      </c>
      <c r="I720" s="634" t="s">
        <v>1104</v>
      </c>
      <c r="J720" s="635"/>
      <c r="K720" s="620"/>
      <c r="L720" s="620"/>
      <c r="M720" s="620"/>
      <c r="N720" s="620"/>
      <c r="O720" s="620">
        <v>8</v>
      </c>
      <c r="P720" s="640" t="s">
        <v>1199</v>
      </c>
    </row>
    <row r="721" spans="1:16" ht="38.25" x14ac:dyDescent="0.25">
      <c r="A721" s="614" t="s">
        <v>692</v>
      </c>
      <c r="B721" s="637" t="s">
        <v>2104</v>
      </c>
      <c r="C721" s="614"/>
      <c r="D721" s="635" t="s">
        <v>789</v>
      </c>
      <c r="E721" s="631" t="s">
        <v>1136</v>
      </c>
      <c r="F721" s="646">
        <v>42215509</v>
      </c>
      <c r="G721" s="645"/>
      <c r="H721" s="633" t="s">
        <v>1044</v>
      </c>
      <c r="I721" s="634" t="s">
        <v>1044</v>
      </c>
      <c r="J721" s="635"/>
      <c r="K721" s="620"/>
      <c r="L721" s="620"/>
      <c r="M721" s="620"/>
      <c r="N721" s="620"/>
      <c r="O721" s="620">
        <v>8</v>
      </c>
      <c r="P721" s="640" t="s">
        <v>1199</v>
      </c>
    </row>
    <row r="722" spans="1:16" ht="38.25" x14ac:dyDescent="0.25">
      <c r="A722" s="614" t="s">
        <v>692</v>
      </c>
      <c r="B722" s="637" t="s">
        <v>2104</v>
      </c>
      <c r="C722" s="614"/>
      <c r="D722" s="635" t="s">
        <v>790</v>
      </c>
      <c r="E722" s="631" t="s">
        <v>1132</v>
      </c>
      <c r="F722" s="646">
        <v>61263480</v>
      </c>
      <c r="G722" s="645"/>
      <c r="H722" s="633" t="s">
        <v>1044</v>
      </c>
      <c r="I722" s="634" t="s">
        <v>1044</v>
      </c>
      <c r="J722" s="635"/>
      <c r="K722" s="620"/>
      <c r="L722" s="620"/>
      <c r="M722" s="620"/>
      <c r="N722" s="620"/>
      <c r="O722" s="620">
        <v>8</v>
      </c>
      <c r="P722" s="640" t="s">
        <v>1195</v>
      </c>
    </row>
    <row r="723" spans="1:16" ht="38.25" x14ac:dyDescent="0.25">
      <c r="A723" s="614" t="s">
        <v>692</v>
      </c>
      <c r="B723" s="637" t="s">
        <v>2104</v>
      </c>
      <c r="C723" s="614"/>
      <c r="D723" s="635" t="s">
        <v>790</v>
      </c>
      <c r="E723" s="631" t="s">
        <v>1132</v>
      </c>
      <c r="F723" s="646">
        <v>48571077</v>
      </c>
      <c r="G723" s="645"/>
      <c r="H723" s="633" t="s">
        <v>1044</v>
      </c>
      <c r="I723" s="634" t="s">
        <v>1044</v>
      </c>
      <c r="J723" s="635"/>
      <c r="K723" s="620"/>
      <c r="L723" s="620"/>
      <c r="M723" s="620"/>
      <c r="N723" s="620"/>
      <c r="O723" s="620">
        <v>8</v>
      </c>
      <c r="P723" s="640" t="s">
        <v>1195</v>
      </c>
    </row>
    <row r="724" spans="1:16" ht="38.25" x14ac:dyDescent="0.25">
      <c r="A724" s="614" t="s">
        <v>692</v>
      </c>
      <c r="B724" s="637" t="s">
        <v>2104</v>
      </c>
      <c r="C724" s="614"/>
      <c r="D724" s="648" t="s">
        <v>791</v>
      </c>
      <c r="E724" s="631" t="s">
        <v>1137</v>
      </c>
      <c r="F724" s="646">
        <v>48249794</v>
      </c>
      <c r="G724" s="645"/>
      <c r="H724" s="633" t="s">
        <v>1044</v>
      </c>
      <c r="I724" s="634" t="s">
        <v>1044</v>
      </c>
      <c r="J724" s="635"/>
      <c r="K724" s="620"/>
      <c r="L724" s="620"/>
      <c r="M724" s="620"/>
      <c r="N724" s="620"/>
      <c r="O724" s="620">
        <v>8</v>
      </c>
      <c r="P724" s="640" t="s">
        <v>1200</v>
      </c>
    </row>
    <row r="725" spans="1:16" ht="25.5" x14ac:dyDescent="0.25">
      <c r="A725" s="614" t="s">
        <v>692</v>
      </c>
      <c r="B725" s="637" t="s">
        <v>2104</v>
      </c>
      <c r="C725" s="614"/>
      <c r="D725" s="637" t="s">
        <v>792</v>
      </c>
      <c r="E725" s="631">
        <v>2000</v>
      </c>
      <c r="F725" s="632">
        <v>46207353</v>
      </c>
      <c r="G725" s="645"/>
      <c r="H725" s="633"/>
      <c r="I725" s="634"/>
      <c r="J725" s="635"/>
      <c r="K725" s="620"/>
      <c r="L725" s="620"/>
      <c r="M725" s="620"/>
      <c r="N725" s="620"/>
      <c r="O725" s="649">
        <v>8</v>
      </c>
      <c r="P725" s="620">
        <v>16000</v>
      </c>
    </row>
    <row r="726" spans="1:16" ht="25.5" x14ac:dyDescent="0.25">
      <c r="A726" s="614" t="s">
        <v>692</v>
      </c>
      <c r="B726" s="637" t="s">
        <v>2104</v>
      </c>
      <c r="C726" s="614"/>
      <c r="D726" s="637" t="s">
        <v>793</v>
      </c>
      <c r="E726" s="631">
        <v>4000</v>
      </c>
      <c r="F726" s="650" t="s">
        <v>1105</v>
      </c>
      <c r="G726" s="645" t="s">
        <v>808</v>
      </c>
      <c r="H726" s="637" t="s">
        <v>1106</v>
      </c>
      <c r="I726" s="634" t="s">
        <v>1106</v>
      </c>
      <c r="J726" s="635" t="s">
        <v>1178</v>
      </c>
      <c r="K726" s="620"/>
      <c r="L726" s="620"/>
      <c r="M726" s="620"/>
      <c r="N726" s="620"/>
      <c r="O726" s="649">
        <v>8</v>
      </c>
      <c r="P726" s="620">
        <v>32000</v>
      </c>
    </row>
    <row r="727" spans="1:16" ht="25.5" x14ac:dyDescent="0.25">
      <c r="A727" s="614" t="s">
        <v>692</v>
      </c>
      <c r="B727" s="637" t="s">
        <v>2104</v>
      </c>
      <c r="C727" s="614"/>
      <c r="D727" s="637" t="s">
        <v>793</v>
      </c>
      <c r="E727" s="631">
        <v>2500</v>
      </c>
      <c r="F727" s="632">
        <v>44755013</v>
      </c>
      <c r="G727" s="645"/>
      <c r="H727" s="637" t="s">
        <v>1107</v>
      </c>
      <c r="I727" s="634" t="s">
        <v>1107</v>
      </c>
      <c r="J727" s="635"/>
      <c r="K727" s="620"/>
      <c r="L727" s="620"/>
      <c r="M727" s="620"/>
      <c r="N727" s="620"/>
      <c r="O727" s="649">
        <v>8</v>
      </c>
      <c r="P727" s="620">
        <v>20000</v>
      </c>
    </row>
    <row r="728" spans="1:16" ht="25.5" x14ac:dyDescent="0.25">
      <c r="A728" s="614" t="s">
        <v>692</v>
      </c>
      <c r="B728" s="637" t="s">
        <v>2104</v>
      </c>
      <c r="C728" s="614"/>
      <c r="D728" s="637" t="s">
        <v>793</v>
      </c>
      <c r="E728" s="631">
        <v>3000</v>
      </c>
      <c r="F728" s="632">
        <v>45695845</v>
      </c>
      <c r="G728" s="645" t="s">
        <v>1108</v>
      </c>
      <c r="H728" s="637" t="s">
        <v>1106</v>
      </c>
      <c r="I728" s="634" t="s">
        <v>1106</v>
      </c>
      <c r="J728" s="635" t="s">
        <v>1108</v>
      </c>
      <c r="K728" s="620"/>
      <c r="L728" s="620"/>
      <c r="M728" s="620"/>
      <c r="N728" s="620"/>
      <c r="O728" s="649">
        <v>8</v>
      </c>
      <c r="P728" s="620">
        <v>24000</v>
      </c>
    </row>
    <row r="729" spans="1:16" ht="25.5" x14ac:dyDescent="0.25">
      <c r="A729" s="614" t="s">
        <v>692</v>
      </c>
      <c r="B729" s="637" t="s">
        <v>2104</v>
      </c>
      <c r="C729" s="614"/>
      <c r="D729" s="637" t="s">
        <v>794</v>
      </c>
      <c r="E729" s="631">
        <v>1700</v>
      </c>
      <c r="F729" s="632">
        <v>72450520</v>
      </c>
      <c r="G729" s="645"/>
      <c r="H729" s="637" t="s">
        <v>1107</v>
      </c>
      <c r="I729" s="634" t="s">
        <v>1107</v>
      </c>
      <c r="J729" s="635"/>
      <c r="K729" s="620"/>
      <c r="L729" s="620"/>
      <c r="M729" s="620"/>
      <c r="N729" s="620"/>
      <c r="O729" s="649">
        <v>8</v>
      </c>
      <c r="P729" s="620">
        <v>13600</v>
      </c>
    </row>
    <row r="730" spans="1:16" ht="25.5" x14ac:dyDescent="0.25">
      <c r="A730" s="614" t="s">
        <v>692</v>
      </c>
      <c r="B730" s="637" t="s">
        <v>2104</v>
      </c>
      <c r="C730" s="614"/>
      <c r="D730" s="637" t="s">
        <v>747</v>
      </c>
      <c r="E730" s="631">
        <v>4000</v>
      </c>
      <c r="F730" s="632">
        <v>45434733</v>
      </c>
      <c r="G730" s="645" t="s">
        <v>808</v>
      </c>
      <c r="H730" s="637" t="s">
        <v>1106</v>
      </c>
      <c r="I730" s="634" t="s">
        <v>1106</v>
      </c>
      <c r="J730" s="635" t="s">
        <v>1178</v>
      </c>
      <c r="K730" s="620"/>
      <c r="L730" s="620"/>
      <c r="M730" s="620"/>
      <c r="N730" s="620"/>
      <c r="O730" s="649">
        <v>8</v>
      </c>
      <c r="P730" s="620">
        <v>32000</v>
      </c>
    </row>
    <row r="731" spans="1:16" ht="25.5" x14ac:dyDescent="0.25">
      <c r="A731" s="614" t="s">
        <v>692</v>
      </c>
      <c r="B731" s="637" t="s">
        <v>2104</v>
      </c>
      <c r="C731" s="614"/>
      <c r="D731" s="637" t="s">
        <v>792</v>
      </c>
      <c r="E731" s="631">
        <v>3500</v>
      </c>
      <c r="F731" s="632">
        <v>45434733</v>
      </c>
      <c r="G731" s="645" t="s">
        <v>1109</v>
      </c>
      <c r="H731" s="637" t="s">
        <v>1106</v>
      </c>
      <c r="I731" s="634" t="s">
        <v>1106</v>
      </c>
      <c r="J731" s="635" t="s">
        <v>1109</v>
      </c>
      <c r="K731" s="620"/>
      <c r="L731" s="620"/>
      <c r="M731" s="620"/>
      <c r="N731" s="620"/>
      <c r="O731" s="649">
        <v>8</v>
      </c>
      <c r="P731" s="620">
        <v>28000</v>
      </c>
    </row>
    <row r="732" spans="1:16" ht="25.5" x14ac:dyDescent="0.25">
      <c r="A732" s="614" t="s">
        <v>692</v>
      </c>
      <c r="B732" s="637" t="s">
        <v>2104</v>
      </c>
      <c r="C732" s="614"/>
      <c r="D732" s="637" t="s">
        <v>795</v>
      </c>
      <c r="E732" s="631">
        <v>1700</v>
      </c>
      <c r="F732" s="632">
        <v>43151968</v>
      </c>
      <c r="G732" s="645"/>
      <c r="H732" s="637" t="s">
        <v>1107</v>
      </c>
      <c r="I732" s="634" t="s">
        <v>1107</v>
      </c>
      <c r="J732" s="635"/>
      <c r="K732" s="620"/>
      <c r="L732" s="620"/>
      <c r="M732" s="620"/>
      <c r="N732" s="620"/>
      <c r="O732" s="649">
        <v>8</v>
      </c>
      <c r="P732" s="620">
        <v>13600</v>
      </c>
    </row>
    <row r="733" spans="1:16" ht="25.5" x14ac:dyDescent="0.25">
      <c r="A733" s="614" t="s">
        <v>692</v>
      </c>
      <c r="B733" s="637" t="s">
        <v>2104</v>
      </c>
      <c r="C733" s="614"/>
      <c r="D733" s="637" t="s">
        <v>795</v>
      </c>
      <c r="E733" s="631">
        <v>1700</v>
      </c>
      <c r="F733" s="632">
        <v>41586950</v>
      </c>
      <c r="G733" s="645" t="s">
        <v>1017</v>
      </c>
      <c r="H733" s="637" t="s">
        <v>1110</v>
      </c>
      <c r="I733" s="634" t="s">
        <v>1110</v>
      </c>
      <c r="J733" s="635" t="s">
        <v>887</v>
      </c>
      <c r="K733" s="620"/>
      <c r="L733" s="620"/>
      <c r="M733" s="620"/>
      <c r="N733" s="620"/>
      <c r="O733" s="649">
        <v>8</v>
      </c>
      <c r="P733" s="620">
        <v>13600</v>
      </c>
    </row>
    <row r="734" spans="1:16" ht="25.5" x14ac:dyDescent="0.25">
      <c r="A734" s="614" t="s">
        <v>692</v>
      </c>
      <c r="B734" s="637" t="s">
        <v>2104</v>
      </c>
      <c r="C734" s="614"/>
      <c r="D734" s="637" t="s">
        <v>795</v>
      </c>
      <c r="E734" s="631">
        <v>1500</v>
      </c>
      <c r="F734" s="632">
        <v>72079398</v>
      </c>
      <c r="G734" s="645" t="s">
        <v>1111</v>
      </c>
      <c r="H734" s="637" t="s">
        <v>1106</v>
      </c>
      <c r="I734" s="634" t="s">
        <v>1106</v>
      </c>
      <c r="J734" s="635" t="s">
        <v>1106</v>
      </c>
      <c r="K734" s="620"/>
      <c r="L734" s="620"/>
      <c r="M734" s="620"/>
      <c r="N734" s="620"/>
      <c r="O734" s="649">
        <v>8</v>
      </c>
      <c r="P734" s="620">
        <v>12000</v>
      </c>
    </row>
    <row r="735" spans="1:16" ht="25.5" x14ac:dyDescent="0.25">
      <c r="A735" s="614" t="s">
        <v>692</v>
      </c>
      <c r="B735" s="637" t="s">
        <v>2104</v>
      </c>
      <c r="C735" s="614"/>
      <c r="D735" s="637" t="s">
        <v>796</v>
      </c>
      <c r="E735" s="631">
        <v>1700</v>
      </c>
      <c r="F735" s="650" t="s">
        <v>1112</v>
      </c>
      <c r="G735" s="645"/>
      <c r="H735" s="637" t="s">
        <v>921</v>
      </c>
      <c r="I735" s="634" t="s">
        <v>921</v>
      </c>
      <c r="J735" s="635" t="s">
        <v>887</v>
      </c>
      <c r="K735" s="620"/>
      <c r="L735" s="620"/>
      <c r="M735" s="620"/>
      <c r="N735" s="620"/>
      <c r="O735" s="649">
        <v>8</v>
      </c>
      <c r="P735" s="620">
        <v>13600</v>
      </c>
    </row>
    <row r="736" spans="1:16" ht="25.5" x14ac:dyDescent="0.25">
      <c r="A736" s="614" t="s">
        <v>692</v>
      </c>
      <c r="B736" s="637" t="s">
        <v>2104</v>
      </c>
      <c r="C736" s="614"/>
      <c r="D736" s="637" t="s">
        <v>797</v>
      </c>
      <c r="E736" s="631">
        <v>2500</v>
      </c>
      <c r="F736" s="650" t="s">
        <v>1113</v>
      </c>
      <c r="G736" s="645" t="s">
        <v>1114</v>
      </c>
      <c r="H736" s="637" t="s">
        <v>1115</v>
      </c>
      <c r="I736" s="634" t="s">
        <v>1115</v>
      </c>
      <c r="J736" s="635" t="s">
        <v>1156</v>
      </c>
      <c r="K736" s="620"/>
      <c r="L736" s="620"/>
      <c r="M736" s="620"/>
      <c r="N736" s="620"/>
      <c r="O736" s="649">
        <v>8</v>
      </c>
      <c r="P736" s="620">
        <v>20000</v>
      </c>
    </row>
    <row r="737" spans="1:16" ht="25.5" x14ac:dyDescent="0.25">
      <c r="A737" s="614" t="s">
        <v>692</v>
      </c>
      <c r="B737" s="637" t="s">
        <v>2104</v>
      </c>
      <c r="C737" s="614"/>
      <c r="D737" s="637" t="s">
        <v>798</v>
      </c>
      <c r="E737" s="631">
        <v>1500</v>
      </c>
      <c r="F737" s="650" t="s">
        <v>1116</v>
      </c>
      <c r="G737" s="645" t="s">
        <v>1117</v>
      </c>
      <c r="H737" s="637" t="s">
        <v>1118</v>
      </c>
      <c r="I737" s="634" t="s">
        <v>1118</v>
      </c>
      <c r="J737" s="635" t="s">
        <v>887</v>
      </c>
      <c r="K737" s="620"/>
      <c r="L737" s="620"/>
      <c r="M737" s="620"/>
      <c r="N737" s="620"/>
      <c r="O737" s="649">
        <v>8</v>
      </c>
      <c r="P737" s="620">
        <v>12000</v>
      </c>
    </row>
    <row r="738" spans="1:16" ht="25.5" x14ac:dyDescent="0.25">
      <c r="A738" s="614" t="s">
        <v>692</v>
      </c>
      <c r="B738" s="637" t="s">
        <v>2104</v>
      </c>
      <c r="C738" s="614"/>
      <c r="D738" s="637" t="s">
        <v>748</v>
      </c>
      <c r="E738" s="631">
        <v>1000</v>
      </c>
      <c r="F738" s="650" t="s">
        <v>1119</v>
      </c>
      <c r="G738" s="645"/>
      <c r="H738" s="637" t="s">
        <v>1044</v>
      </c>
      <c r="I738" s="634" t="s">
        <v>1044</v>
      </c>
      <c r="J738" s="635"/>
      <c r="K738" s="620"/>
      <c r="L738" s="620"/>
      <c r="M738" s="620"/>
      <c r="N738" s="620"/>
      <c r="O738" s="649">
        <v>8</v>
      </c>
      <c r="P738" s="620">
        <v>8000</v>
      </c>
    </row>
    <row r="739" spans="1:16" ht="25.5" x14ac:dyDescent="0.25">
      <c r="A739" s="614" t="s">
        <v>692</v>
      </c>
      <c r="B739" s="637" t="s">
        <v>2104</v>
      </c>
      <c r="C739" s="614"/>
      <c r="D739" s="637" t="s">
        <v>799</v>
      </c>
      <c r="E739" s="631">
        <v>1500</v>
      </c>
      <c r="F739" s="650" t="s">
        <v>1120</v>
      </c>
      <c r="G739" s="645"/>
      <c r="H739" s="637" t="s">
        <v>1044</v>
      </c>
      <c r="I739" s="634" t="s">
        <v>1044</v>
      </c>
      <c r="J739" s="635"/>
      <c r="K739" s="620"/>
      <c r="L739" s="620"/>
      <c r="M739" s="620"/>
      <c r="N739" s="620"/>
      <c r="O739" s="649">
        <v>8</v>
      </c>
      <c r="P739" s="620">
        <v>12000</v>
      </c>
    </row>
    <row r="740" spans="1:16" ht="25.5" x14ac:dyDescent="0.25">
      <c r="A740" s="614" t="s">
        <v>692</v>
      </c>
      <c r="B740" s="637" t="s">
        <v>2104</v>
      </c>
      <c r="C740" s="614"/>
      <c r="D740" s="637" t="s">
        <v>748</v>
      </c>
      <c r="E740" s="631">
        <v>1000</v>
      </c>
      <c r="F740" s="650" t="s">
        <v>1121</v>
      </c>
      <c r="G740" s="645"/>
      <c r="H740" s="637" t="s">
        <v>1044</v>
      </c>
      <c r="I740" s="634" t="s">
        <v>1044</v>
      </c>
      <c r="J740" s="635"/>
      <c r="K740" s="620"/>
      <c r="L740" s="620"/>
      <c r="M740" s="620"/>
      <c r="N740" s="620"/>
      <c r="O740" s="649">
        <v>8</v>
      </c>
      <c r="P740" s="620">
        <v>8000</v>
      </c>
    </row>
    <row r="741" spans="1:16" ht="25.5" x14ac:dyDescent="0.25">
      <c r="A741" s="614" t="s">
        <v>692</v>
      </c>
      <c r="B741" s="637" t="s">
        <v>2104</v>
      </c>
      <c r="C741" s="614"/>
      <c r="D741" s="637" t="s">
        <v>799</v>
      </c>
      <c r="E741" s="631">
        <v>1500</v>
      </c>
      <c r="F741" s="650" t="s">
        <v>1122</v>
      </c>
      <c r="G741" s="645"/>
      <c r="H741" s="637" t="s">
        <v>1044</v>
      </c>
      <c r="I741" s="634" t="s">
        <v>1044</v>
      </c>
      <c r="J741" s="635"/>
      <c r="K741" s="620"/>
      <c r="L741" s="620"/>
      <c r="M741" s="620"/>
      <c r="N741" s="620"/>
      <c r="O741" s="649">
        <v>8</v>
      </c>
      <c r="P741" s="620">
        <v>12000</v>
      </c>
    </row>
    <row r="742" spans="1:16" ht="25.5" x14ac:dyDescent="0.25">
      <c r="A742" s="614" t="s">
        <v>692</v>
      </c>
      <c r="B742" s="637" t="s">
        <v>2104</v>
      </c>
      <c r="C742" s="614"/>
      <c r="D742" s="637" t="s">
        <v>748</v>
      </c>
      <c r="E742" s="631">
        <v>1000</v>
      </c>
      <c r="F742" s="650" t="s">
        <v>1123</v>
      </c>
      <c r="G742" s="645"/>
      <c r="H742" s="637" t="s">
        <v>1044</v>
      </c>
      <c r="I742" s="634" t="s">
        <v>1044</v>
      </c>
      <c r="J742" s="635"/>
      <c r="K742" s="620"/>
      <c r="L742" s="620"/>
      <c r="M742" s="620"/>
      <c r="N742" s="620"/>
      <c r="O742" s="649">
        <v>8</v>
      </c>
      <c r="P742" s="620">
        <v>8000</v>
      </c>
    </row>
    <row r="743" spans="1:16" ht="25.5" x14ac:dyDescent="0.25">
      <c r="A743" s="614" t="s">
        <v>692</v>
      </c>
      <c r="B743" s="637" t="s">
        <v>2104</v>
      </c>
      <c r="C743" s="614"/>
      <c r="D743" s="637" t="s">
        <v>748</v>
      </c>
      <c r="E743" s="631">
        <v>1000</v>
      </c>
      <c r="F743" s="650" t="s">
        <v>1124</v>
      </c>
      <c r="G743" s="645"/>
      <c r="H743" s="637" t="s">
        <v>1044</v>
      </c>
      <c r="I743" s="634" t="s">
        <v>1044</v>
      </c>
      <c r="J743" s="635"/>
      <c r="K743" s="620"/>
      <c r="L743" s="620"/>
      <c r="M743" s="620"/>
      <c r="N743" s="620"/>
      <c r="O743" s="649">
        <v>8</v>
      </c>
      <c r="P743" s="620">
        <v>8000</v>
      </c>
    </row>
    <row r="744" spans="1:16" ht="25.5" x14ac:dyDescent="0.25">
      <c r="A744" s="614" t="s">
        <v>692</v>
      </c>
      <c r="B744" s="637" t="s">
        <v>2104</v>
      </c>
      <c r="C744" s="614"/>
      <c r="D744" s="637" t="s">
        <v>792</v>
      </c>
      <c r="E744" s="631">
        <v>1500</v>
      </c>
      <c r="F744" s="650" t="s">
        <v>1125</v>
      </c>
      <c r="G744" s="645"/>
      <c r="H744" s="637" t="s">
        <v>1126</v>
      </c>
      <c r="I744" s="634" t="s">
        <v>1126</v>
      </c>
      <c r="J744" s="651"/>
      <c r="K744" s="620"/>
      <c r="L744" s="620"/>
      <c r="M744" s="620"/>
      <c r="N744" s="620"/>
      <c r="O744" s="649">
        <v>8</v>
      </c>
      <c r="P744" s="620">
        <v>12000</v>
      </c>
    </row>
    <row r="745" spans="1:16" ht="25.5" x14ac:dyDescent="0.25">
      <c r="A745" s="614" t="s">
        <v>692</v>
      </c>
      <c r="B745" s="637" t="s">
        <v>2104</v>
      </c>
      <c r="C745" s="614"/>
      <c r="D745" s="637" t="s">
        <v>800</v>
      </c>
      <c r="E745" s="631">
        <v>2500</v>
      </c>
      <c r="F745" s="650" t="s">
        <v>1127</v>
      </c>
      <c r="G745" s="645" t="s">
        <v>1114</v>
      </c>
      <c r="H745" s="637" t="s">
        <v>1108</v>
      </c>
      <c r="I745" s="634" t="s">
        <v>1108</v>
      </c>
      <c r="J745" s="651" t="s">
        <v>1156</v>
      </c>
      <c r="K745" s="620"/>
      <c r="L745" s="620"/>
      <c r="M745" s="620"/>
      <c r="N745" s="620"/>
      <c r="O745" s="649">
        <v>8</v>
      </c>
      <c r="P745" s="620">
        <v>20000</v>
      </c>
    </row>
    <row r="746" spans="1:16" ht="25.5" x14ac:dyDescent="0.25">
      <c r="A746" s="614" t="s">
        <v>692</v>
      </c>
      <c r="B746" s="637" t="s">
        <v>2104</v>
      </c>
      <c r="C746" s="614"/>
      <c r="D746" s="637" t="s">
        <v>801</v>
      </c>
      <c r="E746" s="631">
        <v>1200</v>
      </c>
      <c r="F746" s="650" t="s">
        <v>1128</v>
      </c>
      <c r="G746" s="645" t="s">
        <v>1129</v>
      </c>
      <c r="H746" s="637" t="s">
        <v>1108</v>
      </c>
      <c r="I746" s="634" t="s">
        <v>1108</v>
      </c>
      <c r="J746" s="651" t="s">
        <v>1156</v>
      </c>
      <c r="K746" s="620"/>
      <c r="L746" s="620"/>
      <c r="M746" s="620"/>
      <c r="N746" s="620"/>
      <c r="O746" s="649">
        <v>8</v>
      </c>
      <c r="P746" s="620">
        <v>9600</v>
      </c>
    </row>
    <row r="747" spans="1:16" ht="25.5" x14ac:dyDescent="0.25">
      <c r="A747" s="614" t="s">
        <v>692</v>
      </c>
      <c r="B747" s="637" t="s">
        <v>2104</v>
      </c>
      <c r="C747" s="614"/>
      <c r="D747" s="637" t="s">
        <v>802</v>
      </c>
      <c r="E747" s="631">
        <v>3800</v>
      </c>
      <c r="F747" s="650" t="s">
        <v>1130</v>
      </c>
      <c r="G747" s="645" t="s">
        <v>1114</v>
      </c>
      <c r="H747" s="637" t="s">
        <v>1108</v>
      </c>
      <c r="I747" s="634" t="s">
        <v>1108</v>
      </c>
      <c r="J747" s="651" t="s">
        <v>1156</v>
      </c>
      <c r="K747" s="620"/>
      <c r="L747" s="620"/>
      <c r="M747" s="620"/>
      <c r="N747" s="620"/>
      <c r="O747" s="649">
        <v>8</v>
      </c>
      <c r="P747" s="620">
        <v>30400</v>
      </c>
    </row>
    <row r="748" spans="1:16" ht="26.25" thickBot="1" x14ac:dyDescent="0.3">
      <c r="A748" s="614" t="s">
        <v>692</v>
      </c>
      <c r="B748" s="637" t="s">
        <v>2104</v>
      </c>
      <c r="C748" s="614"/>
      <c r="D748" s="637" t="s">
        <v>713</v>
      </c>
      <c r="E748" s="631">
        <v>1000</v>
      </c>
      <c r="F748" s="650" t="s">
        <v>1131</v>
      </c>
      <c r="G748" s="645"/>
      <c r="H748" s="637" t="s">
        <v>1126</v>
      </c>
      <c r="I748" s="634" t="s">
        <v>1126</v>
      </c>
      <c r="J748" s="651"/>
      <c r="K748" s="620"/>
      <c r="L748" s="620"/>
      <c r="M748" s="620"/>
      <c r="N748" s="620"/>
      <c r="O748" s="649">
        <v>8</v>
      </c>
      <c r="P748" s="620">
        <v>8000</v>
      </c>
    </row>
    <row r="749" spans="1:16" ht="14.25" thickBot="1" x14ac:dyDescent="0.3">
      <c r="A749" s="670"/>
      <c r="B749" s="671"/>
      <c r="C749" s="671"/>
      <c r="D749" s="672"/>
      <c r="E749" s="685">
        <f>+E327+E11</f>
        <v>1263844</v>
      </c>
      <c r="F749" s="671"/>
      <c r="G749" s="672"/>
      <c r="H749" s="672"/>
      <c r="I749" s="674"/>
      <c r="J749" s="675"/>
      <c r="K749" s="676"/>
      <c r="L749" s="677"/>
      <c r="M749" s="673"/>
      <c r="N749" s="676"/>
      <c r="O749" s="677"/>
      <c r="P749" s="678"/>
    </row>
    <row r="750" spans="1:16" x14ac:dyDescent="0.25">
      <c r="A750" s="616" t="s">
        <v>402</v>
      </c>
    </row>
  </sheetData>
  <mergeCells count="4">
    <mergeCell ref="K4:M4"/>
    <mergeCell ref="N4:P4"/>
    <mergeCell ref="A4:E4"/>
    <mergeCell ref="F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S25"/>
  <sheetViews>
    <sheetView zoomScaleNormal="100" zoomScaleSheetLayoutView="100" zoomScalePageLayoutView="85" workbookViewId="0">
      <selection activeCell="D15" sqref="D15"/>
    </sheetView>
  </sheetViews>
  <sheetFormatPr baseColWidth="10" defaultColWidth="11.42578125" defaultRowHeight="12" x14ac:dyDescent="0.2"/>
  <cols>
    <col min="1" max="2" width="18.7109375" style="85" customWidth="1"/>
    <col min="3" max="3" width="29.140625" style="85" bestFit="1" customWidth="1"/>
    <col min="4" max="6" width="18.7109375" style="85" customWidth="1"/>
    <col min="7" max="7" width="7" style="44" bestFit="1" customWidth="1"/>
    <col min="8" max="8" width="6.7109375" style="44" customWidth="1"/>
    <col min="9" max="9" width="10.140625" style="85" bestFit="1" customWidth="1"/>
    <col min="10" max="10" width="33" style="85" bestFit="1" customWidth="1"/>
    <col min="11" max="12" width="18.7109375" style="85" customWidth="1"/>
    <col min="13" max="13" width="18.28515625" style="85" customWidth="1"/>
    <col min="14" max="14" width="20.42578125" style="85" customWidth="1"/>
    <col min="15" max="16384" width="11.42578125" style="85"/>
  </cols>
  <sheetData>
    <row r="1" spans="1:19" s="72" customFormat="1" x14ac:dyDescent="0.2">
      <c r="A1" s="87" t="s">
        <v>429</v>
      </c>
      <c r="B1" s="87"/>
      <c r="C1" s="87"/>
      <c r="D1" s="87"/>
      <c r="E1" s="87"/>
      <c r="F1" s="87"/>
      <c r="G1" s="87"/>
      <c r="H1" s="87"/>
      <c r="J1" s="87"/>
      <c r="K1" s="87"/>
      <c r="L1" s="87"/>
      <c r="M1" s="87"/>
      <c r="N1" s="87"/>
    </row>
    <row r="2" spans="1:19" s="4" customFormat="1" x14ac:dyDescent="0.2">
      <c r="A2" s="445" t="s">
        <v>537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2.75" thickBot="1" x14ac:dyDescent="0.25"/>
    <row r="4" spans="1:19" s="59" customFormat="1" ht="12.75" customHeight="1" thickBot="1" x14ac:dyDescent="0.25">
      <c r="A4" s="881" t="s">
        <v>306</v>
      </c>
      <c r="B4" s="882"/>
      <c r="C4" s="880" t="s">
        <v>307</v>
      </c>
      <c r="D4" s="880"/>
      <c r="E4" s="883" t="s">
        <v>310</v>
      </c>
      <c r="F4" s="884"/>
      <c r="G4" s="884"/>
      <c r="H4" s="884"/>
      <c r="I4" s="885"/>
      <c r="J4" s="880" t="s">
        <v>311</v>
      </c>
      <c r="K4" s="880"/>
      <c r="L4" s="882"/>
      <c r="M4" s="876" t="s">
        <v>1226</v>
      </c>
      <c r="N4" s="878" t="s">
        <v>1227</v>
      </c>
    </row>
    <row r="5" spans="1:19" s="60" customFormat="1" ht="86.25" customHeight="1" thickBot="1" x14ac:dyDescent="0.25">
      <c r="A5" s="139" t="s">
        <v>92</v>
      </c>
      <c r="B5" s="142" t="s">
        <v>93</v>
      </c>
      <c r="C5" s="140" t="s">
        <v>309</v>
      </c>
      <c r="D5" s="143" t="s">
        <v>308</v>
      </c>
      <c r="E5" s="139" t="s">
        <v>314</v>
      </c>
      <c r="F5" s="141" t="s">
        <v>315</v>
      </c>
      <c r="G5" s="144" t="s">
        <v>316</v>
      </c>
      <c r="H5" s="144" t="s">
        <v>317</v>
      </c>
      <c r="I5" s="145" t="s">
        <v>22</v>
      </c>
      <c r="J5" s="139" t="s">
        <v>312</v>
      </c>
      <c r="K5" s="140" t="s">
        <v>313</v>
      </c>
      <c r="L5" s="146" t="s">
        <v>318</v>
      </c>
      <c r="M5" s="877"/>
      <c r="N5" s="879"/>
    </row>
    <row r="6" spans="1:19" x14ac:dyDescent="0.2">
      <c r="A6" s="873" t="s">
        <v>1228</v>
      </c>
      <c r="B6" s="18"/>
      <c r="C6" s="355" t="s">
        <v>1201</v>
      </c>
      <c r="D6" s="361" t="s">
        <v>1202</v>
      </c>
      <c r="E6" s="348" t="s">
        <v>1203</v>
      </c>
      <c r="F6" s="347" t="s">
        <v>1204</v>
      </c>
      <c r="G6" s="347">
        <v>423.4</v>
      </c>
      <c r="H6" s="347">
        <v>1</v>
      </c>
      <c r="I6" s="349" t="s">
        <v>1205</v>
      </c>
      <c r="J6" s="348" t="s">
        <v>1206</v>
      </c>
      <c r="K6" s="357">
        <v>23500</v>
      </c>
      <c r="L6" s="346" t="s">
        <v>1207</v>
      </c>
      <c r="M6" s="359">
        <v>282000</v>
      </c>
      <c r="N6" s="359">
        <v>141000</v>
      </c>
    </row>
    <row r="7" spans="1:19" ht="12.75" customHeight="1" x14ac:dyDescent="0.2">
      <c r="A7" s="874"/>
      <c r="B7" s="13"/>
      <c r="C7" s="345"/>
      <c r="D7" s="356"/>
      <c r="E7" s="348"/>
      <c r="F7" s="347" t="s">
        <v>1208</v>
      </c>
      <c r="G7" s="347">
        <v>380.7</v>
      </c>
      <c r="H7" s="347"/>
      <c r="I7" s="349"/>
      <c r="J7" s="348" t="s">
        <v>1209</v>
      </c>
      <c r="K7" s="345"/>
      <c r="L7" s="346"/>
      <c r="M7" s="346"/>
      <c r="N7" s="346"/>
    </row>
    <row r="8" spans="1:19" ht="12.75" customHeight="1" x14ac:dyDescent="0.2">
      <c r="A8" s="874"/>
      <c r="B8" s="13"/>
      <c r="C8" s="345"/>
      <c r="D8" s="356"/>
      <c r="E8" s="348"/>
      <c r="F8" s="347" t="s">
        <v>1210</v>
      </c>
      <c r="G8" s="347">
        <v>364.1</v>
      </c>
      <c r="H8" s="351"/>
      <c r="I8" s="353"/>
      <c r="J8" s="354" t="s">
        <v>1211</v>
      </c>
      <c r="K8" s="345"/>
      <c r="L8" s="346"/>
      <c r="M8" s="346"/>
      <c r="N8" s="346"/>
    </row>
    <row r="9" spans="1:19" ht="12.75" customHeight="1" x14ac:dyDescent="0.2">
      <c r="A9" s="874"/>
      <c r="B9" s="13"/>
      <c r="C9" s="345"/>
      <c r="D9" s="356"/>
      <c r="E9" s="348"/>
      <c r="F9" s="347"/>
      <c r="G9" s="347"/>
      <c r="H9" s="347"/>
      <c r="I9" s="349"/>
      <c r="J9" s="348"/>
      <c r="K9" s="345"/>
      <c r="L9" s="346"/>
      <c r="M9" s="346"/>
      <c r="N9" s="346"/>
    </row>
    <row r="10" spans="1:19" ht="12.75" customHeight="1" x14ac:dyDescent="0.2">
      <c r="A10" s="874"/>
      <c r="B10" s="13"/>
      <c r="C10" s="350" t="s">
        <v>1212</v>
      </c>
      <c r="D10" s="362">
        <v>20553936480</v>
      </c>
      <c r="E10" s="354" t="s">
        <v>1203</v>
      </c>
      <c r="F10" s="365">
        <v>49007352</v>
      </c>
      <c r="G10" s="347">
        <v>113.19</v>
      </c>
      <c r="H10" s="347">
        <v>0</v>
      </c>
      <c r="I10" s="349"/>
      <c r="J10" s="348" t="s">
        <v>1213</v>
      </c>
      <c r="K10" s="358">
        <v>7311.08</v>
      </c>
      <c r="L10" s="352" t="s">
        <v>1207</v>
      </c>
      <c r="M10" s="360">
        <v>87732.96</v>
      </c>
      <c r="N10" s="360">
        <v>43866.48</v>
      </c>
    </row>
    <row r="11" spans="1:19" ht="12.75" customHeight="1" x14ac:dyDescent="0.2">
      <c r="A11" s="874"/>
      <c r="B11" s="13"/>
      <c r="C11" s="345"/>
      <c r="D11" s="356"/>
      <c r="E11" s="348"/>
      <c r="F11" s="347"/>
      <c r="G11" s="347"/>
      <c r="H11" s="347"/>
      <c r="I11" s="349"/>
      <c r="J11" s="348" t="s">
        <v>1214</v>
      </c>
      <c r="K11" s="345"/>
      <c r="L11" s="346"/>
      <c r="M11" s="346"/>
      <c r="N11" s="346"/>
    </row>
    <row r="12" spans="1:19" ht="12.75" customHeight="1" x14ac:dyDescent="0.2">
      <c r="A12" s="874"/>
      <c r="B12" s="13"/>
      <c r="C12" s="345"/>
      <c r="D12" s="356"/>
      <c r="E12" s="348"/>
      <c r="F12" s="347"/>
      <c r="G12" s="347"/>
      <c r="H12" s="347"/>
      <c r="I12" s="349"/>
      <c r="J12" s="348" t="s">
        <v>1215</v>
      </c>
      <c r="K12" s="345"/>
      <c r="L12" s="346"/>
      <c r="M12" s="346"/>
      <c r="N12" s="346"/>
    </row>
    <row r="13" spans="1:19" ht="12.75" customHeight="1" x14ac:dyDescent="0.2">
      <c r="A13" s="874"/>
      <c r="B13" s="13"/>
      <c r="C13" s="345"/>
      <c r="D13" s="356"/>
      <c r="E13" s="348"/>
      <c r="F13" s="347"/>
      <c r="G13" s="347"/>
      <c r="H13" s="347"/>
      <c r="I13" s="349"/>
      <c r="J13" s="348"/>
      <c r="K13" s="345"/>
      <c r="L13" s="346"/>
      <c r="M13" s="346"/>
      <c r="N13" s="346"/>
    </row>
    <row r="14" spans="1:19" ht="12.75" customHeight="1" x14ac:dyDescent="0.2">
      <c r="A14" s="874"/>
      <c r="B14" s="13"/>
      <c r="C14" s="345" t="s">
        <v>1216</v>
      </c>
      <c r="D14" s="363" t="s">
        <v>1217</v>
      </c>
      <c r="E14" s="348" t="s">
        <v>1203</v>
      </c>
      <c r="F14" s="351"/>
      <c r="G14" s="351">
        <v>375</v>
      </c>
      <c r="H14" s="351">
        <v>0</v>
      </c>
      <c r="I14" s="353"/>
      <c r="J14" s="354" t="s">
        <v>1206</v>
      </c>
      <c r="K14" s="364">
        <v>3000</v>
      </c>
      <c r="L14" s="352" t="s">
        <v>1207</v>
      </c>
      <c r="M14" s="359">
        <v>36000</v>
      </c>
      <c r="N14" s="359">
        <v>18000</v>
      </c>
    </row>
    <row r="15" spans="1:19" ht="12.75" customHeight="1" x14ac:dyDescent="0.2">
      <c r="A15" s="874"/>
      <c r="B15" s="13"/>
      <c r="C15" s="345"/>
      <c r="D15" s="356"/>
      <c r="E15" s="348"/>
      <c r="F15" s="347"/>
      <c r="G15" s="347"/>
      <c r="H15" s="347"/>
      <c r="I15" s="349"/>
      <c r="J15" s="348" t="s">
        <v>1218</v>
      </c>
      <c r="K15" s="345"/>
      <c r="L15" s="346"/>
      <c r="M15" s="346"/>
      <c r="N15" s="346"/>
    </row>
    <row r="16" spans="1:19" ht="12.75" customHeight="1" x14ac:dyDescent="0.2">
      <c r="A16" s="874"/>
      <c r="B16" s="13"/>
      <c r="C16" s="345"/>
      <c r="D16" s="356"/>
      <c r="E16" s="348"/>
      <c r="F16" s="347"/>
      <c r="G16" s="347"/>
      <c r="H16" s="347"/>
      <c r="I16" s="349"/>
      <c r="J16" s="348" t="s">
        <v>1219</v>
      </c>
      <c r="K16" s="345"/>
      <c r="L16" s="346"/>
      <c r="M16" s="346"/>
      <c r="N16" s="346"/>
    </row>
    <row r="17" spans="1:14" ht="12.75" customHeight="1" x14ac:dyDescent="0.2">
      <c r="A17" s="874"/>
      <c r="B17" s="13"/>
      <c r="C17" s="345"/>
      <c r="D17" s="356"/>
      <c r="E17" s="348"/>
      <c r="F17" s="347"/>
      <c r="G17" s="347"/>
      <c r="H17" s="347"/>
      <c r="I17" s="349"/>
      <c r="J17" s="348"/>
      <c r="K17" s="345"/>
      <c r="L17" s="346"/>
      <c r="M17" s="346"/>
      <c r="N17" s="346"/>
    </row>
    <row r="18" spans="1:14" ht="12.75" customHeight="1" x14ac:dyDescent="0.2">
      <c r="A18" s="874"/>
      <c r="B18" s="13"/>
      <c r="C18" s="345" t="s">
        <v>1220</v>
      </c>
      <c r="D18" s="363">
        <v>21144198</v>
      </c>
      <c r="E18" s="348" t="s">
        <v>1203</v>
      </c>
      <c r="F18" s="365">
        <v>7000585</v>
      </c>
      <c r="G18" s="347">
        <v>200</v>
      </c>
      <c r="H18" s="347">
        <v>0</v>
      </c>
      <c r="I18" s="349"/>
      <c r="J18" s="348" t="s">
        <v>1221</v>
      </c>
      <c r="K18" s="364">
        <v>2500</v>
      </c>
      <c r="L18" s="352" t="s">
        <v>1207</v>
      </c>
      <c r="M18" s="359">
        <v>30000</v>
      </c>
      <c r="N18" s="359">
        <v>15000</v>
      </c>
    </row>
    <row r="19" spans="1:14" ht="12.75" customHeight="1" x14ac:dyDescent="0.2">
      <c r="A19" s="874"/>
      <c r="B19" s="13"/>
      <c r="C19" s="345"/>
      <c r="D19" s="356"/>
      <c r="E19" s="348"/>
      <c r="F19" s="347"/>
      <c r="G19" s="347"/>
      <c r="H19" s="347"/>
      <c r="I19" s="349"/>
      <c r="J19" s="348"/>
      <c r="K19" s="345"/>
      <c r="L19" s="346"/>
      <c r="M19" s="346"/>
      <c r="N19" s="346"/>
    </row>
    <row r="20" spans="1:14" ht="24" x14ac:dyDescent="0.2">
      <c r="A20" s="874"/>
      <c r="B20" s="13"/>
      <c r="C20" s="366" t="s">
        <v>1222</v>
      </c>
      <c r="D20" s="367">
        <v>80024877</v>
      </c>
      <c r="E20" s="348" t="s">
        <v>1203</v>
      </c>
      <c r="F20" s="368" t="s">
        <v>1223</v>
      </c>
      <c r="G20" s="347">
        <v>126</v>
      </c>
      <c r="H20" s="347">
        <v>0</v>
      </c>
      <c r="I20" s="349"/>
      <c r="J20" s="348" t="s">
        <v>1206</v>
      </c>
      <c r="K20" s="364">
        <v>1250</v>
      </c>
      <c r="L20" s="352" t="s">
        <v>1207</v>
      </c>
      <c r="M20" s="359">
        <v>15000</v>
      </c>
      <c r="N20" s="359">
        <v>7500</v>
      </c>
    </row>
    <row r="21" spans="1:14" ht="12.75" customHeight="1" x14ac:dyDescent="0.2">
      <c r="A21" s="874"/>
      <c r="B21" s="13"/>
      <c r="C21" s="366"/>
      <c r="D21" s="367"/>
      <c r="E21" s="348"/>
      <c r="F21" s="347"/>
      <c r="G21" s="347"/>
      <c r="H21" s="347"/>
      <c r="I21" s="349"/>
      <c r="J21" s="348"/>
      <c r="K21" s="364"/>
      <c r="L21" s="352"/>
      <c r="M21" s="359"/>
      <c r="N21" s="346"/>
    </row>
    <row r="22" spans="1:14" ht="12.75" customHeight="1" x14ac:dyDescent="0.2">
      <c r="A22" s="874"/>
      <c r="B22" s="13"/>
      <c r="C22" s="345" t="s">
        <v>1224</v>
      </c>
      <c r="D22" s="367">
        <v>40461680</v>
      </c>
      <c r="E22" s="348" t="s">
        <v>1203</v>
      </c>
      <c r="F22" s="347" t="s">
        <v>1225</v>
      </c>
      <c r="G22" s="347">
        <v>80</v>
      </c>
      <c r="H22" s="347">
        <v>0</v>
      </c>
      <c r="I22" s="349"/>
      <c r="J22" s="348" t="s">
        <v>1206</v>
      </c>
      <c r="K22" s="364">
        <v>500</v>
      </c>
      <c r="L22" s="352" t="s">
        <v>1207</v>
      </c>
      <c r="M22" s="359">
        <v>6000</v>
      </c>
      <c r="N22" s="359">
        <v>3000</v>
      </c>
    </row>
    <row r="23" spans="1:14" ht="13.5" customHeight="1" thickBot="1" x14ac:dyDescent="0.25">
      <c r="A23" s="875"/>
      <c r="B23" s="6"/>
      <c r="C23" s="10"/>
      <c r="D23" s="114"/>
      <c r="E23" s="42"/>
      <c r="F23" s="19"/>
      <c r="G23" s="19"/>
      <c r="H23" s="19"/>
      <c r="I23" s="49"/>
      <c r="J23" s="42"/>
      <c r="K23" s="10"/>
      <c r="L23" s="13"/>
      <c r="M23" s="13"/>
      <c r="N23" s="13"/>
    </row>
    <row r="24" spans="1:14" ht="12.75" thickBot="1" x14ac:dyDescent="0.25">
      <c r="A24" s="58"/>
      <c r="B24" s="112"/>
      <c r="C24" s="45"/>
      <c r="D24" s="115"/>
      <c r="E24" s="116"/>
      <c r="F24" s="43"/>
      <c r="G24" s="43"/>
      <c r="H24" s="43"/>
      <c r="I24" s="113"/>
      <c r="J24" s="14"/>
      <c r="K24" s="45"/>
      <c r="L24" s="15"/>
      <c r="M24" s="344">
        <f>SUM(M6:M23)</f>
        <v>456732.96</v>
      </c>
      <c r="N24" s="344">
        <f>SUM(N6:N23)</f>
        <v>228366.48</v>
      </c>
    </row>
    <row r="25" spans="1:14" x14ac:dyDescent="0.2">
      <c r="A25" s="85" t="s">
        <v>430</v>
      </c>
    </row>
  </sheetData>
  <mergeCells count="7">
    <mergeCell ref="A6:A23"/>
    <mergeCell ref="M4:M5"/>
    <mergeCell ref="N4:N5"/>
    <mergeCell ref="C4:D4"/>
    <mergeCell ref="A4:B4"/>
    <mergeCell ref="J4:L4"/>
    <mergeCell ref="E4:I4"/>
  </mergeCells>
  <printOptions horizontalCentered="1"/>
  <pageMargins left="0.25" right="0.25" top="0.75" bottom="0.75" header="0.3" footer="0.3"/>
  <pageSetup paperSize="9" scale="67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21"/>
  <sheetViews>
    <sheetView showGridLines="0" zoomScale="110" zoomScaleNormal="120" zoomScaleSheetLayoutView="100" zoomScalePageLayoutView="110" workbookViewId="0">
      <selection activeCell="A2" sqref="A2"/>
    </sheetView>
  </sheetViews>
  <sheetFormatPr baseColWidth="10" defaultColWidth="2" defaultRowHeight="11.25" x14ac:dyDescent="0.2"/>
  <cols>
    <col min="1" max="1" width="11" style="62" customWidth="1"/>
    <col min="2" max="2" width="10.5703125" style="62" customWidth="1"/>
    <col min="3" max="3" width="16.28515625" style="62" customWidth="1"/>
    <col min="4" max="4" width="17.140625" style="62" customWidth="1"/>
    <col min="5" max="5" width="9.42578125" style="62" customWidth="1"/>
    <col min="6" max="6" width="8" style="62" customWidth="1"/>
    <col min="7" max="7" width="9.7109375" style="62" customWidth="1"/>
    <col min="8" max="8" width="7.7109375" style="62" customWidth="1"/>
    <col min="9" max="9" width="6.7109375" style="62" customWidth="1"/>
    <col min="10" max="10" width="8.5703125" style="62" customWidth="1"/>
    <col min="11" max="11" width="9.7109375" style="62" customWidth="1"/>
    <col min="12" max="12" width="9.85546875" style="62" customWidth="1"/>
    <col min="13" max="13" width="9.42578125" style="62" customWidth="1"/>
    <col min="14" max="14" width="10.5703125" style="62" customWidth="1"/>
    <col min="15" max="15" width="8.7109375" style="62" customWidth="1"/>
    <col min="16" max="16384" width="2" style="62"/>
  </cols>
  <sheetData>
    <row r="1" spans="1:14" s="233" customFormat="1" ht="12.75" x14ac:dyDescent="0.2">
      <c r="A1" s="231" t="s">
        <v>343</v>
      </c>
      <c r="B1" s="232"/>
      <c r="C1" s="231"/>
    </row>
    <row r="2" spans="1:14" s="233" customFormat="1" ht="12" thickBot="1" x14ac:dyDescent="0.25">
      <c r="A2" s="234" t="s">
        <v>537</v>
      </c>
      <c r="B2" s="234"/>
      <c r="C2" s="234"/>
    </row>
    <row r="3" spans="1:14" s="61" customFormat="1" ht="27" customHeight="1" x14ac:dyDescent="0.2">
      <c r="A3" s="792" t="s">
        <v>292</v>
      </c>
      <c r="B3" s="792" t="s">
        <v>452</v>
      </c>
      <c r="C3" s="792" t="s">
        <v>453</v>
      </c>
      <c r="D3" s="788" t="s">
        <v>293</v>
      </c>
      <c r="E3" s="788" t="s">
        <v>454</v>
      </c>
      <c r="F3" s="788" t="s">
        <v>271</v>
      </c>
      <c r="G3" s="788" t="s">
        <v>129</v>
      </c>
      <c r="H3" s="788" t="s">
        <v>272</v>
      </c>
      <c r="I3" s="790">
        <v>2018</v>
      </c>
      <c r="J3" s="791"/>
      <c r="K3" s="790">
        <v>2019</v>
      </c>
      <c r="L3" s="791"/>
      <c r="M3" s="120">
        <v>2020</v>
      </c>
      <c r="N3" s="120">
        <v>2021</v>
      </c>
    </row>
    <row r="4" spans="1:14" s="61" customFormat="1" ht="27" customHeight="1" x14ac:dyDescent="0.2">
      <c r="A4" s="793"/>
      <c r="B4" s="793"/>
      <c r="C4" s="793"/>
      <c r="D4" s="789"/>
      <c r="E4" s="789"/>
      <c r="F4" s="789"/>
      <c r="G4" s="789"/>
      <c r="H4" s="789"/>
      <c r="I4" s="235" t="s">
        <v>275</v>
      </c>
      <c r="J4" s="235" t="s">
        <v>273</v>
      </c>
      <c r="K4" s="235" t="s">
        <v>275</v>
      </c>
      <c r="L4" s="235" t="s">
        <v>274</v>
      </c>
      <c r="M4" s="235" t="s">
        <v>275</v>
      </c>
      <c r="N4" s="216" t="s">
        <v>275</v>
      </c>
    </row>
    <row r="5" spans="1:14" s="96" customFormat="1" ht="45" x14ac:dyDescent="0.2">
      <c r="A5" s="95" t="s">
        <v>455</v>
      </c>
      <c r="B5" s="236" t="s">
        <v>456</v>
      </c>
      <c r="C5" s="95" t="s">
        <v>457</v>
      </c>
      <c r="D5" s="95" t="s">
        <v>458</v>
      </c>
      <c r="E5" s="95" t="s">
        <v>459</v>
      </c>
      <c r="F5" s="95" t="s">
        <v>460</v>
      </c>
      <c r="G5" s="95" t="s">
        <v>461</v>
      </c>
      <c r="H5" s="95" t="s">
        <v>462</v>
      </c>
      <c r="I5" s="237">
        <v>0.40600000000000003</v>
      </c>
      <c r="J5" s="237">
        <v>0.40600000000000003</v>
      </c>
      <c r="K5" s="238" t="s">
        <v>463</v>
      </c>
      <c r="L5" s="238" t="s">
        <v>463</v>
      </c>
      <c r="M5" s="238" t="s">
        <v>464</v>
      </c>
      <c r="N5" s="238" t="s">
        <v>460</v>
      </c>
    </row>
    <row r="6" spans="1:14" s="96" customFormat="1" ht="56.25" x14ac:dyDescent="0.2">
      <c r="A6" s="95" t="s">
        <v>455</v>
      </c>
      <c r="B6" s="95" t="s">
        <v>465</v>
      </c>
      <c r="C6" s="95" t="s">
        <v>466</v>
      </c>
      <c r="D6" s="95" t="s">
        <v>467</v>
      </c>
      <c r="E6" s="95" t="s">
        <v>468</v>
      </c>
      <c r="F6" s="239">
        <v>250000</v>
      </c>
      <c r="G6" s="95" t="s">
        <v>469</v>
      </c>
      <c r="H6" s="95" t="s">
        <v>470</v>
      </c>
      <c r="I6" s="95"/>
      <c r="J6" s="95"/>
      <c r="K6" s="240">
        <v>180000</v>
      </c>
      <c r="L6" s="240">
        <v>180000</v>
      </c>
      <c r="M6" s="240">
        <v>200000</v>
      </c>
      <c r="N6" s="240">
        <v>250000</v>
      </c>
    </row>
    <row r="7" spans="1:14" s="96" customFormat="1" ht="82.5" customHeight="1" x14ac:dyDescent="0.2">
      <c r="A7" s="95" t="s">
        <v>455</v>
      </c>
      <c r="B7" s="236" t="s">
        <v>471</v>
      </c>
      <c r="C7" s="95" t="s">
        <v>472</v>
      </c>
      <c r="D7" s="95" t="s">
        <v>473</v>
      </c>
      <c r="E7" s="95" t="s">
        <v>474</v>
      </c>
      <c r="F7" s="241">
        <v>0.41</v>
      </c>
      <c r="G7" s="95" t="s">
        <v>475</v>
      </c>
      <c r="H7" s="95" t="s">
        <v>476</v>
      </c>
      <c r="I7" s="95"/>
      <c r="J7" s="95"/>
      <c r="K7" s="242">
        <v>0.52</v>
      </c>
      <c r="L7" s="242">
        <v>0.52</v>
      </c>
      <c r="M7" s="242">
        <v>0.48</v>
      </c>
      <c r="N7" s="242">
        <v>0.41</v>
      </c>
    </row>
    <row r="8" spans="1:14" s="96" customFormat="1" ht="109.5" customHeight="1" x14ac:dyDescent="0.2">
      <c r="A8" s="95" t="s">
        <v>455</v>
      </c>
      <c r="B8" s="236" t="s">
        <v>471</v>
      </c>
      <c r="C8" s="95" t="s">
        <v>472</v>
      </c>
      <c r="D8" s="95" t="s">
        <v>477</v>
      </c>
      <c r="E8" s="95" t="s">
        <v>478</v>
      </c>
      <c r="F8" s="241">
        <v>0.65</v>
      </c>
      <c r="G8" s="95" t="s">
        <v>475</v>
      </c>
      <c r="H8" s="95" t="s">
        <v>476</v>
      </c>
      <c r="I8" s="95"/>
      <c r="J8" s="95"/>
      <c r="K8" s="242">
        <v>0.77</v>
      </c>
      <c r="L8" s="242">
        <v>0.77</v>
      </c>
      <c r="M8" s="242">
        <v>0.72</v>
      </c>
      <c r="N8" s="242">
        <v>0.65</v>
      </c>
    </row>
    <row r="9" spans="1:14" s="96" customFormat="1" ht="45" x14ac:dyDescent="0.2">
      <c r="A9" s="95" t="s">
        <v>455</v>
      </c>
      <c r="B9" s="236" t="s">
        <v>479</v>
      </c>
      <c r="C9" s="95" t="s">
        <v>480</v>
      </c>
      <c r="D9" s="95" t="s">
        <v>481</v>
      </c>
      <c r="E9" s="95" t="s">
        <v>482</v>
      </c>
      <c r="F9" s="239">
        <v>8200</v>
      </c>
      <c r="G9" s="95" t="s">
        <v>483</v>
      </c>
      <c r="H9" s="95" t="s">
        <v>484</v>
      </c>
      <c r="I9" s="95"/>
      <c r="J9" s="95"/>
      <c r="K9" s="243">
        <v>7800</v>
      </c>
      <c r="L9" s="243">
        <v>7800</v>
      </c>
      <c r="M9" s="243">
        <v>8000</v>
      </c>
      <c r="N9" s="243">
        <v>8200</v>
      </c>
    </row>
    <row r="10" spans="1:14" s="96" customFormat="1" ht="67.5" x14ac:dyDescent="0.2">
      <c r="A10" s="95" t="s">
        <v>455</v>
      </c>
      <c r="B10" s="236" t="s">
        <v>479</v>
      </c>
      <c r="C10" s="95" t="s">
        <v>480</v>
      </c>
      <c r="D10" s="95" t="s">
        <v>485</v>
      </c>
      <c r="E10" s="95" t="s">
        <v>486</v>
      </c>
      <c r="F10" s="241">
        <v>0.13</v>
      </c>
      <c r="G10" s="95" t="s">
        <v>487</v>
      </c>
      <c r="H10" s="95" t="s">
        <v>484</v>
      </c>
      <c r="I10" s="95"/>
      <c r="J10" s="95"/>
      <c r="K10" s="244">
        <v>0.2</v>
      </c>
      <c r="L10" s="244">
        <v>0.2</v>
      </c>
      <c r="M10" s="244">
        <v>0.17</v>
      </c>
      <c r="N10" s="244">
        <v>0.13</v>
      </c>
    </row>
    <row r="11" spans="1:14" s="96" customFormat="1" ht="56.25" x14ac:dyDescent="0.2">
      <c r="A11" s="95" t="s">
        <v>455</v>
      </c>
      <c r="B11" s="95" t="s">
        <v>488</v>
      </c>
      <c r="C11" s="95" t="s">
        <v>489</v>
      </c>
      <c r="D11" s="95" t="s">
        <v>490</v>
      </c>
      <c r="E11" s="95" t="s">
        <v>491</v>
      </c>
      <c r="F11" s="241">
        <v>0.55000000000000004</v>
      </c>
      <c r="G11" s="95" t="s">
        <v>492</v>
      </c>
      <c r="H11" s="95" t="s">
        <v>493</v>
      </c>
      <c r="I11" s="95"/>
      <c r="J11" s="95"/>
      <c r="K11" s="244">
        <v>0.39</v>
      </c>
      <c r="L11" s="244">
        <v>0.39</v>
      </c>
      <c r="M11" s="244">
        <v>0.42</v>
      </c>
      <c r="N11" s="244">
        <v>0.55000000000000004</v>
      </c>
    </row>
    <row r="12" spans="1:14" s="96" customFormat="1" ht="71.25" customHeight="1" x14ac:dyDescent="0.2">
      <c r="A12" s="95" t="s">
        <v>455</v>
      </c>
      <c r="B12" s="95" t="s">
        <v>494</v>
      </c>
      <c r="C12" s="95" t="s">
        <v>495</v>
      </c>
      <c r="D12" s="95" t="s">
        <v>496</v>
      </c>
      <c r="E12" s="245" t="s">
        <v>497</v>
      </c>
      <c r="F12" s="95">
        <v>16</v>
      </c>
      <c r="G12" s="95" t="s">
        <v>498</v>
      </c>
      <c r="H12" s="95" t="s">
        <v>499</v>
      </c>
      <c r="I12" s="246">
        <v>17</v>
      </c>
      <c r="J12" s="246">
        <v>2</v>
      </c>
      <c r="K12" s="247">
        <v>17</v>
      </c>
      <c r="L12" s="247">
        <v>17</v>
      </c>
      <c r="M12" s="247">
        <v>17</v>
      </c>
      <c r="N12" s="247">
        <v>16</v>
      </c>
    </row>
    <row r="13" spans="1:14" s="96" customFormat="1" ht="45" x14ac:dyDescent="0.2">
      <c r="A13" s="95" t="s">
        <v>455</v>
      </c>
      <c r="B13" s="95" t="s">
        <v>500</v>
      </c>
      <c r="C13" s="95" t="s">
        <v>501</v>
      </c>
      <c r="D13" s="95" t="s">
        <v>502</v>
      </c>
      <c r="E13" s="95" t="s">
        <v>503</v>
      </c>
      <c r="F13" s="95">
        <v>50</v>
      </c>
      <c r="G13" s="95" t="s">
        <v>504</v>
      </c>
      <c r="H13" s="95" t="s">
        <v>505</v>
      </c>
      <c r="I13" s="95"/>
      <c r="J13" s="95"/>
      <c r="K13" s="238">
        <v>50</v>
      </c>
      <c r="L13" s="238">
        <v>50</v>
      </c>
      <c r="M13" s="238">
        <v>50</v>
      </c>
      <c r="N13" s="238">
        <v>50</v>
      </c>
    </row>
    <row r="14" spans="1:14" s="96" customFormat="1" ht="67.5" x14ac:dyDescent="0.2">
      <c r="A14" s="95" t="s">
        <v>455</v>
      </c>
      <c r="B14" s="95" t="s">
        <v>506</v>
      </c>
      <c r="C14" s="95" t="s">
        <v>507</v>
      </c>
      <c r="D14" s="95" t="s">
        <v>508</v>
      </c>
      <c r="E14" s="95" t="s">
        <v>509</v>
      </c>
      <c r="F14" s="239">
        <v>382600</v>
      </c>
      <c r="G14" s="95" t="s">
        <v>510</v>
      </c>
      <c r="H14" s="95" t="s">
        <v>511</v>
      </c>
      <c r="I14" s="95"/>
      <c r="J14" s="95"/>
      <c r="K14" s="240">
        <v>379800</v>
      </c>
      <c r="L14" s="240">
        <v>379800</v>
      </c>
      <c r="M14" s="240">
        <v>380450</v>
      </c>
      <c r="N14" s="240">
        <v>382600</v>
      </c>
    </row>
    <row r="15" spans="1:14" s="96" customFormat="1" ht="45" x14ac:dyDescent="0.2">
      <c r="A15" s="95" t="s">
        <v>455</v>
      </c>
      <c r="B15" s="95" t="s">
        <v>512</v>
      </c>
      <c r="C15" s="95" t="s">
        <v>513</v>
      </c>
      <c r="D15" s="95" t="s">
        <v>514</v>
      </c>
      <c r="E15" s="95" t="s">
        <v>515</v>
      </c>
      <c r="F15" s="95">
        <v>30</v>
      </c>
      <c r="G15" s="95" t="s">
        <v>516</v>
      </c>
      <c r="H15" s="95" t="s">
        <v>517</v>
      </c>
      <c r="I15" s="95"/>
      <c r="J15" s="95"/>
      <c r="K15" s="238">
        <v>10</v>
      </c>
      <c r="L15" s="238">
        <v>10</v>
      </c>
      <c r="M15" s="238">
        <v>20</v>
      </c>
      <c r="N15" s="238">
        <v>30</v>
      </c>
    </row>
    <row r="16" spans="1:14" s="96" customFormat="1" ht="45" x14ac:dyDescent="0.2">
      <c r="A16" s="95" t="s">
        <v>455</v>
      </c>
      <c r="B16" s="95" t="s">
        <v>512</v>
      </c>
      <c r="C16" s="95" t="s">
        <v>513</v>
      </c>
      <c r="D16" s="95" t="s">
        <v>518</v>
      </c>
      <c r="E16" s="95" t="s">
        <v>519</v>
      </c>
      <c r="F16" s="95">
        <v>1500</v>
      </c>
      <c r="G16" s="95" t="s">
        <v>516</v>
      </c>
      <c r="H16" s="95" t="s">
        <v>517</v>
      </c>
      <c r="I16" s="95"/>
      <c r="J16" s="95"/>
      <c r="K16" s="243">
        <v>1300</v>
      </c>
      <c r="L16" s="243">
        <v>1300</v>
      </c>
      <c r="M16" s="243">
        <v>1400</v>
      </c>
      <c r="N16" s="243">
        <v>1500</v>
      </c>
    </row>
    <row r="17" spans="1:14" s="96" customFormat="1" ht="45" x14ac:dyDescent="0.2">
      <c r="A17" s="95" t="s">
        <v>455</v>
      </c>
      <c r="B17" s="95" t="s">
        <v>520</v>
      </c>
      <c r="C17" s="95" t="s">
        <v>521</v>
      </c>
      <c r="D17" s="95" t="s">
        <v>522</v>
      </c>
      <c r="E17" s="95" t="s">
        <v>523</v>
      </c>
      <c r="F17" s="95" t="s">
        <v>524</v>
      </c>
      <c r="G17" s="95" t="s">
        <v>525</v>
      </c>
      <c r="H17" s="95" t="s">
        <v>526</v>
      </c>
      <c r="I17" s="95"/>
      <c r="J17" s="95"/>
      <c r="K17" s="248" t="s">
        <v>524</v>
      </c>
      <c r="L17" s="238" t="s">
        <v>524</v>
      </c>
      <c r="M17" s="238" t="s">
        <v>524</v>
      </c>
      <c r="N17" s="238" t="s">
        <v>524</v>
      </c>
    </row>
    <row r="18" spans="1:14" s="96" customFormat="1" ht="56.25" x14ac:dyDescent="0.2">
      <c r="A18" s="95" t="s">
        <v>455</v>
      </c>
      <c r="B18" s="95" t="s">
        <v>527</v>
      </c>
      <c r="C18" s="95" t="s">
        <v>528</v>
      </c>
      <c r="D18" s="95" t="s">
        <v>529</v>
      </c>
      <c r="E18" s="95" t="s">
        <v>530</v>
      </c>
      <c r="F18" s="239">
        <v>1700</v>
      </c>
      <c r="G18" s="95" t="s">
        <v>531</v>
      </c>
      <c r="H18" s="95" t="s">
        <v>532</v>
      </c>
      <c r="I18" s="249">
        <v>1800</v>
      </c>
      <c r="J18" s="246">
        <v>10</v>
      </c>
      <c r="K18" s="250">
        <v>1900</v>
      </c>
      <c r="L18" s="250">
        <v>1900</v>
      </c>
      <c r="M18" s="250">
        <v>1800</v>
      </c>
      <c r="N18" s="250">
        <v>1700</v>
      </c>
    </row>
    <row r="19" spans="1:14" x14ac:dyDescent="0.2">
      <c r="A19" s="62" t="s">
        <v>533</v>
      </c>
    </row>
    <row r="20" spans="1:14" x14ac:dyDescent="0.2">
      <c r="A20" s="62" t="s">
        <v>534</v>
      </c>
    </row>
    <row r="21" spans="1:14" x14ac:dyDescent="0.2">
      <c r="A21" s="62" t="s">
        <v>535</v>
      </c>
    </row>
  </sheetData>
  <mergeCells count="10">
    <mergeCell ref="G3:G4"/>
    <mergeCell ref="H3:H4"/>
    <mergeCell ref="I3:J3"/>
    <mergeCell ref="K3:L3"/>
    <mergeCell ref="A3:A4"/>
    <mergeCell ref="B3:B4"/>
    <mergeCell ref="C3:C4"/>
    <mergeCell ref="D3:D4"/>
    <mergeCell ref="E3:E4"/>
    <mergeCell ref="F3:F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25"/>
  <sheetViews>
    <sheetView zoomScaleNormal="100" zoomScalePageLayoutView="110" workbookViewId="0">
      <selection activeCell="A2" sqref="A2"/>
    </sheetView>
  </sheetViews>
  <sheetFormatPr baseColWidth="10" defaultColWidth="11.28515625" defaultRowHeight="12.75" x14ac:dyDescent="0.2"/>
  <cols>
    <col min="1" max="1" width="44.140625" style="252" customWidth="1"/>
    <col min="2" max="4" width="15.5703125" style="252" bestFit="1" customWidth="1"/>
    <col min="5" max="16384" width="11.28515625" style="252"/>
  </cols>
  <sheetData>
    <row r="1" spans="1:4" x14ac:dyDescent="0.2">
      <c r="A1" s="251" t="s">
        <v>389</v>
      </c>
    </row>
    <row r="2" spans="1:4" x14ac:dyDescent="0.2">
      <c r="A2" s="234" t="s">
        <v>537</v>
      </c>
    </row>
    <row r="3" spans="1:4" s="255" customFormat="1" ht="28.35" customHeight="1" x14ac:dyDescent="0.2">
      <c r="A3" s="253" t="s">
        <v>328</v>
      </c>
      <c r="B3" s="254">
        <v>2019</v>
      </c>
      <c r="C3" s="254">
        <v>2020</v>
      </c>
      <c r="D3" s="254">
        <v>2021</v>
      </c>
    </row>
    <row r="4" spans="1:4" x14ac:dyDescent="0.2">
      <c r="A4" s="256" t="s">
        <v>325</v>
      </c>
      <c r="B4" s="257">
        <v>77192828</v>
      </c>
      <c r="C4" s="257">
        <v>92625137</v>
      </c>
      <c r="D4" s="258">
        <v>80403203</v>
      </c>
    </row>
    <row r="5" spans="1:4" ht="25.5" x14ac:dyDescent="0.2">
      <c r="A5" s="259" t="s">
        <v>326</v>
      </c>
      <c r="B5" s="257">
        <v>234908383</v>
      </c>
      <c r="C5" s="257">
        <v>162391221</v>
      </c>
      <c r="D5" s="258">
        <v>179730880</v>
      </c>
    </row>
    <row r="6" spans="1:4" x14ac:dyDescent="0.2">
      <c r="A6" s="256" t="s">
        <v>327</v>
      </c>
      <c r="B6" s="257">
        <v>517095408</v>
      </c>
      <c r="C6" s="257">
        <v>606811533</v>
      </c>
      <c r="D6" s="258">
        <v>625432898</v>
      </c>
    </row>
    <row r="7" spans="1:4" s="263" customFormat="1" ht="28.35" customHeight="1" x14ac:dyDescent="0.2">
      <c r="A7" s="260" t="s">
        <v>319</v>
      </c>
      <c r="B7" s="261">
        <f>SUM(B4:B6)</f>
        <v>829196619</v>
      </c>
      <c r="C7" s="261">
        <f t="shared" ref="C7:D7" si="0">SUM(C4:C6)</f>
        <v>861827891</v>
      </c>
      <c r="D7" s="262">
        <f t="shared" si="0"/>
        <v>885566981</v>
      </c>
    </row>
    <row r="8" spans="1:4" x14ac:dyDescent="0.2">
      <c r="D8" s="264"/>
    </row>
    <row r="9" spans="1:4" s="255" customFormat="1" ht="28.35" customHeight="1" x14ac:dyDescent="0.2">
      <c r="A9" s="253" t="s">
        <v>329</v>
      </c>
      <c r="B9" s="254">
        <v>2019</v>
      </c>
      <c r="C9" s="254" t="s">
        <v>390</v>
      </c>
      <c r="D9" s="265" t="s">
        <v>391</v>
      </c>
    </row>
    <row r="10" spans="1:4" x14ac:dyDescent="0.2">
      <c r="A10" s="256" t="s">
        <v>325</v>
      </c>
      <c r="B10" s="258">
        <v>96977603</v>
      </c>
      <c r="C10" s="258">
        <v>90384542</v>
      </c>
      <c r="D10" s="258">
        <v>80403203</v>
      </c>
    </row>
    <row r="11" spans="1:4" ht="25.5" x14ac:dyDescent="0.2">
      <c r="A11" s="259" t="s">
        <v>326</v>
      </c>
      <c r="B11" s="258">
        <v>353169503</v>
      </c>
      <c r="C11" s="258">
        <v>264858501</v>
      </c>
      <c r="D11" s="258">
        <v>179730880</v>
      </c>
    </row>
    <row r="12" spans="1:4" x14ac:dyDescent="0.2">
      <c r="A12" s="256" t="s">
        <v>327</v>
      </c>
      <c r="B12" s="258">
        <v>814014319</v>
      </c>
      <c r="C12" s="258">
        <v>760840168</v>
      </c>
      <c r="D12" s="258">
        <v>625432898</v>
      </c>
    </row>
    <row r="13" spans="1:4" s="263" customFormat="1" ht="28.35" customHeight="1" x14ac:dyDescent="0.2">
      <c r="A13" s="260" t="s">
        <v>320</v>
      </c>
      <c r="B13" s="262">
        <f>SUM(B10:B12)</f>
        <v>1264161425</v>
      </c>
      <c r="C13" s="262">
        <f t="shared" ref="C13:D13" si="1">SUM(C10:C12)</f>
        <v>1116083211</v>
      </c>
      <c r="D13" s="262">
        <f t="shared" si="1"/>
        <v>885566981</v>
      </c>
    </row>
    <row r="14" spans="1:4" x14ac:dyDescent="0.2">
      <c r="D14" s="264"/>
    </row>
    <row r="15" spans="1:4" s="255" customFormat="1" ht="28.35" customHeight="1" x14ac:dyDescent="0.2">
      <c r="A15" s="253" t="s">
        <v>330</v>
      </c>
      <c r="B15" s="254">
        <v>2019</v>
      </c>
      <c r="C15" s="254" t="s">
        <v>390</v>
      </c>
      <c r="D15" s="265" t="s">
        <v>391</v>
      </c>
    </row>
    <row r="16" spans="1:4" x14ac:dyDescent="0.2">
      <c r="A16" s="256" t="s">
        <v>325</v>
      </c>
      <c r="B16" s="258">
        <v>94797208.75</v>
      </c>
      <c r="C16" s="258">
        <v>90384542</v>
      </c>
      <c r="D16" s="258">
        <v>80403203</v>
      </c>
    </row>
    <row r="17" spans="1:4" ht="25.5" x14ac:dyDescent="0.2">
      <c r="A17" s="259" t="s">
        <v>326</v>
      </c>
      <c r="B17" s="258">
        <v>325034872.70999998</v>
      </c>
      <c r="C17" s="258">
        <v>264858501</v>
      </c>
      <c r="D17" s="258">
        <v>179730880</v>
      </c>
    </row>
    <row r="18" spans="1:4" x14ac:dyDescent="0.2">
      <c r="A18" s="256" t="s">
        <v>327</v>
      </c>
      <c r="B18" s="258">
        <v>778549301.13999999</v>
      </c>
      <c r="C18" s="258">
        <v>760840168</v>
      </c>
      <c r="D18" s="258">
        <v>625432898</v>
      </c>
    </row>
    <row r="19" spans="1:4" s="263" customFormat="1" ht="28.35" customHeight="1" x14ac:dyDescent="0.2">
      <c r="A19" s="260" t="s">
        <v>321</v>
      </c>
      <c r="B19" s="262">
        <f>SUM(B16:B18)</f>
        <v>1198381382.5999999</v>
      </c>
      <c r="C19" s="262">
        <f>SUM(C16:C18)</f>
        <v>1116083211</v>
      </c>
      <c r="D19" s="262">
        <f>SUM(D16:D18)</f>
        <v>885566981</v>
      </c>
    </row>
    <row r="20" spans="1:4" x14ac:dyDescent="0.2">
      <c r="A20" s="266" t="s">
        <v>392</v>
      </c>
    </row>
    <row r="21" spans="1:4" x14ac:dyDescent="0.2">
      <c r="A21" s="267" t="s">
        <v>393</v>
      </c>
      <c r="C21" s="276"/>
    </row>
    <row r="22" spans="1:4" x14ac:dyDescent="0.2">
      <c r="B22" s="276"/>
      <c r="C22" s="264"/>
    </row>
    <row r="23" spans="1:4" x14ac:dyDescent="0.2">
      <c r="B23" s="264"/>
    </row>
    <row r="24" spans="1:4" x14ac:dyDescent="0.2">
      <c r="B24" s="264"/>
    </row>
    <row r="25" spans="1:4" x14ac:dyDescent="0.2">
      <c r="B25" s="264"/>
    </row>
  </sheetData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 xml:space="preserve">&amp;L&amp;"Arial,Negrita"&amp;14
&amp;C&amp;"Arial,Negrita"&amp;18PROYECTO DE PRESUPUESTO 2021&amp;R&amp;"Arial,Negrita"&amp;14 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D55"/>
  <sheetViews>
    <sheetView zoomScaleNormal="100" workbookViewId="0">
      <selection activeCell="A2" sqref="A2"/>
    </sheetView>
  </sheetViews>
  <sheetFormatPr baseColWidth="10" defaultColWidth="11.28515625" defaultRowHeight="12.75" x14ac:dyDescent="0.2"/>
  <cols>
    <col min="1" max="1" width="48.42578125" style="252" customWidth="1"/>
    <col min="2" max="2" width="13.5703125" style="252" customWidth="1"/>
    <col min="3" max="3" width="15.28515625" style="323" bestFit="1" customWidth="1"/>
    <col min="4" max="4" width="13.85546875" style="323" customWidth="1"/>
    <col min="5" max="16384" width="11.28515625" style="252"/>
  </cols>
  <sheetData>
    <row r="1" spans="1:4" x14ac:dyDescent="0.2">
      <c r="A1" s="251" t="s">
        <v>394</v>
      </c>
    </row>
    <row r="2" spans="1:4" x14ac:dyDescent="0.2">
      <c r="A2" s="234" t="s">
        <v>537</v>
      </c>
    </row>
    <row r="3" spans="1:4" x14ac:dyDescent="0.2">
      <c r="A3" s="234" t="s">
        <v>536</v>
      </c>
    </row>
    <row r="4" spans="1:4" s="255" customFormat="1" ht="28.35" customHeight="1" x14ac:dyDescent="0.2">
      <c r="A4" s="253" t="s">
        <v>324</v>
      </c>
      <c r="B4" s="254">
        <v>2019</v>
      </c>
      <c r="C4" s="254">
        <v>2020</v>
      </c>
      <c r="D4" s="254">
        <v>2021</v>
      </c>
    </row>
    <row r="5" spans="1:4" x14ac:dyDescent="0.2">
      <c r="A5" s="268" t="s">
        <v>110</v>
      </c>
      <c r="B5" s="272">
        <f t="shared" ref="B5:C5" si="0">SUM(B6:B11)</f>
        <v>545200722</v>
      </c>
      <c r="C5" s="272">
        <f t="shared" si="0"/>
        <v>605583498</v>
      </c>
      <c r="D5" s="269">
        <f t="shared" ref="D5" si="1">SUM(D6:D11)</f>
        <v>635837723</v>
      </c>
    </row>
    <row r="6" spans="1:4" x14ac:dyDescent="0.2">
      <c r="A6" s="270" t="s">
        <v>99</v>
      </c>
      <c r="B6" s="329">
        <v>0</v>
      </c>
      <c r="C6" s="330">
        <v>0</v>
      </c>
      <c r="D6" s="324">
        <v>0</v>
      </c>
    </row>
    <row r="7" spans="1:4" x14ac:dyDescent="0.2">
      <c r="A7" s="270" t="s">
        <v>100</v>
      </c>
      <c r="B7" s="329">
        <v>418471372</v>
      </c>
      <c r="C7" s="330">
        <v>470553762</v>
      </c>
      <c r="D7" s="324">
        <v>517733764</v>
      </c>
    </row>
    <row r="8" spans="1:4" x14ac:dyDescent="0.2">
      <c r="A8" s="270" t="s">
        <v>101</v>
      </c>
      <c r="B8" s="329">
        <v>27321285</v>
      </c>
      <c r="C8" s="330">
        <v>28139255</v>
      </c>
      <c r="D8" s="324">
        <v>26965585</v>
      </c>
    </row>
    <row r="9" spans="1:4" x14ac:dyDescent="0.2">
      <c r="A9" s="270" t="s">
        <v>102</v>
      </c>
      <c r="B9" s="329">
        <v>98637898</v>
      </c>
      <c r="C9" s="330">
        <v>106120314</v>
      </c>
      <c r="D9" s="324">
        <v>90368207</v>
      </c>
    </row>
    <row r="10" spans="1:4" x14ac:dyDescent="0.2">
      <c r="A10" s="270" t="s">
        <v>131</v>
      </c>
      <c r="B10" s="329">
        <v>0</v>
      </c>
      <c r="C10" s="330">
        <v>0</v>
      </c>
      <c r="D10" s="324">
        <v>0</v>
      </c>
    </row>
    <row r="11" spans="1:4" x14ac:dyDescent="0.2">
      <c r="A11" s="270" t="s">
        <v>132</v>
      </c>
      <c r="B11" s="329">
        <v>770167</v>
      </c>
      <c r="C11" s="330">
        <v>770167</v>
      </c>
      <c r="D11" s="324">
        <f>614721+155446</f>
        <v>770167</v>
      </c>
    </row>
    <row r="12" spans="1:4" x14ac:dyDescent="0.2">
      <c r="A12" s="268" t="s">
        <v>98</v>
      </c>
      <c r="B12" s="272">
        <f t="shared" ref="B12:C12" si="2">SUM(B13:B16)</f>
        <v>283995897</v>
      </c>
      <c r="C12" s="272">
        <f t="shared" si="2"/>
        <v>256244393</v>
      </c>
      <c r="D12" s="269">
        <f>SUM(D13:D16)</f>
        <v>247308059</v>
      </c>
    </row>
    <row r="13" spans="1:4" x14ac:dyDescent="0.2">
      <c r="A13" s="270" t="s">
        <v>130</v>
      </c>
      <c r="B13" s="331">
        <v>0</v>
      </c>
      <c r="C13" s="332">
        <v>0</v>
      </c>
      <c r="D13" s="324">
        <v>0</v>
      </c>
    </row>
    <row r="14" spans="1:4" x14ac:dyDescent="0.2">
      <c r="A14" s="270" t="s">
        <v>133</v>
      </c>
      <c r="B14" s="331">
        <v>0</v>
      </c>
      <c r="C14" s="332">
        <v>0</v>
      </c>
      <c r="D14" s="324">
        <v>0</v>
      </c>
    </row>
    <row r="15" spans="1:4" x14ac:dyDescent="0.2">
      <c r="A15" s="270" t="s">
        <v>107</v>
      </c>
      <c r="B15" s="331">
        <v>283995897</v>
      </c>
      <c r="C15" s="332">
        <v>256244393</v>
      </c>
      <c r="D15" s="324">
        <v>247308059</v>
      </c>
    </row>
    <row r="16" spans="1:4" x14ac:dyDescent="0.2">
      <c r="A16" s="270" t="s">
        <v>108</v>
      </c>
      <c r="B16" s="331">
        <v>0</v>
      </c>
      <c r="C16" s="332">
        <v>0</v>
      </c>
      <c r="D16" s="324">
        <v>0</v>
      </c>
    </row>
    <row r="17" spans="1:4" x14ac:dyDescent="0.2">
      <c r="A17" s="268" t="s">
        <v>83</v>
      </c>
      <c r="B17" s="272">
        <f t="shared" ref="B17:C17" si="3">+B18</f>
        <v>0</v>
      </c>
      <c r="C17" s="272">
        <f t="shared" si="3"/>
        <v>0</v>
      </c>
      <c r="D17" s="269">
        <f t="shared" ref="D17" si="4">SUM(D18)</f>
        <v>2421199</v>
      </c>
    </row>
    <row r="18" spans="1:4" x14ac:dyDescent="0.2">
      <c r="A18" s="270" t="s">
        <v>109</v>
      </c>
      <c r="B18" s="257">
        <v>0</v>
      </c>
      <c r="C18" s="325">
        <v>0</v>
      </c>
      <c r="D18" s="324">
        <v>2421199</v>
      </c>
    </row>
    <row r="19" spans="1:4" s="263" customFormat="1" ht="18" customHeight="1" x14ac:dyDescent="0.2">
      <c r="A19" s="271" t="s">
        <v>319</v>
      </c>
      <c r="B19" s="261">
        <f t="shared" ref="B19:C19" si="5">+B5+B12+B17</f>
        <v>829196619</v>
      </c>
      <c r="C19" s="261">
        <f t="shared" si="5"/>
        <v>861827891</v>
      </c>
      <c r="D19" s="262">
        <f>SUM(D5+D12+D17)</f>
        <v>885566981</v>
      </c>
    </row>
    <row r="20" spans="1:4" x14ac:dyDescent="0.2">
      <c r="D20" s="326"/>
    </row>
    <row r="21" spans="1:4" s="255" customFormat="1" ht="28.35" customHeight="1" x14ac:dyDescent="0.2">
      <c r="A21" s="253" t="s">
        <v>323</v>
      </c>
      <c r="B21" s="254">
        <v>2019</v>
      </c>
      <c r="C21" s="254">
        <v>2020</v>
      </c>
      <c r="D21" s="254">
        <v>2021</v>
      </c>
    </row>
    <row r="22" spans="1:4" x14ac:dyDescent="0.2">
      <c r="A22" s="268" t="s">
        <v>110</v>
      </c>
      <c r="B22" s="272">
        <f t="shared" ref="B22:C22" si="6">SUM(B23:B28)</f>
        <v>707623702</v>
      </c>
      <c r="C22" s="272">
        <f t="shared" si="6"/>
        <v>743156835</v>
      </c>
      <c r="D22" s="269">
        <f t="shared" ref="D22" si="7">SUM(D23:D28)</f>
        <v>635837723</v>
      </c>
    </row>
    <row r="23" spans="1:4" x14ac:dyDescent="0.2">
      <c r="A23" s="270" t="s">
        <v>99</v>
      </c>
      <c r="B23" s="333">
        <v>0</v>
      </c>
      <c r="C23" s="334">
        <v>0</v>
      </c>
      <c r="D23" s="324">
        <v>0</v>
      </c>
    </row>
    <row r="24" spans="1:4" x14ac:dyDescent="0.2">
      <c r="A24" s="270" t="s">
        <v>100</v>
      </c>
      <c r="B24" s="333">
        <v>491258882</v>
      </c>
      <c r="C24" s="334">
        <v>536874777</v>
      </c>
      <c r="D24" s="324">
        <v>517733764</v>
      </c>
    </row>
    <row r="25" spans="1:4" x14ac:dyDescent="0.2">
      <c r="A25" s="270" t="s">
        <v>101</v>
      </c>
      <c r="B25" s="333">
        <v>29332699</v>
      </c>
      <c r="C25" s="334">
        <v>28927946</v>
      </c>
      <c r="D25" s="324">
        <v>26965585</v>
      </c>
    </row>
    <row r="26" spans="1:4" x14ac:dyDescent="0.2">
      <c r="A26" s="270" t="s">
        <v>102</v>
      </c>
      <c r="B26" s="333">
        <v>161446035</v>
      </c>
      <c r="C26" s="334">
        <v>168385992</v>
      </c>
      <c r="D26" s="324">
        <v>90368207</v>
      </c>
    </row>
    <row r="27" spans="1:4" x14ac:dyDescent="0.2">
      <c r="A27" s="270" t="s">
        <v>131</v>
      </c>
      <c r="B27" s="333">
        <v>445830</v>
      </c>
      <c r="C27" s="334"/>
      <c r="D27" s="324">
        <v>0</v>
      </c>
    </row>
    <row r="28" spans="1:4" x14ac:dyDescent="0.2">
      <c r="A28" s="270" t="s">
        <v>132</v>
      </c>
      <c r="B28" s="333">
        <v>25140256</v>
      </c>
      <c r="C28" s="334">
        <v>8968120</v>
      </c>
      <c r="D28" s="324">
        <f>614721+155446</f>
        <v>770167</v>
      </c>
    </row>
    <row r="29" spans="1:4" x14ac:dyDescent="0.2">
      <c r="A29" s="268" t="s">
        <v>98</v>
      </c>
      <c r="B29" s="272">
        <f t="shared" ref="B29:C29" si="8">SUM(B30:B33)</f>
        <v>556537723</v>
      </c>
      <c r="C29" s="272">
        <f t="shared" si="8"/>
        <v>372926376</v>
      </c>
      <c r="D29" s="269">
        <f>SUM(D30:D33)</f>
        <v>247308059</v>
      </c>
    </row>
    <row r="30" spans="1:4" x14ac:dyDescent="0.2">
      <c r="A30" s="270" t="s">
        <v>130</v>
      </c>
      <c r="B30" s="335">
        <v>0</v>
      </c>
      <c r="C30" s="336">
        <v>0</v>
      </c>
      <c r="D30" s="324">
        <v>0</v>
      </c>
    </row>
    <row r="31" spans="1:4" x14ac:dyDescent="0.2">
      <c r="A31" s="270" t="s">
        <v>133</v>
      </c>
      <c r="B31" s="335">
        <v>0</v>
      </c>
      <c r="C31" s="336">
        <v>0</v>
      </c>
      <c r="D31" s="324">
        <v>0</v>
      </c>
    </row>
    <row r="32" spans="1:4" x14ac:dyDescent="0.2">
      <c r="A32" s="270" t="s">
        <v>107</v>
      </c>
      <c r="B32" s="335">
        <v>556537723</v>
      </c>
      <c r="C32" s="336">
        <v>372926376</v>
      </c>
      <c r="D32" s="324">
        <v>247308059</v>
      </c>
    </row>
    <row r="33" spans="1:4" x14ac:dyDescent="0.2">
      <c r="A33" s="270" t="s">
        <v>108</v>
      </c>
      <c r="B33" s="335">
        <v>0</v>
      </c>
      <c r="C33" s="336">
        <v>0</v>
      </c>
      <c r="D33" s="324">
        <v>0</v>
      </c>
    </row>
    <row r="34" spans="1:4" x14ac:dyDescent="0.2">
      <c r="A34" s="268" t="s">
        <v>83</v>
      </c>
      <c r="B34" s="272">
        <f t="shared" ref="B34:C34" si="9">+B35</f>
        <v>0</v>
      </c>
      <c r="C34" s="272">
        <f t="shared" si="9"/>
        <v>0</v>
      </c>
      <c r="D34" s="269">
        <f t="shared" ref="D34" si="10">SUM(D35)</f>
        <v>2421199</v>
      </c>
    </row>
    <row r="35" spans="1:4" x14ac:dyDescent="0.2">
      <c r="A35" s="270" t="s">
        <v>109</v>
      </c>
      <c r="B35" s="257">
        <v>0</v>
      </c>
      <c r="C35" s="325">
        <v>0</v>
      </c>
      <c r="D35" s="324">
        <v>2421199</v>
      </c>
    </row>
    <row r="36" spans="1:4" s="263" customFormat="1" ht="18" customHeight="1" x14ac:dyDescent="0.2">
      <c r="A36" s="273" t="s">
        <v>320</v>
      </c>
      <c r="B36" s="261">
        <f>+B22+B29+B34</f>
        <v>1264161425</v>
      </c>
      <c r="C36" s="261">
        <f t="shared" ref="C36" si="11">+C22+C29+C34</f>
        <v>1116083211</v>
      </c>
      <c r="D36" s="262">
        <f>SUM(D22+D29+D34)</f>
        <v>885566981</v>
      </c>
    </row>
    <row r="37" spans="1:4" x14ac:dyDescent="0.2">
      <c r="D37" s="326"/>
    </row>
    <row r="38" spans="1:4" s="255" customFormat="1" ht="28.35" customHeight="1" x14ac:dyDescent="0.2">
      <c r="A38" s="253" t="s">
        <v>322</v>
      </c>
      <c r="B38" s="254">
        <v>2019</v>
      </c>
      <c r="C38" s="254">
        <v>2020</v>
      </c>
      <c r="D38" s="254">
        <v>2021</v>
      </c>
    </row>
    <row r="39" spans="1:4" x14ac:dyDescent="0.2">
      <c r="A39" s="268" t="s">
        <v>110</v>
      </c>
      <c r="B39" s="272">
        <f t="shared" ref="B39:C39" si="12">SUM(B40:B45)</f>
        <v>696349634.56000006</v>
      </c>
      <c r="C39" s="269">
        <f t="shared" si="12"/>
        <v>743156835</v>
      </c>
      <c r="D39" s="269">
        <f t="shared" ref="D39" si="13">SUM(D40:D45)</f>
        <v>635837723</v>
      </c>
    </row>
    <row r="40" spans="1:4" x14ac:dyDescent="0.2">
      <c r="A40" s="270" t="s">
        <v>99</v>
      </c>
      <c r="B40" s="257"/>
      <c r="C40" s="325"/>
      <c r="D40" s="324"/>
    </row>
    <row r="41" spans="1:4" x14ac:dyDescent="0.2">
      <c r="A41" s="270" t="s">
        <v>100</v>
      </c>
      <c r="B41" s="257">
        <v>488823731.11000001</v>
      </c>
      <c r="C41" s="325">
        <v>536874777</v>
      </c>
      <c r="D41" s="324">
        <v>517733764</v>
      </c>
    </row>
    <row r="42" spans="1:4" x14ac:dyDescent="0.2">
      <c r="A42" s="270" t="s">
        <v>101</v>
      </c>
      <c r="B42" s="257">
        <v>27996243.309999999</v>
      </c>
      <c r="C42" s="325">
        <v>28927946</v>
      </c>
      <c r="D42" s="324">
        <v>26965585</v>
      </c>
    </row>
    <row r="43" spans="1:4" x14ac:dyDescent="0.2">
      <c r="A43" s="270" t="s">
        <v>102</v>
      </c>
      <c r="B43" s="257">
        <v>154023018.91999999</v>
      </c>
      <c r="C43" s="325">
        <v>168385992</v>
      </c>
      <c r="D43" s="324">
        <v>90368207</v>
      </c>
    </row>
    <row r="44" spans="1:4" x14ac:dyDescent="0.2">
      <c r="A44" s="270" t="s">
        <v>131</v>
      </c>
      <c r="B44" s="257">
        <v>420830</v>
      </c>
      <c r="C44" s="325"/>
      <c r="D44" s="324">
        <v>0</v>
      </c>
    </row>
    <row r="45" spans="1:4" x14ac:dyDescent="0.2">
      <c r="A45" s="270" t="s">
        <v>132</v>
      </c>
      <c r="B45" s="257">
        <v>25085811.219999999</v>
      </c>
      <c r="C45" s="325">
        <v>8968120</v>
      </c>
      <c r="D45" s="324">
        <f>614721+155446</f>
        <v>770167</v>
      </c>
    </row>
    <row r="46" spans="1:4" x14ac:dyDescent="0.2">
      <c r="A46" s="268" t="s">
        <v>98</v>
      </c>
      <c r="B46" s="272">
        <f t="shared" ref="B46:C46" si="14">SUM(B47:B50)</f>
        <v>502031748.04000002</v>
      </c>
      <c r="C46" s="272">
        <f t="shared" si="14"/>
        <v>372926376</v>
      </c>
      <c r="D46" s="269">
        <f>SUM(D47:D50)</f>
        <v>247308059</v>
      </c>
    </row>
    <row r="47" spans="1:4" x14ac:dyDescent="0.2">
      <c r="A47" s="270" t="s">
        <v>130</v>
      </c>
      <c r="B47" s="337">
        <v>0</v>
      </c>
      <c r="C47" s="343">
        <v>0</v>
      </c>
      <c r="D47" s="324">
        <v>0</v>
      </c>
    </row>
    <row r="48" spans="1:4" x14ac:dyDescent="0.2">
      <c r="A48" s="270" t="s">
        <v>133</v>
      </c>
      <c r="B48" s="337">
        <v>0</v>
      </c>
      <c r="C48" s="343">
        <v>0</v>
      </c>
      <c r="D48" s="324">
        <v>0</v>
      </c>
    </row>
    <row r="49" spans="1:4" x14ac:dyDescent="0.2">
      <c r="A49" s="270" t="s">
        <v>107</v>
      </c>
      <c r="B49" s="337">
        <v>502031748.04000002</v>
      </c>
      <c r="C49" s="343">
        <v>372926376</v>
      </c>
      <c r="D49" s="324">
        <v>247308059</v>
      </c>
    </row>
    <row r="50" spans="1:4" x14ac:dyDescent="0.2">
      <c r="A50" s="270" t="s">
        <v>108</v>
      </c>
      <c r="B50" s="337">
        <v>0</v>
      </c>
      <c r="C50" s="343"/>
      <c r="D50" s="324">
        <v>0</v>
      </c>
    </row>
    <row r="51" spans="1:4" x14ac:dyDescent="0.2">
      <c r="A51" s="268" t="s">
        <v>83</v>
      </c>
      <c r="B51" s="272">
        <f t="shared" ref="B51" si="15">+B52</f>
        <v>0</v>
      </c>
      <c r="C51" s="272"/>
      <c r="D51" s="269">
        <f t="shared" ref="D51" si="16">SUM(D52)</f>
        <v>2421199</v>
      </c>
    </row>
    <row r="52" spans="1:4" x14ac:dyDescent="0.2">
      <c r="A52" s="270" t="s">
        <v>109</v>
      </c>
      <c r="B52" s="257">
        <v>0</v>
      </c>
      <c r="C52" s="325"/>
      <c r="D52" s="324">
        <v>2421199</v>
      </c>
    </row>
    <row r="53" spans="1:4" s="263" customFormat="1" ht="18" customHeight="1" x14ac:dyDescent="0.2">
      <c r="A53" s="274" t="s">
        <v>321</v>
      </c>
      <c r="B53" s="261">
        <f t="shared" ref="B53:C53" si="17">+B39+B46+B51</f>
        <v>1198381382.6000001</v>
      </c>
      <c r="C53" s="261">
        <f t="shared" si="17"/>
        <v>1116083211</v>
      </c>
      <c r="D53" s="262">
        <f>SUM(D39+D46+D51)</f>
        <v>885566981</v>
      </c>
    </row>
    <row r="54" spans="1:4" x14ac:dyDescent="0.2">
      <c r="A54" s="266" t="s">
        <v>392</v>
      </c>
    </row>
    <row r="55" spans="1:4" x14ac:dyDescent="0.2">
      <c r="A55" s="267" t="s">
        <v>393</v>
      </c>
    </row>
  </sheetData>
  <pageMargins left="0.70866141732283472" right="0.51181102362204722" top="0.74803149606299213" bottom="0.74803149606299213" header="0.31496062992125984" footer="0.31496062992125984"/>
  <pageSetup paperSize="9" scale="95" orientation="portrait" r:id="rId1"/>
  <headerFooter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>
    <tabColor rgb="FFFF0000"/>
  </sheetPr>
  <dimension ref="A1:W27"/>
  <sheetViews>
    <sheetView view="pageBreakPreview" zoomScaleNormal="100" zoomScaleSheetLayoutView="100" workbookViewId="0"/>
  </sheetViews>
  <sheetFormatPr baseColWidth="10" defaultColWidth="11.28515625" defaultRowHeight="11.25" x14ac:dyDescent="0.2"/>
  <cols>
    <col min="1" max="1" width="25.5703125" style="119" customWidth="1"/>
    <col min="2" max="2" width="43.5703125" style="119" customWidth="1"/>
    <col min="3" max="3" width="3" style="119" bestFit="1" customWidth="1"/>
    <col min="4" max="4" width="11.7109375" style="119" bestFit="1" customWidth="1"/>
    <col min="5" max="5" width="12.7109375" style="119" bestFit="1" customWidth="1"/>
    <col min="6" max="6" width="10.85546875" style="119" bestFit="1" customWidth="1"/>
    <col min="7" max="7" width="5" style="119" customWidth="1"/>
    <col min="8" max="8" width="8.7109375" style="119" bestFit="1" customWidth="1"/>
    <col min="9" max="9" width="11.7109375" style="119" bestFit="1" customWidth="1"/>
    <col min="10" max="10" width="5" style="119" customWidth="1"/>
    <col min="11" max="11" width="3" style="119" bestFit="1" customWidth="1"/>
    <col min="12" max="12" width="11.7109375" style="119" bestFit="1" customWidth="1"/>
    <col min="13" max="13" width="5" style="119" customWidth="1"/>
    <col min="14" max="14" width="11.7109375" style="119" bestFit="1" customWidth="1"/>
    <col min="15" max="16" width="10" style="119" bestFit="1" customWidth="1"/>
    <col min="17" max="17" width="11.7109375" style="119" bestFit="1" customWidth="1"/>
    <col min="18" max="18" width="7.42578125" style="119" bestFit="1" customWidth="1"/>
    <col min="19" max="16384" width="11.28515625" style="119"/>
  </cols>
  <sheetData>
    <row r="1" spans="1:23" s="100" customFormat="1" x14ac:dyDescent="0.2">
      <c r="A1" s="93" t="s">
        <v>395</v>
      </c>
      <c r="B1" s="93"/>
      <c r="C1" s="499"/>
      <c r="D1" s="499"/>
      <c r="E1" s="499"/>
      <c r="F1" s="499"/>
      <c r="G1" s="499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</row>
    <row r="2" spans="1:23" s="100" customFormat="1" ht="12" thickBot="1" x14ac:dyDescent="0.25">
      <c r="A2" s="234" t="s">
        <v>537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9"/>
      <c r="T2" s="99"/>
      <c r="U2" s="99"/>
      <c r="V2" s="99"/>
      <c r="W2" s="99"/>
    </row>
    <row r="3" spans="1:23" s="501" customFormat="1" ht="28.35" customHeight="1" thickBot="1" x14ac:dyDescent="0.25">
      <c r="A3" s="797" t="s">
        <v>291</v>
      </c>
      <c r="B3" s="797" t="s">
        <v>276</v>
      </c>
      <c r="C3" s="799" t="s">
        <v>110</v>
      </c>
      <c r="D3" s="800"/>
      <c r="E3" s="800"/>
      <c r="F3" s="800"/>
      <c r="G3" s="800"/>
      <c r="H3" s="800"/>
      <c r="I3" s="801"/>
      <c r="J3" s="799" t="s">
        <v>98</v>
      </c>
      <c r="K3" s="800"/>
      <c r="L3" s="800"/>
      <c r="M3" s="800"/>
      <c r="N3" s="801"/>
      <c r="O3" s="799" t="s">
        <v>83</v>
      </c>
      <c r="P3" s="801"/>
      <c r="Q3" s="799" t="s">
        <v>0</v>
      </c>
      <c r="R3" s="801"/>
    </row>
    <row r="4" spans="1:23" s="508" customFormat="1" ht="109.5" customHeight="1" thickBot="1" x14ac:dyDescent="0.25">
      <c r="A4" s="798"/>
      <c r="B4" s="798"/>
      <c r="C4" s="502" t="s">
        <v>99</v>
      </c>
      <c r="D4" s="503" t="s">
        <v>100</v>
      </c>
      <c r="E4" s="503" t="s">
        <v>101</v>
      </c>
      <c r="F4" s="503" t="s">
        <v>102</v>
      </c>
      <c r="G4" s="503" t="s">
        <v>103</v>
      </c>
      <c r="H4" s="504" t="s">
        <v>104</v>
      </c>
      <c r="I4" s="505" t="s">
        <v>95</v>
      </c>
      <c r="J4" s="502" t="s">
        <v>105</v>
      </c>
      <c r="K4" s="503" t="s">
        <v>106</v>
      </c>
      <c r="L4" s="504" t="s">
        <v>107</v>
      </c>
      <c r="M4" s="503" t="s">
        <v>108</v>
      </c>
      <c r="N4" s="505" t="s">
        <v>96</v>
      </c>
      <c r="O4" s="502" t="s">
        <v>109</v>
      </c>
      <c r="P4" s="505" t="s">
        <v>97</v>
      </c>
      <c r="Q4" s="506" t="s">
        <v>134</v>
      </c>
      <c r="R4" s="507" t="s">
        <v>81</v>
      </c>
    </row>
    <row r="5" spans="1:23" x14ac:dyDescent="0.2">
      <c r="A5" s="794" t="s">
        <v>591</v>
      </c>
      <c r="B5" s="496" t="s">
        <v>571</v>
      </c>
      <c r="C5" s="509"/>
      <c r="D5" s="510">
        <v>11280676</v>
      </c>
      <c r="E5" s="510">
        <v>2206968</v>
      </c>
      <c r="F5" s="510">
        <f>24962656</f>
        <v>24962656</v>
      </c>
      <c r="G5" s="511"/>
      <c r="H5" s="512">
        <v>177640</v>
      </c>
      <c r="I5" s="513">
        <f>SUM(D5:H5)</f>
        <v>38627940</v>
      </c>
      <c r="J5" s="509"/>
      <c r="K5" s="511"/>
      <c r="L5" s="512">
        <v>216897279</v>
      </c>
      <c r="M5" s="511"/>
      <c r="N5" s="535">
        <f>SUM(J5:M5)</f>
        <v>216897279</v>
      </c>
      <c r="O5" s="531">
        <v>2421199</v>
      </c>
      <c r="P5" s="513">
        <f>O5</f>
        <v>2421199</v>
      </c>
      <c r="Q5" s="509">
        <f>+I5+N5+P5</f>
        <v>257946418</v>
      </c>
      <c r="R5" s="277">
        <f t="shared" ref="R5:R10" si="0">Q5/$Q$25</f>
        <v>0.29127826978002469</v>
      </c>
    </row>
    <row r="6" spans="1:23" x14ac:dyDescent="0.2">
      <c r="A6" s="795"/>
      <c r="B6" s="497" t="s">
        <v>572</v>
      </c>
      <c r="C6" s="514"/>
      <c r="D6" s="510">
        <v>709052</v>
      </c>
      <c r="E6" s="510">
        <v>5054</v>
      </c>
      <c r="F6" s="510">
        <v>457935</v>
      </c>
      <c r="G6" s="515"/>
      <c r="H6" s="515"/>
      <c r="I6" s="513">
        <f t="shared" ref="I6:I24" si="1">SUM(D6:H6)</f>
        <v>1172041</v>
      </c>
      <c r="J6" s="514"/>
      <c r="K6" s="515"/>
      <c r="L6" s="512">
        <v>2468545</v>
      </c>
      <c r="M6" s="515"/>
      <c r="N6" s="536">
        <f t="shared" ref="N6:N24" si="2">SUM(J6:M6)</f>
        <v>2468545</v>
      </c>
      <c r="O6" s="532"/>
      <c r="P6" s="513">
        <f t="shared" ref="P6:P24" si="3">O6</f>
        <v>0</v>
      </c>
      <c r="Q6" s="509">
        <f t="shared" ref="Q6:Q24" si="4">+I6+N6+P6</f>
        <v>3640586</v>
      </c>
      <c r="R6" s="277">
        <f t="shared" si="0"/>
        <v>4.1110227437443263E-3</v>
      </c>
    </row>
    <row r="7" spans="1:23" x14ac:dyDescent="0.2">
      <c r="A7" s="795"/>
      <c r="B7" s="497" t="s">
        <v>573</v>
      </c>
      <c r="C7" s="516"/>
      <c r="D7" s="510">
        <v>701246</v>
      </c>
      <c r="E7" s="510"/>
      <c r="F7" s="510">
        <v>439674</v>
      </c>
      <c r="G7" s="517"/>
      <c r="H7" s="517"/>
      <c r="I7" s="513">
        <f t="shared" si="1"/>
        <v>1140920</v>
      </c>
      <c r="J7" s="516"/>
      <c r="K7" s="518"/>
      <c r="L7" s="512">
        <v>8508774</v>
      </c>
      <c r="M7" s="518"/>
      <c r="N7" s="536">
        <f t="shared" si="2"/>
        <v>8508774</v>
      </c>
      <c r="O7" s="533"/>
      <c r="P7" s="513">
        <f t="shared" si="3"/>
        <v>0</v>
      </c>
      <c r="Q7" s="509">
        <f t="shared" si="4"/>
        <v>9649694</v>
      </c>
      <c r="R7" s="277">
        <f t="shared" si="0"/>
        <v>1.0896628043994336E-2</v>
      </c>
    </row>
    <row r="8" spans="1:23" x14ac:dyDescent="0.2">
      <c r="A8" s="795"/>
      <c r="B8" s="497" t="s">
        <v>574</v>
      </c>
      <c r="C8" s="516"/>
      <c r="D8" s="510">
        <v>809864</v>
      </c>
      <c r="E8" s="510"/>
      <c r="F8" s="510">
        <v>695182</v>
      </c>
      <c r="G8" s="517"/>
      <c r="H8" s="517"/>
      <c r="I8" s="513">
        <f t="shared" si="1"/>
        <v>1505046</v>
      </c>
      <c r="J8" s="516"/>
      <c r="K8" s="518"/>
      <c r="L8" s="512">
        <v>9952391</v>
      </c>
      <c r="M8" s="518"/>
      <c r="N8" s="536">
        <f t="shared" si="2"/>
        <v>9952391</v>
      </c>
      <c r="O8" s="533"/>
      <c r="P8" s="513">
        <f t="shared" si="3"/>
        <v>0</v>
      </c>
      <c r="Q8" s="509">
        <f t="shared" si="4"/>
        <v>11457437</v>
      </c>
      <c r="R8" s="277">
        <f t="shared" si="0"/>
        <v>1.2937967704105264E-2</v>
      </c>
    </row>
    <row r="9" spans="1:23" x14ac:dyDescent="0.2">
      <c r="A9" s="795"/>
      <c r="B9" s="497" t="s">
        <v>575</v>
      </c>
      <c r="C9" s="514"/>
      <c r="D9" s="510"/>
      <c r="E9" s="510"/>
      <c r="F9" s="510"/>
      <c r="G9" s="515"/>
      <c r="H9" s="515"/>
      <c r="I9" s="513">
        <f t="shared" si="1"/>
        <v>0</v>
      </c>
      <c r="J9" s="514"/>
      <c r="K9" s="515"/>
      <c r="L9" s="512">
        <v>2714257</v>
      </c>
      <c r="M9" s="515"/>
      <c r="N9" s="536">
        <f t="shared" si="2"/>
        <v>2714257</v>
      </c>
      <c r="O9" s="532"/>
      <c r="P9" s="513">
        <f t="shared" si="3"/>
        <v>0</v>
      </c>
      <c r="Q9" s="509">
        <f t="shared" si="4"/>
        <v>2714257</v>
      </c>
      <c r="R9" s="277">
        <f t="shared" si="0"/>
        <v>3.0649934541766752E-3</v>
      </c>
    </row>
    <row r="10" spans="1:23" ht="22.5" x14ac:dyDescent="0.2">
      <c r="A10" s="795"/>
      <c r="B10" s="497" t="s">
        <v>576</v>
      </c>
      <c r="C10" s="519"/>
      <c r="D10" s="510">
        <v>711126</v>
      </c>
      <c r="E10" s="510">
        <v>165368</v>
      </c>
      <c r="F10" s="520">
        <v>448819</v>
      </c>
      <c r="G10" s="510"/>
      <c r="H10" s="512">
        <v>1500</v>
      </c>
      <c r="I10" s="513">
        <f t="shared" si="1"/>
        <v>1326813</v>
      </c>
      <c r="J10" s="519"/>
      <c r="K10" s="510"/>
      <c r="L10" s="512">
        <v>4161046</v>
      </c>
      <c r="M10" s="510"/>
      <c r="N10" s="536">
        <f t="shared" si="2"/>
        <v>4161046</v>
      </c>
      <c r="O10" s="534"/>
      <c r="P10" s="513">
        <f t="shared" si="3"/>
        <v>0</v>
      </c>
      <c r="Q10" s="509">
        <f t="shared" si="4"/>
        <v>5487859</v>
      </c>
      <c r="R10" s="277">
        <f t="shared" si="0"/>
        <v>6.1970004728529957E-3</v>
      </c>
    </row>
    <row r="11" spans="1:23" ht="22.5" x14ac:dyDescent="0.2">
      <c r="A11" s="795"/>
      <c r="B11" s="497" t="s">
        <v>577</v>
      </c>
      <c r="C11" s="519"/>
      <c r="D11" s="510">
        <v>773514</v>
      </c>
      <c r="E11" s="510">
        <v>2363</v>
      </c>
      <c r="F11" s="510">
        <v>439742</v>
      </c>
      <c r="G11" s="510"/>
      <c r="H11" s="510"/>
      <c r="I11" s="513">
        <f t="shared" si="1"/>
        <v>1215619</v>
      </c>
      <c r="J11" s="519"/>
      <c r="K11" s="510"/>
      <c r="L11" s="512">
        <v>1060931</v>
      </c>
      <c r="M11" s="510"/>
      <c r="N11" s="536">
        <f t="shared" si="2"/>
        <v>1060931</v>
      </c>
      <c r="O11" s="534"/>
      <c r="P11" s="513">
        <f t="shared" si="3"/>
        <v>0</v>
      </c>
      <c r="Q11" s="509">
        <f t="shared" si="4"/>
        <v>2276550</v>
      </c>
      <c r="R11" s="277">
        <f t="shared" ref="R11:R24" si="5">Q11/$Q$25</f>
        <v>2.5707259290870059E-3</v>
      </c>
    </row>
    <row r="12" spans="1:23" x14ac:dyDescent="0.2">
      <c r="A12" s="795"/>
      <c r="B12" s="497" t="s">
        <v>578</v>
      </c>
      <c r="C12" s="519"/>
      <c r="D12" s="510">
        <v>2122180</v>
      </c>
      <c r="E12" s="510">
        <v>1867828</v>
      </c>
      <c r="F12" s="510">
        <v>4696610</v>
      </c>
      <c r="G12" s="510"/>
      <c r="H12" s="512">
        <v>18000</v>
      </c>
      <c r="I12" s="513">
        <f t="shared" si="1"/>
        <v>8704618</v>
      </c>
      <c r="J12" s="519"/>
      <c r="K12" s="510"/>
      <c r="L12" s="512">
        <v>1177636</v>
      </c>
      <c r="M12" s="510"/>
      <c r="N12" s="513">
        <f t="shared" si="2"/>
        <v>1177636</v>
      </c>
      <c r="O12" s="519"/>
      <c r="P12" s="513">
        <f t="shared" si="3"/>
        <v>0</v>
      </c>
      <c r="Q12" s="509">
        <f t="shared" si="4"/>
        <v>9882254</v>
      </c>
      <c r="R12" s="277">
        <f t="shared" si="5"/>
        <v>1.1159239461300556E-2</v>
      </c>
    </row>
    <row r="13" spans="1:23" x14ac:dyDescent="0.2">
      <c r="A13" s="795"/>
      <c r="B13" s="497" t="s">
        <v>579</v>
      </c>
      <c r="C13" s="519"/>
      <c r="D13" s="510">
        <v>1929526</v>
      </c>
      <c r="E13" s="510">
        <v>310385</v>
      </c>
      <c r="F13" s="520">
        <v>1453018</v>
      </c>
      <c r="G13" s="510"/>
      <c r="H13" s="512">
        <v>3756</v>
      </c>
      <c r="I13" s="513">
        <f t="shared" si="1"/>
        <v>3696685</v>
      </c>
      <c r="J13" s="519"/>
      <c r="K13" s="510"/>
      <c r="L13" s="512">
        <v>300000</v>
      </c>
      <c r="M13" s="510"/>
      <c r="N13" s="513">
        <f t="shared" si="2"/>
        <v>300000</v>
      </c>
      <c r="O13" s="519"/>
      <c r="P13" s="513">
        <f t="shared" si="3"/>
        <v>0</v>
      </c>
      <c r="Q13" s="509">
        <f t="shared" si="4"/>
        <v>3996685</v>
      </c>
      <c r="R13" s="277">
        <f t="shared" si="5"/>
        <v>4.5131368781239599E-3</v>
      </c>
    </row>
    <row r="14" spans="1:23" x14ac:dyDescent="0.2">
      <c r="A14" s="795"/>
      <c r="B14" s="497" t="s">
        <v>580</v>
      </c>
      <c r="C14" s="519"/>
      <c r="D14" s="510">
        <v>18249099</v>
      </c>
      <c r="E14" s="510">
        <v>2297278</v>
      </c>
      <c r="F14" s="510">
        <v>3400751</v>
      </c>
      <c r="G14" s="510"/>
      <c r="H14" s="510"/>
      <c r="I14" s="513">
        <f t="shared" si="1"/>
        <v>23947128</v>
      </c>
      <c r="J14" s="519"/>
      <c r="K14" s="510"/>
      <c r="L14" s="510"/>
      <c r="M14" s="510"/>
      <c r="N14" s="513">
        <f t="shared" si="2"/>
        <v>0</v>
      </c>
      <c r="O14" s="519"/>
      <c r="P14" s="513">
        <f t="shared" si="3"/>
        <v>0</v>
      </c>
      <c r="Q14" s="509">
        <f t="shared" si="4"/>
        <v>23947128</v>
      </c>
      <c r="R14" s="277">
        <f t="shared" si="5"/>
        <v>2.7041577332703196E-2</v>
      </c>
    </row>
    <row r="15" spans="1:23" x14ac:dyDescent="0.2">
      <c r="A15" s="795"/>
      <c r="B15" s="497" t="s">
        <v>581</v>
      </c>
      <c r="C15" s="519"/>
      <c r="D15" s="510">
        <v>7191883</v>
      </c>
      <c r="E15" s="510">
        <v>19849</v>
      </c>
      <c r="F15" s="510">
        <v>762079</v>
      </c>
      <c r="G15" s="510"/>
      <c r="H15" s="510"/>
      <c r="I15" s="513">
        <f t="shared" si="1"/>
        <v>7973811</v>
      </c>
      <c r="J15" s="519"/>
      <c r="K15" s="510"/>
      <c r="L15" s="512"/>
      <c r="M15" s="510"/>
      <c r="N15" s="513">
        <f t="shared" si="2"/>
        <v>0</v>
      </c>
      <c r="O15" s="519"/>
      <c r="P15" s="513">
        <f t="shared" si="3"/>
        <v>0</v>
      </c>
      <c r="Q15" s="509">
        <f t="shared" si="4"/>
        <v>7973811</v>
      </c>
      <c r="R15" s="277">
        <f t="shared" si="5"/>
        <v>9.0041873410815435E-3</v>
      </c>
    </row>
    <row r="16" spans="1:23" x14ac:dyDescent="0.2">
      <c r="A16" s="795"/>
      <c r="B16" s="497" t="s">
        <v>582</v>
      </c>
      <c r="C16" s="519"/>
      <c r="D16" s="510">
        <v>49267571</v>
      </c>
      <c r="E16" s="510">
        <v>339122</v>
      </c>
      <c r="F16" s="510">
        <v>1744496</v>
      </c>
      <c r="G16" s="510"/>
      <c r="H16" s="510"/>
      <c r="I16" s="513">
        <f t="shared" si="1"/>
        <v>51351189</v>
      </c>
      <c r="J16" s="519"/>
      <c r="K16" s="510"/>
      <c r="L16" s="512"/>
      <c r="M16" s="510"/>
      <c r="N16" s="513">
        <f t="shared" si="2"/>
        <v>0</v>
      </c>
      <c r="O16" s="519"/>
      <c r="P16" s="513">
        <f t="shared" si="3"/>
        <v>0</v>
      </c>
      <c r="Q16" s="509">
        <f t="shared" si="4"/>
        <v>51351189</v>
      </c>
      <c r="R16" s="277">
        <f t="shared" si="5"/>
        <v>5.7986792757351011E-2</v>
      </c>
    </row>
    <row r="17" spans="1:18" x14ac:dyDescent="0.2">
      <c r="A17" s="795"/>
      <c r="B17" s="497" t="s">
        <v>583</v>
      </c>
      <c r="C17" s="519"/>
      <c r="D17" s="510">
        <v>250069752</v>
      </c>
      <c r="E17" s="510">
        <v>16342912</v>
      </c>
      <c r="F17" s="510">
        <v>6056956</v>
      </c>
      <c r="G17" s="510"/>
      <c r="H17" s="510"/>
      <c r="I17" s="513">
        <f t="shared" si="1"/>
        <v>272469620</v>
      </c>
      <c r="J17" s="519"/>
      <c r="K17" s="510"/>
      <c r="L17" s="510"/>
      <c r="M17" s="510"/>
      <c r="N17" s="513">
        <f t="shared" si="2"/>
        <v>0</v>
      </c>
      <c r="O17" s="519"/>
      <c r="P17" s="513">
        <f t="shared" si="3"/>
        <v>0</v>
      </c>
      <c r="Q17" s="509">
        <f t="shared" si="4"/>
        <v>272469620</v>
      </c>
      <c r="R17" s="277">
        <f t="shared" si="5"/>
        <v>0.30767816082338778</v>
      </c>
    </row>
    <row r="18" spans="1:18" x14ac:dyDescent="0.2">
      <c r="A18" s="795"/>
      <c r="B18" s="497" t="s">
        <v>584</v>
      </c>
      <c r="C18" s="519"/>
      <c r="D18" s="510">
        <v>46508179</v>
      </c>
      <c r="E18" s="510">
        <v>276355</v>
      </c>
      <c r="F18" s="510">
        <v>1267197</v>
      </c>
      <c r="G18" s="510"/>
      <c r="H18" s="510"/>
      <c r="I18" s="513">
        <f t="shared" si="1"/>
        <v>48051731</v>
      </c>
      <c r="J18" s="519"/>
      <c r="K18" s="510"/>
      <c r="L18" s="510"/>
      <c r="M18" s="510"/>
      <c r="N18" s="513">
        <f t="shared" si="2"/>
        <v>0</v>
      </c>
      <c r="O18" s="519"/>
      <c r="P18" s="513">
        <f t="shared" si="3"/>
        <v>0</v>
      </c>
      <c r="Q18" s="509">
        <f t="shared" si="4"/>
        <v>48051731</v>
      </c>
      <c r="R18" s="277">
        <f t="shared" si="5"/>
        <v>5.4260978594458234E-2</v>
      </c>
    </row>
    <row r="19" spans="1:18" x14ac:dyDescent="0.2">
      <c r="A19" s="795"/>
      <c r="B19" s="497" t="s">
        <v>585</v>
      </c>
      <c r="C19" s="519"/>
      <c r="D19" s="510">
        <v>27395023</v>
      </c>
      <c r="E19" s="510">
        <v>913145</v>
      </c>
      <c r="F19" s="510">
        <v>12899362</v>
      </c>
      <c r="G19" s="510"/>
      <c r="H19" s="512">
        <v>275271</v>
      </c>
      <c r="I19" s="513">
        <f t="shared" si="1"/>
        <v>41482801</v>
      </c>
      <c r="J19" s="519"/>
      <c r="K19" s="510"/>
      <c r="L19" s="510">
        <v>22400</v>
      </c>
      <c r="M19" s="510"/>
      <c r="N19" s="513">
        <f t="shared" si="2"/>
        <v>22400</v>
      </c>
      <c r="O19" s="519"/>
      <c r="P19" s="513">
        <f t="shared" si="3"/>
        <v>0</v>
      </c>
      <c r="Q19" s="509">
        <f t="shared" si="4"/>
        <v>41505201</v>
      </c>
      <c r="R19" s="277">
        <f t="shared" si="5"/>
        <v>4.6868505590770215E-2</v>
      </c>
    </row>
    <row r="20" spans="1:18" x14ac:dyDescent="0.2">
      <c r="A20" s="795"/>
      <c r="B20" s="498" t="s">
        <v>586</v>
      </c>
      <c r="C20" s="519"/>
      <c r="D20" s="510">
        <v>34260877</v>
      </c>
      <c r="E20" s="510">
        <v>2097174</v>
      </c>
      <c r="F20" s="510">
        <v>8161490</v>
      </c>
      <c r="G20" s="510"/>
      <c r="H20" s="512">
        <v>19000</v>
      </c>
      <c r="I20" s="513">
        <f t="shared" si="1"/>
        <v>44538541</v>
      </c>
      <c r="J20" s="519"/>
      <c r="K20" s="510"/>
      <c r="L20" s="510"/>
      <c r="M20" s="510"/>
      <c r="N20" s="513">
        <f t="shared" si="2"/>
        <v>0</v>
      </c>
      <c r="O20" s="519"/>
      <c r="P20" s="513">
        <f t="shared" si="3"/>
        <v>0</v>
      </c>
      <c r="Q20" s="509">
        <f t="shared" si="4"/>
        <v>44538541</v>
      </c>
      <c r="R20" s="277">
        <f t="shared" si="5"/>
        <v>5.0293813969561271E-2</v>
      </c>
    </row>
    <row r="21" spans="1:18" x14ac:dyDescent="0.2">
      <c r="A21" s="795"/>
      <c r="B21" s="498" t="s">
        <v>587</v>
      </c>
      <c r="C21" s="519"/>
      <c r="D21" s="510">
        <v>20850365</v>
      </c>
      <c r="E21" s="510">
        <v>82526</v>
      </c>
      <c r="F21" s="510">
        <v>7548165</v>
      </c>
      <c r="G21" s="510"/>
      <c r="H21" s="510"/>
      <c r="I21" s="513">
        <f t="shared" si="1"/>
        <v>28481056</v>
      </c>
      <c r="J21" s="519"/>
      <c r="K21" s="510"/>
      <c r="L21" s="510"/>
      <c r="M21" s="510"/>
      <c r="N21" s="513">
        <f t="shared" si="2"/>
        <v>0</v>
      </c>
      <c r="O21" s="519"/>
      <c r="P21" s="513">
        <f t="shared" si="3"/>
        <v>0</v>
      </c>
      <c r="Q21" s="509">
        <f t="shared" si="4"/>
        <v>28481056</v>
      </c>
      <c r="R21" s="277">
        <f t="shared" si="5"/>
        <v>3.2161379783874303E-2</v>
      </c>
    </row>
    <row r="22" spans="1:18" x14ac:dyDescent="0.2">
      <c r="A22" s="795"/>
      <c r="B22" s="498" t="s">
        <v>588</v>
      </c>
      <c r="C22" s="519"/>
      <c r="D22" s="510">
        <v>6240921</v>
      </c>
      <c r="E22" s="510">
        <v>29258</v>
      </c>
      <c r="F22" s="510">
        <v>3184612</v>
      </c>
      <c r="G22" s="510"/>
      <c r="H22" s="510"/>
      <c r="I22" s="513">
        <f t="shared" si="1"/>
        <v>9454791</v>
      </c>
      <c r="J22" s="519"/>
      <c r="K22" s="510"/>
      <c r="L22" s="510"/>
      <c r="M22" s="510"/>
      <c r="N22" s="513">
        <f t="shared" si="2"/>
        <v>0</v>
      </c>
      <c r="O22" s="519"/>
      <c r="P22" s="513">
        <f t="shared" si="3"/>
        <v>0</v>
      </c>
      <c r="Q22" s="509">
        <f t="shared" si="4"/>
        <v>9454791</v>
      </c>
      <c r="R22" s="277">
        <f t="shared" si="5"/>
        <v>1.067653966651225E-2</v>
      </c>
    </row>
    <row r="23" spans="1:18" ht="22.5" x14ac:dyDescent="0.2">
      <c r="A23" s="795"/>
      <c r="B23" s="498" t="s">
        <v>589</v>
      </c>
      <c r="C23" s="519"/>
      <c r="D23" s="510">
        <v>9609587</v>
      </c>
      <c r="E23" s="510">
        <v>10000</v>
      </c>
      <c r="F23" s="510">
        <v>4474709</v>
      </c>
      <c r="G23" s="510"/>
      <c r="H23" s="510"/>
      <c r="I23" s="513">
        <f t="shared" si="1"/>
        <v>14094296</v>
      </c>
      <c r="J23" s="519"/>
      <c r="K23" s="510"/>
      <c r="L23" s="510"/>
      <c r="M23" s="510"/>
      <c r="N23" s="513">
        <f t="shared" si="2"/>
        <v>0</v>
      </c>
      <c r="O23" s="519"/>
      <c r="P23" s="513">
        <f t="shared" si="3"/>
        <v>0</v>
      </c>
      <c r="Q23" s="509">
        <f t="shared" si="4"/>
        <v>14094296</v>
      </c>
      <c r="R23" s="277">
        <f t="shared" si="5"/>
        <v>1.5915561784027265E-2</v>
      </c>
    </row>
    <row r="24" spans="1:18" ht="12" thickBot="1" x14ac:dyDescent="0.25">
      <c r="A24" s="796"/>
      <c r="B24" s="498" t="s">
        <v>590</v>
      </c>
      <c r="C24" s="519"/>
      <c r="D24" s="510">
        <v>29053323</v>
      </c>
      <c r="E24" s="510"/>
      <c r="F24" s="510">
        <v>7274754</v>
      </c>
      <c r="G24" s="510"/>
      <c r="H24" s="512">
        <v>275000</v>
      </c>
      <c r="I24" s="513">
        <f t="shared" si="1"/>
        <v>36603077</v>
      </c>
      <c r="J24" s="519"/>
      <c r="K24" s="510"/>
      <c r="L24" s="510">
        <v>44800</v>
      </c>
      <c r="M24" s="510"/>
      <c r="N24" s="513">
        <f t="shared" si="2"/>
        <v>44800</v>
      </c>
      <c r="O24" s="519"/>
      <c r="P24" s="513">
        <f t="shared" si="3"/>
        <v>0</v>
      </c>
      <c r="Q24" s="509">
        <f t="shared" si="4"/>
        <v>36647877</v>
      </c>
      <c r="R24" s="277">
        <f t="shared" si="5"/>
        <v>4.138351788886311E-2</v>
      </c>
    </row>
    <row r="25" spans="1:18" ht="12" thickBot="1" x14ac:dyDescent="0.25">
      <c r="A25" s="521" t="s">
        <v>75</v>
      </c>
      <c r="B25" s="521" t="s">
        <v>75</v>
      </c>
      <c r="C25" s="522"/>
      <c r="D25" s="523">
        <f t="shared" ref="D25:I25" si="6">SUM(D5:D24)</f>
        <v>517733764</v>
      </c>
      <c r="E25" s="523">
        <f t="shared" si="6"/>
        <v>26965585</v>
      </c>
      <c r="F25" s="523">
        <f t="shared" si="6"/>
        <v>90368207</v>
      </c>
      <c r="G25" s="523">
        <f t="shared" si="6"/>
        <v>0</v>
      </c>
      <c r="H25" s="524">
        <f t="shared" si="6"/>
        <v>770167</v>
      </c>
      <c r="I25" s="523">
        <f t="shared" si="6"/>
        <v>635837723</v>
      </c>
      <c r="J25" s="522"/>
      <c r="K25" s="525"/>
      <c r="L25" s="524">
        <f>SUM(L5:L24)</f>
        <v>247308059</v>
      </c>
      <c r="M25" s="525"/>
      <c r="N25" s="523">
        <f>SUM(N5:N24)</f>
        <v>247308059</v>
      </c>
      <c r="O25" s="523">
        <f>SUM(O5:O24)</f>
        <v>2421199</v>
      </c>
      <c r="P25" s="523"/>
      <c r="Q25" s="522">
        <f>SUM(Q5:Q24)</f>
        <v>885566981</v>
      </c>
      <c r="R25" s="526">
        <f>Q25/Q25</f>
        <v>1</v>
      </c>
    </row>
    <row r="26" spans="1:18" x14ac:dyDescent="0.2">
      <c r="A26" s="104"/>
      <c r="B26" s="104"/>
      <c r="C26" s="527"/>
      <c r="D26" s="528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</row>
    <row r="27" spans="1:18" x14ac:dyDescent="0.2">
      <c r="F27" s="530"/>
    </row>
  </sheetData>
  <mergeCells count="7">
    <mergeCell ref="A5:A24"/>
    <mergeCell ref="A3:A4"/>
    <mergeCell ref="J3:N3"/>
    <mergeCell ref="O3:P3"/>
    <mergeCell ref="Q3:R3"/>
    <mergeCell ref="C3:I3"/>
    <mergeCell ref="B3:B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D142"/>
  <sheetViews>
    <sheetView zoomScaleNormal="100" zoomScalePageLayoutView="120" workbookViewId="0"/>
  </sheetViews>
  <sheetFormatPr baseColWidth="10" defaultColWidth="11.28515625" defaultRowHeight="12.75" x14ac:dyDescent="0.2"/>
  <cols>
    <col min="1" max="1" width="64.85546875" style="252" customWidth="1"/>
    <col min="2" max="2" width="14.28515625" style="252" bestFit="1" customWidth="1"/>
    <col min="3" max="3" width="12.7109375" style="252" bestFit="1" customWidth="1"/>
    <col min="4" max="4" width="11.7109375" style="323" customWidth="1"/>
    <col min="5" max="5" width="11.28515625" style="252"/>
    <col min="6" max="6" width="13.85546875" style="252" customWidth="1"/>
    <col min="7" max="16384" width="11.28515625" style="252"/>
  </cols>
  <sheetData>
    <row r="1" spans="1:4" x14ac:dyDescent="0.2">
      <c r="A1" s="251" t="s">
        <v>396</v>
      </c>
    </row>
    <row r="2" spans="1:4" x14ac:dyDescent="0.2">
      <c r="A2" s="234" t="s">
        <v>537</v>
      </c>
    </row>
    <row r="3" spans="1:4" s="255" customFormat="1" ht="28.35" customHeight="1" x14ac:dyDescent="0.2">
      <c r="A3" s="253" t="s">
        <v>340</v>
      </c>
      <c r="B3" s="254">
        <v>2019</v>
      </c>
      <c r="C3" s="254">
        <v>2020</v>
      </c>
      <c r="D3" s="254">
        <v>2021</v>
      </c>
    </row>
    <row r="4" spans="1:4" x14ac:dyDescent="0.2">
      <c r="A4" s="256" t="s">
        <v>331</v>
      </c>
      <c r="B4" s="257">
        <v>47202340</v>
      </c>
      <c r="C4" s="257">
        <v>43186201</v>
      </c>
      <c r="D4" s="325">
        <v>47978777</v>
      </c>
    </row>
    <row r="5" spans="1:4" x14ac:dyDescent="0.2">
      <c r="A5" s="256" t="s">
        <v>332</v>
      </c>
      <c r="B5" s="257">
        <v>31456762</v>
      </c>
      <c r="C5" s="257">
        <v>29528407</v>
      </c>
      <c r="D5" s="325">
        <v>32132804</v>
      </c>
    </row>
    <row r="6" spans="1:4" x14ac:dyDescent="0.2">
      <c r="A6" s="256" t="s">
        <v>333</v>
      </c>
      <c r="B6" s="257">
        <v>7253280</v>
      </c>
      <c r="C6" s="257">
        <v>6058506</v>
      </c>
      <c r="D6" s="325">
        <v>6480315</v>
      </c>
    </row>
    <row r="7" spans="1:4" x14ac:dyDescent="0.2">
      <c r="A7" s="256" t="s">
        <v>334</v>
      </c>
      <c r="B7" s="257">
        <v>9753404</v>
      </c>
      <c r="C7" s="257">
        <v>11653810</v>
      </c>
      <c r="D7" s="325">
        <v>10584235</v>
      </c>
    </row>
    <row r="8" spans="1:4" x14ac:dyDescent="0.2">
      <c r="A8" s="256" t="s">
        <v>335</v>
      </c>
      <c r="B8" s="257">
        <v>3487285</v>
      </c>
      <c r="C8" s="257">
        <v>4570042</v>
      </c>
      <c r="D8" s="325">
        <v>5169364</v>
      </c>
    </row>
    <row r="9" spans="1:4" x14ac:dyDescent="0.2">
      <c r="A9" s="256" t="s">
        <v>336</v>
      </c>
      <c r="B9" s="257">
        <v>2239923</v>
      </c>
      <c r="C9" s="257">
        <v>3116439</v>
      </c>
      <c r="D9" s="325">
        <v>3138342</v>
      </c>
    </row>
    <row r="10" spans="1:4" x14ac:dyDescent="0.2">
      <c r="A10" s="256" t="s">
        <v>538</v>
      </c>
      <c r="B10" s="257"/>
      <c r="C10" s="257">
        <v>300000</v>
      </c>
      <c r="D10" s="325">
        <v>0</v>
      </c>
    </row>
    <row r="11" spans="1:4" x14ac:dyDescent="0.2">
      <c r="A11" s="256" t="s">
        <v>539</v>
      </c>
      <c r="B11" s="257">
        <v>20000</v>
      </c>
      <c r="C11" s="257">
        <v>20000</v>
      </c>
      <c r="D11" s="325">
        <v>19160</v>
      </c>
    </row>
    <row r="12" spans="1:4" x14ac:dyDescent="0.2">
      <c r="A12" s="256" t="s">
        <v>540</v>
      </c>
      <c r="B12" s="257">
        <v>373710</v>
      </c>
      <c r="C12" s="257">
        <v>719593</v>
      </c>
      <c r="D12" s="325">
        <v>697962</v>
      </c>
    </row>
    <row r="13" spans="1:4" ht="25.5" x14ac:dyDescent="0.2">
      <c r="A13" s="275" t="s">
        <v>541</v>
      </c>
      <c r="B13" s="257"/>
      <c r="C13" s="257">
        <v>1000000</v>
      </c>
      <c r="D13" s="325">
        <v>2114498</v>
      </c>
    </row>
    <row r="14" spans="1:4" ht="25.5" x14ac:dyDescent="0.2">
      <c r="A14" s="259" t="s">
        <v>542</v>
      </c>
      <c r="B14" s="257">
        <v>3946166</v>
      </c>
      <c r="C14" s="257">
        <v>4111777</v>
      </c>
      <c r="D14" s="325">
        <v>3776601</v>
      </c>
    </row>
    <row r="15" spans="1:4" x14ac:dyDescent="0.2">
      <c r="A15" s="256" t="s">
        <v>543</v>
      </c>
      <c r="B15" s="257">
        <v>1700000</v>
      </c>
      <c r="C15" s="257">
        <v>1338513</v>
      </c>
      <c r="D15" s="325">
        <v>156008</v>
      </c>
    </row>
    <row r="16" spans="1:4" x14ac:dyDescent="0.2">
      <c r="A16" s="256" t="s">
        <v>544</v>
      </c>
      <c r="B16" s="257"/>
      <c r="C16" s="257"/>
      <c r="D16" s="325">
        <v>0</v>
      </c>
    </row>
    <row r="17" spans="1:4" x14ac:dyDescent="0.2">
      <c r="A17" s="256" t="s">
        <v>545</v>
      </c>
      <c r="B17" s="257">
        <v>8324120</v>
      </c>
      <c r="C17" s="257">
        <v>1590828</v>
      </c>
      <c r="D17" s="325">
        <v>11685084</v>
      </c>
    </row>
    <row r="18" spans="1:4" x14ac:dyDescent="0.2">
      <c r="A18" s="256" t="s">
        <v>546</v>
      </c>
      <c r="B18" s="257">
        <v>809248</v>
      </c>
      <c r="C18" s="257">
        <v>804317</v>
      </c>
      <c r="D18" s="325">
        <v>448712</v>
      </c>
    </row>
    <row r="19" spans="1:4" x14ac:dyDescent="0.2">
      <c r="A19" s="256" t="s">
        <v>547</v>
      </c>
      <c r="B19" s="257"/>
      <c r="C19" s="257"/>
      <c r="D19" s="325">
        <v>0</v>
      </c>
    </row>
    <row r="20" spans="1:4" x14ac:dyDescent="0.2">
      <c r="A20" s="256" t="s">
        <v>548</v>
      </c>
      <c r="B20" s="257">
        <v>297048480</v>
      </c>
      <c r="C20" s="257">
        <v>338941754</v>
      </c>
      <c r="D20" s="325">
        <v>380552030</v>
      </c>
    </row>
    <row r="21" spans="1:4" ht="25.5" x14ac:dyDescent="0.2">
      <c r="A21" s="275" t="s">
        <v>549</v>
      </c>
      <c r="B21" s="257">
        <v>17852846</v>
      </c>
      <c r="C21" s="257"/>
      <c r="D21" s="325">
        <v>0</v>
      </c>
    </row>
    <row r="22" spans="1:4" x14ac:dyDescent="0.2">
      <c r="A22" s="259" t="s">
        <v>550</v>
      </c>
      <c r="B22" s="257"/>
      <c r="C22" s="257">
        <v>3000000</v>
      </c>
      <c r="D22" s="325">
        <v>2700000</v>
      </c>
    </row>
    <row r="23" spans="1:4" x14ac:dyDescent="0.2">
      <c r="A23" s="259" t="s">
        <v>551</v>
      </c>
      <c r="B23" s="257"/>
      <c r="C23" s="257"/>
      <c r="D23" s="325">
        <v>0</v>
      </c>
    </row>
    <row r="24" spans="1:4" x14ac:dyDescent="0.2">
      <c r="A24" s="259" t="s">
        <v>552</v>
      </c>
      <c r="B24" s="257"/>
      <c r="C24" s="257">
        <v>3600000</v>
      </c>
      <c r="D24" s="325">
        <v>1060931</v>
      </c>
    </row>
    <row r="25" spans="1:4" ht="25.5" x14ac:dyDescent="0.2">
      <c r="A25" s="259" t="s">
        <v>553</v>
      </c>
      <c r="B25" s="257"/>
      <c r="C25" s="257"/>
      <c r="D25" s="325">
        <v>0</v>
      </c>
    </row>
    <row r="26" spans="1:4" x14ac:dyDescent="0.2">
      <c r="A26" s="259" t="s">
        <v>554</v>
      </c>
      <c r="B26" s="257">
        <v>600327</v>
      </c>
      <c r="C26" s="257">
        <v>653312</v>
      </c>
      <c r="D26" s="325">
        <v>606812</v>
      </c>
    </row>
    <row r="27" spans="1:4" x14ac:dyDescent="0.2">
      <c r="A27" s="259" t="s">
        <v>555</v>
      </c>
      <c r="B27" s="257">
        <v>5986281</v>
      </c>
      <c r="C27" s="257">
        <v>5888179</v>
      </c>
      <c r="D27" s="325">
        <v>7614891</v>
      </c>
    </row>
    <row r="28" spans="1:4" ht="25.5" x14ac:dyDescent="0.2">
      <c r="A28" s="259" t="s">
        <v>556</v>
      </c>
      <c r="B28" s="257">
        <v>2226094</v>
      </c>
      <c r="C28" s="257">
        <v>2555662</v>
      </c>
      <c r="D28" s="325">
        <v>2970966</v>
      </c>
    </row>
    <row r="29" spans="1:4" ht="25.5" x14ac:dyDescent="0.2">
      <c r="A29" s="259" t="s">
        <v>557</v>
      </c>
      <c r="B29" s="257">
        <v>2010281</v>
      </c>
      <c r="C29" s="257">
        <v>1895799</v>
      </c>
      <c r="D29" s="325">
        <v>1846804</v>
      </c>
    </row>
    <row r="30" spans="1:4" ht="25.5" x14ac:dyDescent="0.2">
      <c r="A30" s="259" t="s">
        <v>558</v>
      </c>
      <c r="B30" s="257"/>
      <c r="C30" s="257"/>
      <c r="D30" s="325">
        <v>3000</v>
      </c>
    </row>
    <row r="31" spans="1:4" ht="25.5" x14ac:dyDescent="0.2">
      <c r="A31" s="259" t="s">
        <v>559</v>
      </c>
      <c r="B31" s="257"/>
      <c r="C31" s="257"/>
      <c r="D31" s="325">
        <v>0</v>
      </c>
    </row>
    <row r="32" spans="1:4" x14ac:dyDescent="0.2">
      <c r="A32" s="259" t="s">
        <v>560</v>
      </c>
      <c r="B32" s="257">
        <v>2028995</v>
      </c>
      <c r="C32" s="257">
        <v>4117657</v>
      </c>
      <c r="D32" s="325">
        <v>568258</v>
      </c>
    </row>
    <row r="33" spans="1:4" x14ac:dyDescent="0.2">
      <c r="A33" s="259" t="s">
        <v>561</v>
      </c>
      <c r="B33" s="257"/>
      <c r="C33" s="257"/>
      <c r="D33" s="325">
        <v>0</v>
      </c>
    </row>
    <row r="34" spans="1:4" x14ac:dyDescent="0.2">
      <c r="A34" s="259" t="s">
        <v>562</v>
      </c>
      <c r="B34" s="257"/>
      <c r="C34" s="257">
        <v>1135901</v>
      </c>
      <c r="D34" s="325">
        <v>3194746</v>
      </c>
    </row>
    <row r="35" spans="1:4" ht="25.5" x14ac:dyDescent="0.2">
      <c r="A35" s="259" t="s">
        <v>563</v>
      </c>
      <c r="B35" s="257">
        <v>181123</v>
      </c>
      <c r="C35" s="257">
        <v>172878</v>
      </c>
      <c r="D35" s="325">
        <v>173345</v>
      </c>
    </row>
    <row r="36" spans="1:4" ht="25.5" x14ac:dyDescent="0.2">
      <c r="A36" s="259" t="s">
        <v>564</v>
      </c>
      <c r="B36" s="257">
        <v>3021426</v>
      </c>
      <c r="C36" s="257">
        <v>4761135</v>
      </c>
      <c r="D36" s="325">
        <v>3247176</v>
      </c>
    </row>
    <row r="37" spans="1:4" x14ac:dyDescent="0.2">
      <c r="A37" s="259" t="s">
        <v>565</v>
      </c>
      <c r="B37" s="257">
        <v>1960658</v>
      </c>
      <c r="C37" s="257">
        <v>6111537</v>
      </c>
      <c r="D37" s="325">
        <v>5615374</v>
      </c>
    </row>
    <row r="38" spans="1:4" ht="25.5" x14ac:dyDescent="0.2">
      <c r="A38" s="259" t="s">
        <v>566</v>
      </c>
      <c r="B38" s="257">
        <v>67612659</v>
      </c>
      <c r="C38" s="257">
        <v>121087419</v>
      </c>
      <c r="D38" s="325">
        <v>82508882</v>
      </c>
    </row>
    <row r="39" spans="1:4" ht="25.5" x14ac:dyDescent="0.2">
      <c r="A39" s="259" t="s">
        <v>567</v>
      </c>
      <c r="B39" s="257"/>
      <c r="C39" s="257"/>
      <c r="D39" s="325">
        <v>0</v>
      </c>
    </row>
    <row r="40" spans="1:4" x14ac:dyDescent="0.2">
      <c r="A40" s="256" t="s">
        <v>337</v>
      </c>
      <c r="B40" s="257"/>
      <c r="C40" s="257">
        <v>4731488</v>
      </c>
      <c r="D40" s="325">
        <v>1000000</v>
      </c>
    </row>
    <row r="41" spans="1:4" x14ac:dyDescent="0.2">
      <c r="A41" s="256" t="s">
        <v>338</v>
      </c>
      <c r="B41" s="257"/>
      <c r="C41" s="257">
        <v>156764</v>
      </c>
      <c r="D41" s="325">
        <v>7229454</v>
      </c>
    </row>
    <row r="42" spans="1:4" ht="25.5" x14ac:dyDescent="0.2">
      <c r="A42" s="259" t="s">
        <v>568</v>
      </c>
      <c r="B42" s="257"/>
      <c r="C42" s="257">
        <v>3615</v>
      </c>
      <c r="D42" s="325">
        <v>125936</v>
      </c>
    </row>
    <row r="43" spans="1:4" x14ac:dyDescent="0.2">
      <c r="A43" s="259" t="s">
        <v>690</v>
      </c>
      <c r="B43" s="257"/>
      <c r="C43" s="257"/>
      <c r="D43" s="325">
        <v>32431</v>
      </c>
    </row>
    <row r="44" spans="1:4" s="263" customFormat="1" ht="22.5" customHeight="1" x14ac:dyDescent="0.2">
      <c r="A44" s="260" t="s">
        <v>319</v>
      </c>
      <c r="B44" s="261">
        <f>SUM(B4:B43)</f>
        <v>517095408</v>
      </c>
      <c r="C44" s="261">
        <f>SUM(C4:C43)</f>
        <v>606811533</v>
      </c>
      <c r="D44" s="261">
        <f>SUM(D4:D43)</f>
        <v>625432898</v>
      </c>
    </row>
    <row r="45" spans="1:4" s="263" customFormat="1" ht="22.5" customHeight="1" x14ac:dyDescent="0.2">
      <c r="A45" s="537"/>
      <c r="B45" s="538"/>
      <c r="C45" s="538"/>
      <c r="D45" s="538"/>
    </row>
    <row r="46" spans="1:4" s="263" customFormat="1" ht="22.5" customHeight="1" x14ac:dyDescent="0.2">
      <c r="A46" s="537"/>
      <c r="B46" s="538"/>
      <c r="C46" s="538"/>
      <c r="D46" s="538"/>
    </row>
    <row r="47" spans="1:4" s="263" customFormat="1" ht="22.5" customHeight="1" x14ac:dyDescent="0.2">
      <c r="A47" s="537"/>
      <c r="B47" s="538"/>
      <c r="C47" s="538"/>
      <c r="D47" s="538"/>
    </row>
    <row r="49" spans="1:4" s="255" customFormat="1" ht="28.35" customHeight="1" x14ac:dyDescent="0.2">
      <c r="A49" s="253" t="s">
        <v>341</v>
      </c>
      <c r="B49" s="254">
        <v>2019</v>
      </c>
      <c r="C49" s="254" t="s">
        <v>390</v>
      </c>
      <c r="D49" s="327" t="s">
        <v>569</v>
      </c>
    </row>
    <row r="50" spans="1:4" x14ac:dyDescent="0.2">
      <c r="A50" s="256" t="s">
        <v>331</v>
      </c>
      <c r="B50" s="257">
        <v>62130625</v>
      </c>
      <c r="C50" s="257">
        <v>54154150</v>
      </c>
      <c r="D50" s="325">
        <v>47978777</v>
      </c>
    </row>
    <row r="51" spans="1:4" x14ac:dyDescent="0.2">
      <c r="A51" s="256" t="s">
        <v>332</v>
      </c>
      <c r="B51" s="257">
        <v>43101566</v>
      </c>
      <c r="C51" s="257">
        <v>36112408</v>
      </c>
      <c r="D51" s="325">
        <v>32132804</v>
      </c>
    </row>
    <row r="52" spans="1:4" x14ac:dyDescent="0.2">
      <c r="A52" s="256" t="s">
        <v>333</v>
      </c>
      <c r="B52" s="257">
        <v>7930850</v>
      </c>
      <c r="C52" s="257">
        <v>6708142</v>
      </c>
      <c r="D52" s="325">
        <v>6480315</v>
      </c>
    </row>
    <row r="53" spans="1:4" x14ac:dyDescent="0.2">
      <c r="A53" s="256" t="s">
        <v>334</v>
      </c>
      <c r="B53" s="257">
        <v>10892481</v>
      </c>
      <c r="C53" s="257">
        <v>14920400</v>
      </c>
      <c r="D53" s="325">
        <v>10584235</v>
      </c>
    </row>
    <row r="54" spans="1:4" x14ac:dyDescent="0.2">
      <c r="A54" s="256" t="s">
        <v>335</v>
      </c>
      <c r="B54" s="257">
        <v>6323904</v>
      </c>
      <c r="C54" s="257">
        <v>5944166</v>
      </c>
      <c r="D54" s="325">
        <v>5169364</v>
      </c>
    </row>
    <row r="55" spans="1:4" x14ac:dyDescent="0.2">
      <c r="A55" s="256" t="s">
        <v>336</v>
      </c>
      <c r="B55" s="257">
        <v>2467776</v>
      </c>
      <c r="C55" s="257">
        <v>2995457</v>
      </c>
      <c r="D55" s="325">
        <v>3138342</v>
      </c>
    </row>
    <row r="56" spans="1:4" x14ac:dyDescent="0.2">
      <c r="A56" s="256" t="s">
        <v>538</v>
      </c>
      <c r="B56" s="257"/>
      <c r="C56" s="257">
        <v>300000</v>
      </c>
      <c r="D56" s="325">
        <v>0</v>
      </c>
    </row>
    <row r="57" spans="1:4" x14ac:dyDescent="0.2">
      <c r="A57" s="256" t="s">
        <v>539</v>
      </c>
      <c r="B57" s="257">
        <v>24960</v>
      </c>
      <c r="C57" s="257">
        <v>14100</v>
      </c>
      <c r="D57" s="325">
        <v>19160</v>
      </c>
    </row>
    <row r="58" spans="1:4" x14ac:dyDescent="0.2">
      <c r="A58" s="256" t="s">
        <v>540</v>
      </c>
      <c r="B58" s="257">
        <v>373710</v>
      </c>
      <c r="C58" s="257">
        <v>694469</v>
      </c>
      <c r="D58" s="325">
        <v>697962</v>
      </c>
    </row>
    <row r="59" spans="1:4" ht="25.5" x14ac:dyDescent="0.2">
      <c r="A59" s="275" t="s">
        <v>541</v>
      </c>
      <c r="B59" s="257">
        <v>247521</v>
      </c>
      <c r="C59" s="257">
        <v>1184270</v>
      </c>
      <c r="D59" s="325">
        <v>2114498</v>
      </c>
    </row>
    <row r="60" spans="1:4" ht="25.5" x14ac:dyDescent="0.2">
      <c r="A60" s="259" t="s">
        <v>542</v>
      </c>
      <c r="B60" s="257">
        <v>4445508</v>
      </c>
      <c r="C60" s="257">
        <v>4319063</v>
      </c>
      <c r="D60" s="325">
        <v>3776601</v>
      </c>
    </row>
    <row r="61" spans="1:4" x14ac:dyDescent="0.2">
      <c r="A61" s="256" t="s">
        <v>543</v>
      </c>
      <c r="B61" s="257">
        <v>2442825</v>
      </c>
      <c r="C61" s="257">
        <v>2661013</v>
      </c>
      <c r="D61" s="325">
        <v>156008</v>
      </c>
    </row>
    <row r="62" spans="1:4" x14ac:dyDescent="0.2">
      <c r="A62" s="256" t="s">
        <v>544</v>
      </c>
      <c r="B62" s="257"/>
      <c r="C62" s="257"/>
      <c r="D62" s="325">
        <v>0</v>
      </c>
    </row>
    <row r="63" spans="1:4" x14ac:dyDescent="0.2">
      <c r="A63" s="256" t="s">
        <v>691</v>
      </c>
      <c r="B63" s="257"/>
      <c r="C63" s="257">
        <v>424109</v>
      </c>
      <c r="D63" s="325"/>
    </row>
    <row r="64" spans="1:4" x14ac:dyDescent="0.2">
      <c r="A64" s="256" t="s">
        <v>545</v>
      </c>
      <c r="B64" s="257">
        <v>27057852</v>
      </c>
      <c r="C64" s="257">
        <v>25082175</v>
      </c>
      <c r="D64" s="325">
        <v>11685084</v>
      </c>
    </row>
    <row r="65" spans="1:4" x14ac:dyDescent="0.2">
      <c r="A65" s="256" t="s">
        <v>546</v>
      </c>
      <c r="B65" s="257">
        <v>2135709</v>
      </c>
      <c r="C65" s="257">
        <v>4984661</v>
      </c>
      <c r="D65" s="325">
        <v>448712</v>
      </c>
    </row>
    <row r="66" spans="1:4" x14ac:dyDescent="0.2">
      <c r="A66" s="256" t="s">
        <v>547</v>
      </c>
      <c r="B66" s="257"/>
      <c r="C66" s="257"/>
      <c r="D66" s="325">
        <v>0</v>
      </c>
    </row>
    <row r="67" spans="1:4" x14ac:dyDescent="0.2">
      <c r="A67" s="256" t="s">
        <v>548</v>
      </c>
      <c r="B67" s="257">
        <v>380512015</v>
      </c>
      <c r="C67" s="257">
        <v>385392518</v>
      </c>
      <c r="D67" s="325">
        <v>380552030</v>
      </c>
    </row>
    <row r="68" spans="1:4" ht="25.5" x14ac:dyDescent="0.2">
      <c r="A68" s="275" t="s">
        <v>549</v>
      </c>
      <c r="B68" s="257">
        <v>26291451</v>
      </c>
      <c r="C68" s="257"/>
      <c r="D68" s="325">
        <v>0</v>
      </c>
    </row>
    <row r="69" spans="1:4" x14ac:dyDescent="0.2">
      <c r="A69" s="259" t="s">
        <v>550</v>
      </c>
      <c r="B69" s="257">
        <v>1665677</v>
      </c>
      <c r="C69" s="257">
        <v>3329541</v>
      </c>
      <c r="D69" s="325">
        <v>2700000</v>
      </c>
    </row>
    <row r="70" spans="1:4" x14ac:dyDescent="0.2">
      <c r="A70" s="259" t="s">
        <v>551</v>
      </c>
      <c r="B70" s="257">
        <v>32928</v>
      </c>
      <c r="C70" s="257"/>
      <c r="D70" s="325">
        <v>0</v>
      </c>
    </row>
    <row r="71" spans="1:4" x14ac:dyDescent="0.2">
      <c r="A71" s="259" t="s">
        <v>552</v>
      </c>
      <c r="B71" s="257">
        <v>1537000</v>
      </c>
      <c r="C71" s="257">
        <v>4028662</v>
      </c>
      <c r="D71" s="325">
        <v>1060931</v>
      </c>
    </row>
    <row r="72" spans="1:4" ht="25.5" x14ac:dyDescent="0.2">
      <c r="A72" s="259" t="s">
        <v>553</v>
      </c>
      <c r="B72" s="257"/>
      <c r="C72" s="257"/>
      <c r="D72" s="325">
        <v>0</v>
      </c>
    </row>
    <row r="73" spans="1:4" x14ac:dyDescent="0.2">
      <c r="A73" s="259" t="s">
        <v>554</v>
      </c>
      <c r="B73" s="257">
        <v>628626</v>
      </c>
      <c r="C73" s="257">
        <v>587722</v>
      </c>
      <c r="D73" s="325">
        <v>606812</v>
      </c>
    </row>
    <row r="74" spans="1:4" x14ac:dyDescent="0.2">
      <c r="A74" s="259" t="s">
        <v>555</v>
      </c>
      <c r="B74" s="257">
        <v>7732631</v>
      </c>
      <c r="C74" s="257">
        <v>8693699</v>
      </c>
      <c r="D74" s="325">
        <v>7614891</v>
      </c>
    </row>
    <row r="75" spans="1:4" ht="25.5" x14ac:dyDescent="0.2">
      <c r="A75" s="259" t="s">
        <v>556</v>
      </c>
      <c r="B75" s="257">
        <v>2523353</v>
      </c>
      <c r="C75" s="257">
        <v>2974531</v>
      </c>
      <c r="D75" s="325">
        <v>2970966</v>
      </c>
    </row>
    <row r="76" spans="1:4" ht="25.5" x14ac:dyDescent="0.2">
      <c r="A76" s="259" t="s">
        <v>557</v>
      </c>
      <c r="B76" s="257">
        <v>2138997</v>
      </c>
      <c r="C76" s="257">
        <v>2152139</v>
      </c>
      <c r="D76" s="325">
        <v>1846804</v>
      </c>
    </row>
    <row r="77" spans="1:4" ht="25.5" x14ac:dyDescent="0.2">
      <c r="A77" s="259" t="s">
        <v>558</v>
      </c>
      <c r="B77" s="257"/>
      <c r="C77" s="257">
        <v>5000</v>
      </c>
      <c r="D77" s="325">
        <v>3000</v>
      </c>
    </row>
    <row r="78" spans="1:4" ht="25.5" x14ac:dyDescent="0.2">
      <c r="A78" s="259" t="s">
        <v>559</v>
      </c>
      <c r="B78" s="257">
        <v>50000</v>
      </c>
      <c r="C78" s="257"/>
      <c r="D78" s="325">
        <v>0</v>
      </c>
    </row>
    <row r="79" spans="1:4" x14ac:dyDescent="0.2">
      <c r="A79" s="259" t="s">
        <v>560</v>
      </c>
      <c r="B79" s="257">
        <v>3546125</v>
      </c>
      <c r="C79" s="257">
        <v>3598089</v>
      </c>
      <c r="D79" s="325">
        <v>568258</v>
      </c>
    </row>
    <row r="80" spans="1:4" x14ac:dyDescent="0.2">
      <c r="A80" s="259" t="s">
        <v>561</v>
      </c>
      <c r="B80" s="257">
        <v>121200</v>
      </c>
      <c r="C80" s="257">
        <v>130329</v>
      </c>
      <c r="D80" s="325">
        <v>0</v>
      </c>
    </row>
    <row r="81" spans="1:4" x14ac:dyDescent="0.2">
      <c r="A81" s="259" t="s">
        <v>562</v>
      </c>
      <c r="B81" s="257">
        <v>60000</v>
      </c>
      <c r="C81" s="257">
        <v>4860093</v>
      </c>
      <c r="D81" s="325">
        <v>3194746</v>
      </c>
    </row>
    <row r="82" spans="1:4" ht="25.5" x14ac:dyDescent="0.2">
      <c r="A82" s="259" t="s">
        <v>563</v>
      </c>
      <c r="B82" s="257">
        <v>187096</v>
      </c>
      <c r="C82" s="257">
        <v>157605</v>
      </c>
      <c r="D82" s="325">
        <v>173345</v>
      </c>
    </row>
    <row r="83" spans="1:4" ht="25.5" x14ac:dyDescent="0.2">
      <c r="A83" s="259" t="s">
        <v>564</v>
      </c>
      <c r="B83" s="257">
        <v>8655502</v>
      </c>
      <c r="C83" s="257">
        <v>5508313</v>
      </c>
      <c r="D83" s="325">
        <v>3247176</v>
      </c>
    </row>
    <row r="84" spans="1:4" x14ac:dyDescent="0.2">
      <c r="A84" s="259" t="s">
        <v>565</v>
      </c>
      <c r="B84" s="257">
        <v>4596179</v>
      </c>
      <c r="C84" s="257">
        <v>7141744</v>
      </c>
      <c r="D84" s="325">
        <v>5615374</v>
      </c>
    </row>
    <row r="85" spans="1:4" ht="25.5" x14ac:dyDescent="0.2">
      <c r="A85" s="259" t="s">
        <v>566</v>
      </c>
      <c r="B85" s="257">
        <v>201113558</v>
      </c>
      <c r="C85" s="257">
        <v>155977360</v>
      </c>
      <c r="D85" s="325">
        <v>82508882</v>
      </c>
    </row>
    <row r="86" spans="1:4" ht="25.5" x14ac:dyDescent="0.2">
      <c r="A86" s="259" t="s">
        <v>567</v>
      </c>
      <c r="B86" s="257">
        <v>12000</v>
      </c>
      <c r="C86" s="257">
        <v>100000</v>
      </c>
      <c r="D86" s="325">
        <v>0</v>
      </c>
    </row>
    <row r="87" spans="1:4" x14ac:dyDescent="0.2">
      <c r="A87" s="256" t="s">
        <v>337</v>
      </c>
      <c r="B87" s="257">
        <v>2886314</v>
      </c>
      <c r="C87" s="257">
        <v>7422198</v>
      </c>
      <c r="D87" s="325">
        <v>1000000</v>
      </c>
    </row>
    <row r="88" spans="1:4" x14ac:dyDescent="0.2">
      <c r="A88" s="256" t="s">
        <v>338</v>
      </c>
      <c r="B88" s="257">
        <v>148380</v>
      </c>
      <c r="C88" s="257">
        <v>6566254</v>
      </c>
      <c r="D88" s="325">
        <v>7229454</v>
      </c>
    </row>
    <row r="89" spans="1:4" x14ac:dyDescent="0.2">
      <c r="A89" s="117" t="s">
        <v>339</v>
      </c>
      <c r="B89" s="257"/>
      <c r="C89" s="257">
        <v>194250</v>
      </c>
      <c r="D89" s="325"/>
    </row>
    <row r="90" spans="1:4" ht="25.5" x14ac:dyDescent="0.2">
      <c r="A90" s="259" t="s">
        <v>568</v>
      </c>
      <c r="B90" s="257"/>
      <c r="C90" s="257">
        <v>1521538</v>
      </c>
      <c r="D90" s="325">
        <v>125936</v>
      </c>
    </row>
    <row r="91" spans="1:4" x14ac:dyDescent="0.2">
      <c r="A91" s="259" t="s">
        <v>690</v>
      </c>
      <c r="B91" s="257"/>
      <c r="C91" s="257"/>
      <c r="D91" s="325">
        <v>32431</v>
      </c>
    </row>
    <row r="92" spans="1:4" s="263" customFormat="1" ht="22.5" customHeight="1" x14ac:dyDescent="0.2">
      <c r="A92" s="260" t="s">
        <v>320</v>
      </c>
      <c r="B92" s="261">
        <f>SUM(B50:B91)</f>
        <v>814014319</v>
      </c>
      <c r="C92" s="261">
        <f>SUM(C50:C91)</f>
        <v>760840168</v>
      </c>
      <c r="D92" s="261">
        <f>SUM(D50:D91)</f>
        <v>625432898</v>
      </c>
    </row>
    <row r="93" spans="1:4" s="539" customFormat="1" ht="22.5" customHeight="1" x14ac:dyDescent="0.2">
      <c r="A93" s="537"/>
      <c r="B93" s="538"/>
      <c r="C93" s="538"/>
      <c r="D93" s="538"/>
    </row>
    <row r="94" spans="1:4" s="539" customFormat="1" ht="22.5" customHeight="1" x14ac:dyDescent="0.2">
      <c r="A94" s="537"/>
      <c r="B94" s="538"/>
      <c r="C94" s="538"/>
      <c r="D94" s="538"/>
    </row>
    <row r="95" spans="1:4" s="539" customFormat="1" ht="22.5" customHeight="1" x14ac:dyDescent="0.2">
      <c r="A95" s="537"/>
      <c r="B95" s="538"/>
      <c r="C95" s="538"/>
      <c r="D95" s="538"/>
    </row>
    <row r="97" spans="1:4" s="255" customFormat="1" ht="28.35" customHeight="1" x14ac:dyDescent="0.2">
      <c r="A97" s="253" t="s">
        <v>342</v>
      </c>
      <c r="B97" s="254">
        <v>2019</v>
      </c>
      <c r="C97" s="254" t="s">
        <v>390</v>
      </c>
      <c r="D97" s="327" t="s">
        <v>569</v>
      </c>
    </row>
    <row r="98" spans="1:4" x14ac:dyDescent="0.2">
      <c r="A98" s="256" t="s">
        <v>331</v>
      </c>
      <c r="B98" s="257">
        <v>60379421.619999997</v>
      </c>
      <c r="C98" s="257">
        <v>54154150</v>
      </c>
      <c r="D98" s="325">
        <v>47978777</v>
      </c>
    </row>
    <row r="99" spans="1:4" x14ac:dyDescent="0.2">
      <c r="A99" s="256" t="s">
        <v>332</v>
      </c>
      <c r="B99" s="257">
        <v>42554217.369999997</v>
      </c>
      <c r="C99" s="257">
        <v>36112408</v>
      </c>
      <c r="D99" s="325">
        <v>32132804</v>
      </c>
    </row>
    <row r="100" spans="1:4" x14ac:dyDescent="0.2">
      <c r="A100" s="256" t="s">
        <v>333</v>
      </c>
      <c r="B100" s="257">
        <v>7801005.2300000004</v>
      </c>
      <c r="C100" s="257">
        <v>6708142</v>
      </c>
      <c r="D100" s="325">
        <v>6480315</v>
      </c>
    </row>
    <row r="101" spans="1:4" x14ac:dyDescent="0.2">
      <c r="A101" s="256" t="s">
        <v>334</v>
      </c>
      <c r="B101" s="257">
        <v>10839066.220000001</v>
      </c>
      <c r="C101" s="257">
        <v>14920400</v>
      </c>
      <c r="D101" s="325">
        <v>10584235</v>
      </c>
    </row>
    <row r="102" spans="1:4" x14ac:dyDescent="0.2">
      <c r="A102" s="256" t="s">
        <v>335</v>
      </c>
      <c r="B102" s="257">
        <v>6148399.9000000004</v>
      </c>
      <c r="C102" s="257">
        <v>5944166</v>
      </c>
      <c r="D102" s="325">
        <v>5169364</v>
      </c>
    </row>
    <row r="103" spans="1:4" x14ac:dyDescent="0.2">
      <c r="A103" s="256" t="s">
        <v>336</v>
      </c>
      <c r="B103" s="257">
        <v>2451302.2999999998</v>
      </c>
      <c r="C103" s="257">
        <v>2995457</v>
      </c>
      <c r="D103" s="325">
        <v>3138342</v>
      </c>
    </row>
    <row r="104" spans="1:4" x14ac:dyDescent="0.2">
      <c r="A104" s="256" t="s">
        <v>538</v>
      </c>
      <c r="B104" s="257"/>
      <c r="C104" s="257">
        <v>300000</v>
      </c>
      <c r="D104" s="325">
        <v>0</v>
      </c>
    </row>
    <row r="105" spans="1:4" x14ac:dyDescent="0.2">
      <c r="A105" s="256" t="s">
        <v>539</v>
      </c>
      <c r="B105" s="257">
        <v>24501.46</v>
      </c>
      <c r="C105" s="257">
        <v>14100</v>
      </c>
      <c r="D105" s="325">
        <v>19160</v>
      </c>
    </row>
    <row r="106" spans="1:4" x14ac:dyDescent="0.2">
      <c r="A106" s="256" t="s">
        <v>540</v>
      </c>
      <c r="B106" s="257">
        <v>265256.87</v>
      </c>
      <c r="C106" s="257">
        <v>694469</v>
      </c>
      <c r="D106" s="325">
        <v>697962</v>
      </c>
    </row>
    <row r="107" spans="1:4" ht="25.5" x14ac:dyDescent="0.2">
      <c r="A107" s="275" t="s">
        <v>541</v>
      </c>
      <c r="B107" s="257">
        <v>210897</v>
      </c>
      <c r="C107" s="257">
        <v>1184270</v>
      </c>
      <c r="D107" s="325">
        <v>2114498</v>
      </c>
    </row>
    <row r="108" spans="1:4" ht="25.5" x14ac:dyDescent="0.2">
      <c r="A108" s="259" t="s">
        <v>542</v>
      </c>
      <c r="B108" s="257">
        <v>4333771.22</v>
      </c>
      <c r="C108" s="257">
        <v>4319063</v>
      </c>
      <c r="D108" s="325">
        <v>3776601</v>
      </c>
    </row>
    <row r="109" spans="1:4" x14ac:dyDescent="0.2">
      <c r="A109" s="256" t="s">
        <v>543</v>
      </c>
      <c r="B109" s="257">
        <v>2020367.12</v>
      </c>
      <c r="C109" s="257">
        <v>2661013</v>
      </c>
      <c r="D109" s="325">
        <v>156008</v>
      </c>
    </row>
    <row r="110" spans="1:4" x14ac:dyDescent="0.2">
      <c r="A110" s="256" t="s">
        <v>544</v>
      </c>
      <c r="B110" s="257"/>
      <c r="C110" s="257"/>
      <c r="D110" s="325">
        <v>0</v>
      </c>
    </row>
    <row r="111" spans="1:4" x14ac:dyDescent="0.2">
      <c r="A111" s="256" t="s">
        <v>691</v>
      </c>
      <c r="B111" s="257"/>
      <c r="C111" s="257">
        <v>424109</v>
      </c>
      <c r="D111" s="325"/>
    </row>
    <row r="112" spans="1:4" x14ac:dyDescent="0.2">
      <c r="A112" s="256" t="s">
        <v>545</v>
      </c>
      <c r="B112" s="257">
        <v>15456637.130000001</v>
      </c>
      <c r="C112" s="257">
        <v>25082175</v>
      </c>
      <c r="D112" s="325">
        <v>11685084</v>
      </c>
    </row>
    <row r="113" spans="1:4" x14ac:dyDescent="0.2">
      <c r="A113" s="256" t="s">
        <v>546</v>
      </c>
      <c r="B113" s="257">
        <v>1781979.16</v>
      </c>
      <c r="C113" s="257">
        <v>4984661</v>
      </c>
      <c r="D113" s="325">
        <v>448712</v>
      </c>
    </row>
    <row r="114" spans="1:4" x14ac:dyDescent="0.2">
      <c r="A114" s="256" t="s">
        <v>547</v>
      </c>
      <c r="B114" s="257"/>
      <c r="C114" s="257"/>
      <c r="D114" s="325">
        <v>0</v>
      </c>
    </row>
    <row r="115" spans="1:4" x14ac:dyDescent="0.2">
      <c r="A115" s="256" t="s">
        <v>548</v>
      </c>
      <c r="B115" s="257">
        <v>371327850.37</v>
      </c>
      <c r="C115" s="257">
        <v>385392518</v>
      </c>
      <c r="D115" s="325">
        <v>380552030</v>
      </c>
    </row>
    <row r="116" spans="1:4" ht="25.5" x14ac:dyDescent="0.2">
      <c r="A116" s="275" t="s">
        <v>549</v>
      </c>
      <c r="B116" s="257">
        <v>24288212.079999998</v>
      </c>
      <c r="C116" s="257"/>
      <c r="D116" s="325">
        <v>0</v>
      </c>
    </row>
    <row r="117" spans="1:4" x14ac:dyDescent="0.2">
      <c r="A117" s="259" t="s">
        <v>550</v>
      </c>
      <c r="B117" s="257">
        <v>1483130.37</v>
      </c>
      <c r="C117" s="257">
        <v>3329541</v>
      </c>
      <c r="D117" s="325">
        <v>2700000</v>
      </c>
    </row>
    <row r="118" spans="1:4" x14ac:dyDescent="0.2">
      <c r="A118" s="259" t="s">
        <v>551</v>
      </c>
      <c r="B118" s="257">
        <v>32927.599999999999</v>
      </c>
      <c r="C118" s="257"/>
      <c r="D118" s="325">
        <v>0</v>
      </c>
    </row>
    <row r="119" spans="1:4" x14ac:dyDescent="0.2">
      <c r="A119" s="259" t="s">
        <v>552</v>
      </c>
      <c r="B119" s="257">
        <v>1535301.28</v>
      </c>
      <c r="C119" s="257">
        <v>4028662</v>
      </c>
      <c r="D119" s="325">
        <v>1060931</v>
      </c>
    </row>
    <row r="120" spans="1:4" ht="25.5" x14ac:dyDescent="0.2">
      <c r="A120" s="259" t="s">
        <v>553</v>
      </c>
      <c r="B120" s="257"/>
      <c r="C120" s="257"/>
      <c r="D120" s="325">
        <v>0</v>
      </c>
    </row>
    <row r="121" spans="1:4" x14ac:dyDescent="0.2">
      <c r="A121" s="259" t="s">
        <v>554</v>
      </c>
      <c r="B121" s="257">
        <v>622061.17000000004</v>
      </c>
      <c r="C121" s="257">
        <v>587722</v>
      </c>
      <c r="D121" s="325">
        <v>606812</v>
      </c>
    </row>
    <row r="122" spans="1:4" x14ac:dyDescent="0.2">
      <c r="A122" s="259" t="s">
        <v>555</v>
      </c>
      <c r="B122" s="257">
        <v>7688113.4699999997</v>
      </c>
      <c r="C122" s="257">
        <v>8693699</v>
      </c>
      <c r="D122" s="325">
        <v>7614891</v>
      </c>
    </row>
    <row r="123" spans="1:4" ht="25.5" x14ac:dyDescent="0.2">
      <c r="A123" s="259" t="s">
        <v>556</v>
      </c>
      <c r="B123" s="257">
        <v>2430422.4300000002</v>
      </c>
      <c r="C123" s="257">
        <v>2974531</v>
      </c>
      <c r="D123" s="325">
        <v>2970966</v>
      </c>
    </row>
    <row r="124" spans="1:4" ht="25.5" x14ac:dyDescent="0.2">
      <c r="A124" s="259" t="s">
        <v>557</v>
      </c>
      <c r="B124" s="257">
        <v>2122494.79</v>
      </c>
      <c r="C124" s="257">
        <v>2152139</v>
      </c>
      <c r="D124" s="325">
        <v>1846804</v>
      </c>
    </row>
    <row r="125" spans="1:4" ht="25.5" x14ac:dyDescent="0.2">
      <c r="A125" s="259" t="s">
        <v>558</v>
      </c>
      <c r="B125" s="257"/>
      <c r="C125" s="257">
        <v>5000</v>
      </c>
      <c r="D125" s="325">
        <v>3000</v>
      </c>
    </row>
    <row r="126" spans="1:4" ht="25.5" x14ac:dyDescent="0.2">
      <c r="A126" s="259" t="s">
        <v>559</v>
      </c>
      <c r="B126" s="257">
        <v>36940</v>
      </c>
      <c r="C126" s="257"/>
      <c r="D126" s="325">
        <v>0</v>
      </c>
    </row>
    <row r="127" spans="1:4" x14ac:dyDescent="0.2">
      <c r="A127" s="259" t="s">
        <v>560</v>
      </c>
      <c r="B127" s="257">
        <v>3415341.09</v>
      </c>
      <c r="C127" s="257">
        <v>3598089</v>
      </c>
      <c r="D127" s="325">
        <v>568258</v>
      </c>
    </row>
    <row r="128" spans="1:4" x14ac:dyDescent="0.2">
      <c r="A128" s="259" t="s">
        <v>561</v>
      </c>
      <c r="B128" s="257">
        <v>45411.44</v>
      </c>
      <c r="C128" s="257">
        <v>130329</v>
      </c>
      <c r="D128" s="325">
        <v>0</v>
      </c>
    </row>
    <row r="129" spans="1:4" x14ac:dyDescent="0.2">
      <c r="A129" s="259" t="s">
        <v>562</v>
      </c>
      <c r="B129" s="257">
        <v>59972.4</v>
      </c>
      <c r="C129" s="257">
        <v>4860093</v>
      </c>
      <c r="D129" s="325">
        <v>3194746</v>
      </c>
    </row>
    <row r="130" spans="1:4" ht="25.5" x14ac:dyDescent="0.2">
      <c r="A130" s="259" t="s">
        <v>563</v>
      </c>
      <c r="B130" s="257">
        <v>186057.52</v>
      </c>
      <c r="C130" s="257">
        <v>157605</v>
      </c>
      <c r="D130" s="325">
        <v>173345</v>
      </c>
    </row>
    <row r="131" spans="1:4" ht="25.5" x14ac:dyDescent="0.2">
      <c r="A131" s="259" t="s">
        <v>564</v>
      </c>
      <c r="B131" s="257">
        <v>8042412.6699999999</v>
      </c>
      <c r="C131" s="257">
        <v>5508313</v>
      </c>
      <c r="D131" s="325">
        <v>3247176</v>
      </c>
    </row>
    <row r="132" spans="1:4" x14ac:dyDescent="0.2">
      <c r="A132" s="259" t="s">
        <v>565</v>
      </c>
      <c r="B132" s="257">
        <v>4389202.63</v>
      </c>
      <c r="C132" s="257">
        <v>7141744</v>
      </c>
      <c r="D132" s="325">
        <v>5615374</v>
      </c>
    </row>
    <row r="133" spans="1:4" ht="25.5" x14ac:dyDescent="0.2">
      <c r="A133" s="259" t="s">
        <v>566</v>
      </c>
      <c r="B133" s="257">
        <v>193536801.58000001</v>
      </c>
      <c r="C133" s="257">
        <v>155977360</v>
      </c>
      <c r="D133" s="325">
        <v>82508882</v>
      </c>
    </row>
    <row r="134" spans="1:4" ht="25.5" x14ac:dyDescent="0.2">
      <c r="A134" s="259" t="s">
        <v>567</v>
      </c>
      <c r="B134" s="257">
        <v>12000</v>
      </c>
      <c r="C134" s="257">
        <v>100000</v>
      </c>
      <c r="D134" s="325">
        <v>0</v>
      </c>
    </row>
    <row r="135" spans="1:4" x14ac:dyDescent="0.2">
      <c r="A135" s="256" t="s">
        <v>337</v>
      </c>
      <c r="B135" s="257">
        <v>2885043.24</v>
      </c>
      <c r="C135" s="257">
        <v>7422198</v>
      </c>
      <c r="D135" s="325">
        <v>1000000</v>
      </c>
    </row>
    <row r="136" spans="1:4" x14ac:dyDescent="0.2">
      <c r="A136" s="256" t="s">
        <v>338</v>
      </c>
      <c r="B136" s="257">
        <v>142782.41</v>
      </c>
      <c r="C136" s="257">
        <v>6566254</v>
      </c>
      <c r="D136" s="325">
        <v>7229454</v>
      </c>
    </row>
    <row r="137" spans="1:4" x14ac:dyDescent="0.2">
      <c r="A137" s="117" t="s">
        <v>339</v>
      </c>
      <c r="B137" s="257"/>
      <c r="C137" s="257">
        <v>194250</v>
      </c>
      <c r="D137" s="325"/>
    </row>
    <row r="138" spans="1:4" ht="25.5" x14ac:dyDescent="0.2">
      <c r="A138" s="259" t="s">
        <v>568</v>
      </c>
      <c r="B138" s="257"/>
      <c r="C138" s="257">
        <v>1521538</v>
      </c>
      <c r="D138" s="325">
        <v>125936</v>
      </c>
    </row>
    <row r="139" spans="1:4" x14ac:dyDescent="0.2">
      <c r="A139" s="259" t="s">
        <v>690</v>
      </c>
      <c r="B139" s="257"/>
      <c r="C139" s="257"/>
      <c r="D139" s="325">
        <v>32431</v>
      </c>
    </row>
    <row r="140" spans="1:4" s="263" customFormat="1" ht="22.5" customHeight="1" x14ac:dyDescent="0.2">
      <c r="A140" s="260" t="s">
        <v>570</v>
      </c>
      <c r="B140" s="261">
        <f>SUM(B98:B139)</f>
        <v>778549301.13999999</v>
      </c>
      <c r="C140" s="261">
        <f>SUM(C98:C139)</f>
        <v>760840168</v>
      </c>
      <c r="D140" s="261">
        <f>SUM(D98:D139)</f>
        <v>625432898</v>
      </c>
    </row>
    <row r="141" spans="1:4" x14ac:dyDescent="0.2">
      <c r="A141" s="266" t="s">
        <v>392</v>
      </c>
    </row>
    <row r="142" spans="1:4" x14ac:dyDescent="0.2">
      <c r="A142" s="267" t="s">
        <v>393</v>
      </c>
    </row>
  </sheetData>
  <pageMargins left="0.47244094488188981" right="0.51181102362204722" top="0.74803149606299213" bottom="0.74803149606299213" header="0.31496062992125984" footer="0.31496062992125984"/>
  <pageSetup paperSize="9" scale="90" orientation="portrait" r:id="rId1"/>
  <headerFooter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FF0000"/>
  </sheetPr>
  <dimension ref="A1:N587"/>
  <sheetViews>
    <sheetView zoomScaleNormal="100" zoomScaleSheetLayoutView="70" zoomScalePageLayoutView="90" workbookViewId="0"/>
  </sheetViews>
  <sheetFormatPr baseColWidth="10" defaultColWidth="11.28515625" defaultRowHeight="11.25" x14ac:dyDescent="0.2"/>
  <cols>
    <col min="1" max="1" width="30.7109375" style="101" customWidth="1"/>
    <col min="2" max="3" width="10" style="101" bestFit="1" customWidth="1"/>
    <col min="4" max="4" width="9.42578125" style="119" bestFit="1" customWidth="1"/>
    <col min="5" max="5" width="10" style="119" bestFit="1" customWidth="1"/>
    <col min="6" max="7" width="10" style="101" bestFit="1" customWidth="1"/>
    <col min="8" max="8" width="10.85546875" style="101" customWidth="1"/>
    <col min="9" max="14" width="8.7109375" style="101" customWidth="1"/>
    <col min="15" max="16384" width="11.28515625" style="101"/>
  </cols>
  <sheetData>
    <row r="1" spans="1:14" s="97" customFormat="1" ht="14.25" customHeight="1" x14ac:dyDescent="0.2">
      <c r="A1" s="147" t="s">
        <v>397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s="100" customFormat="1" ht="12" thickBot="1" x14ac:dyDescent="0.25">
      <c r="A2" s="234" t="s">
        <v>537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s="102" customFormat="1" ht="12.75" customHeight="1" thickBot="1" x14ac:dyDescent="0.25">
      <c r="A3" s="802" t="s">
        <v>195</v>
      </c>
      <c r="B3" s="804" t="s">
        <v>228</v>
      </c>
      <c r="C3" s="805"/>
      <c r="D3" s="805"/>
      <c r="E3" s="805"/>
      <c r="F3" s="806" t="s">
        <v>229</v>
      </c>
      <c r="G3" s="807"/>
      <c r="H3" s="808"/>
      <c r="I3" s="806" t="s">
        <v>227</v>
      </c>
      <c r="J3" s="807"/>
      <c r="K3" s="807"/>
      <c r="L3" s="807"/>
      <c r="M3" s="807"/>
      <c r="N3" s="808"/>
    </row>
    <row r="4" spans="1:14" s="106" customFormat="1" ht="84.95" customHeight="1" thickBot="1" x14ac:dyDescent="0.25">
      <c r="A4" s="803"/>
      <c r="B4" s="149">
        <v>2019</v>
      </c>
      <c r="C4" s="150">
        <v>2020</v>
      </c>
      <c r="D4" s="150" t="s">
        <v>398</v>
      </c>
      <c r="E4" s="152" t="s">
        <v>399</v>
      </c>
      <c r="F4" s="149">
        <v>2019</v>
      </c>
      <c r="G4" s="150">
        <v>2020</v>
      </c>
      <c r="H4" s="150" t="s">
        <v>398</v>
      </c>
      <c r="I4" s="149">
        <v>2019</v>
      </c>
      <c r="J4" s="150" t="s">
        <v>390</v>
      </c>
      <c r="K4" s="150" t="s">
        <v>398</v>
      </c>
      <c r="L4" s="151" t="s">
        <v>400</v>
      </c>
      <c r="M4" s="151" t="s">
        <v>399</v>
      </c>
      <c r="N4" s="152" t="s">
        <v>401</v>
      </c>
    </row>
    <row r="5" spans="1:14" x14ac:dyDescent="0.2">
      <c r="A5" s="153"/>
      <c r="B5" s="154"/>
      <c r="C5" s="155"/>
      <c r="D5" s="155"/>
      <c r="E5" s="156"/>
      <c r="F5" s="154"/>
      <c r="G5" s="155"/>
      <c r="H5" s="157"/>
      <c r="I5" s="154"/>
      <c r="J5" s="542"/>
      <c r="K5" s="543"/>
      <c r="L5" s="156"/>
      <c r="M5" s="156"/>
      <c r="N5" s="157"/>
    </row>
    <row r="6" spans="1:14" ht="22.5" x14ac:dyDescent="0.2">
      <c r="A6" s="158" t="s">
        <v>226</v>
      </c>
      <c r="B6" s="159"/>
      <c r="C6" s="160"/>
      <c r="D6" s="160"/>
      <c r="E6" s="161"/>
      <c r="F6" s="159"/>
      <c r="G6" s="160"/>
      <c r="H6" s="541"/>
      <c r="I6" s="159"/>
      <c r="J6" s="160"/>
      <c r="K6" s="541"/>
      <c r="L6" s="161"/>
      <c r="M6" s="161"/>
      <c r="N6" s="162"/>
    </row>
    <row r="7" spans="1:14" x14ac:dyDescent="0.2">
      <c r="A7" s="163" t="s">
        <v>196</v>
      </c>
      <c r="B7" s="164"/>
      <c r="C7" s="165"/>
      <c r="D7" s="165"/>
      <c r="E7" s="400"/>
      <c r="F7" s="164"/>
      <c r="G7" s="165"/>
      <c r="H7" s="400"/>
      <c r="I7" s="164"/>
      <c r="J7" s="165"/>
      <c r="K7" s="400"/>
      <c r="L7" s="164"/>
      <c r="M7" s="165"/>
      <c r="N7" s="400"/>
    </row>
    <row r="8" spans="1:14" s="102" customFormat="1" x14ac:dyDescent="0.2">
      <c r="A8" s="168"/>
      <c r="B8" s="164"/>
      <c r="C8" s="165"/>
      <c r="D8" s="165"/>
      <c r="E8" s="400"/>
      <c r="F8" s="164"/>
      <c r="G8" s="165"/>
      <c r="H8" s="400"/>
      <c r="I8" s="164"/>
      <c r="J8" s="165"/>
      <c r="K8" s="400"/>
      <c r="L8" s="166"/>
      <c r="M8" s="165"/>
      <c r="N8" s="400"/>
    </row>
    <row r="9" spans="1:14" x14ac:dyDescent="0.2">
      <c r="A9" s="158" t="s">
        <v>201</v>
      </c>
      <c r="B9" s="164"/>
      <c r="C9" s="165"/>
      <c r="D9" s="165"/>
      <c r="E9" s="400"/>
      <c r="F9" s="772"/>
      <c r="G9" s="165"/>
      <c r="H9" s="167"/>
      <c r="I9" s="774"/>
      <c r="J9" s="545"/>
      <c r="K9" s="167"/>
      <c r="L9" s="781"/>
      <c r="M9" s="545"/>
      <c r="N9" s="548"/>
    </row>
    <row r="10" spans="1:14" x14ac:dyDescent="0.2">
      <c r="A10" s="169" t="s">
        <v>197</v>
      </c>
      <c r="B10" s="164">
        <f>+B333+B546</f>
        <v>3684078</v>
      </c>
      <c r="C10" s="165">
        <f t="shared" ref="C10:M10" si="0">+C333+C546</f>
        <v>3694176</v>
      </c>
      <c r="D10" s="165">
        <f t="shared" si="0"/>
        <v>10098</v>
      </c>
      <c r="E10" s="166">
        <f t="shared" si="0"/>
        <v>4202165</v>
      </c>
      <c r="F10" s="772">
        <f t="shared" si="0"/>
        <v>4376798</v>
      </c>
      <c r="G10" s="165">
        <f t="shared" si="0"/>
        <v>3698676</v>
      </c>
      <c r="H10" s="167">
        <f t="shared" si="0"/>
        <v>-678122</v>
      </c>
      <c r="I10" s="774">
        <f t="shared" si="0"/>
        <v>598</v>
      </c>
      <c r="J10" s="165">
        <f t="shared" si="0"/>
        <v>1229</v>
      </c>
      <c r="K10" s="167">
        <f>+I10-J10</f>
        <v>-631</v>
      </c>
      <c r="L10" s="774">
        <f t="shared" si="0"/>
        <v>0</v>
      </c>
      <c r="M10" s="165">
        <f t="shared" si="0"/>
        <v>0</v>
      </c>
      <c r="N10" s="400">
        <f>+L10-M10</f>
        <v>0</v>
      </c>
    </row>
    <row r="11" spans="1:14" x14ac:dyDescent="0.2">
      <c r="A11" s="169" t="s">
        <v>198</v>
      </c>
      <c r="B11" s="164">
        <f>+B334+B386+B494+B547</f>
        <v>25407341</v>
      </c>
      <c r="C11" s="165">
        <f>+C334+C386+C494+C547</f>
        <v>22239018</v>
      </c>
      <c r="D11" s="165">
        <f>+D334+D386+D494+D547</f>
        <v>-2594243</v>
      </c>
      <c r="E11" s="166">
        <f>+E334+E386+E494+E547</f>
        <v>24484904</v>
      </c>
      <c r="F11" s="772">
        <f t="shared" ref="F11:M11" si="1">+F334+F386+F494+F547</f>
        <v>26796256</v>
      </c>
      <c r="G11" s="165">
        <f t="shared" si="1"/>
        <v>24260067</v>
      </c>
      <c r="H11" s="166">
        <f t="shared" si="1"/>
        <v>-3421699</v>
      </c>
      <c r="I11" s="772">
        <f t="shared" si="1"/>
        <v>47794</v>
      </c>
      <c r="J11" s="165">
        <f t="shared" si="1"/>
        <v>37995</v>
      </c>
      <c r="K11" s="167">
        <f t="shared" ref="K11:K13" si="2">+I11-J11</f>
        <v>9799</v>
      </c>
      <c r="L11" s="772">
        <f t="shared" si="1"/>
        <v>1642</v>
      </c>
      <c r="M11" s="165">
        <f t="shared" si="1"/>
        <v>2512</v>
      </c>
      <c r="N11" s="400">
        <f>+L11-M11</f>
        <v>-870</v>
      </c>
    </row>
    <row r="12" spans="1:14" x14ac:dyDescent="0.2">
      <c r="A12" s="169" t="s">
        <v>199</v>
      </c>
      <c r="B12" s="164">
        <f>+B441</f>
        <v>1372265</v>
      </c>
      <c r="C12" s="165">
        <f t="shared" ref="C12:M12" si="3">+C441</f>
        <v>1448737</v>
      </c>
      <c r="D12" s="165">
        <f t="shared" si="3"/>
        <v>-76472</v>
      </c>
      <c r="E12" s="167">
        <f t="shared" si="3"/>
        <v>1282649</v>
      </c>
      <c r="F12" s="772">
        <f t="shared" si="3"/>
        <v>2192668</v>
      </c>
      <c r="G12" s="165">
        <f t="shared" si="3"/>
        <v>2326580</v>
      </c>
      <c r="H12" s="167">
        <f t="shared" si="3"/>
        <v>-133912</v>
      </c>
      <c r="I12" s="775">
        <f t="shared" si="3"/>
        <v>5235</v>
      </c>
      <c r="J12" s="545">
        <f t="shared" si="3"/>
        <v>5510</v>
      </c>
      <c r="K12" s="167">
        <f t="shared" si="2"/>
        <v>-275</v>
      </c>
      <c r="L12" s="781">
        <f t="shared" si="3"/>
        <v>5510</v>
      </c>
      <c r="M12" s="545">
        <f t="shared" si="3"/>
        <v>5413</v>
      </c>
      <c r="N12" s="400">
        <f>+L12-M12</f>
        <v>97</v>
      </c>
    </row>
    <row r="13" spans="1:14" x14ac:dyDescent="0.2">
      <c r="A13" s="169" t="s">
        <v>200</v>
      </c>
      <c r="B13" s="164">
        <f>+B442</f>
        <v>1838585</v>
      </c>
      <c r="C13" s="165">
        <f t="shared" ref="C13:M13" si="4">+C442</f>
        <v>2002390</v>
      </c>
      <c r="D13" s="165">
        <f t="shared" si="4"/>
        <v>-163805</v>
      </c>
      <c r="E13" s="167">
        <f t="shared" si="4"/>
        <v>1511988</v>
      </c>
      <c r="F13" s="772">
        <f t="shared" si="4"/>
        <v>4111696</v>
      </c>
      <c r="G13" s="165">
        <f t="shared" si="4"/>
        <v>1866957</v>
      </c>
      <c r="H13" s="167">
        <f t="shared" si="4"/>
        <v>2244739</v>
      </c>
      <c r="I13" s="775">
        <f t="shared" si="4"/>
        <v>3554</v>
      </c>
      <c r="J13" s="545">
        <f t="shared" si="4"/>
        <v>2104</v>
      </c>
      <c r="K13" s="167">
        <f t="shared" si="2"/>
        <v>1450</v>
      </c>
      <c r="L13" s="781">
        <f t="shared" si="4"/>
        <v>2104</v>
      </c>
      <c r="M13" s="545">
        <f t="shared" si="4"/>
        <v>3814</v>
      </c>
      <c r="N13" s="400">
        <f>+L13-M13</f>
        <v>-1710</v>
      </c>
    </row>
    <row r="14" spans="1:14" x14ac:dyDescent="0.2">
      <c r="A14" s="169"/>
      <c r="B14" s="159"/>
      <c r="C14" s="160"/>
      <c r="D14" s="160"/>
      <c r="E14" s="541"/>
      <c r="F14" s="773"/>
      <c r="G14" s="160"/>
      <c r="H14" s="162"/>
      <c r="I14" s="776"/>
      <c r="J14" s="546"/>
      <c r="K14" s="779"/>
      <c r="L14" s="782"/>
      <c r="M14" s="546"/>
      <c r="N14" s="549"/>
    </row>
    <row r="15" spans="1:14" x14ac:dyDescent="0.2">
      <c r="A15" s="158" t="s">
        <v>220</v>
      </c>
      <c r="B15" s="772"/>
      <c r="C15" s="165"/>
      <c r="D15" s="165"/>
      <c r="E15" s="167"/>
      <c r="F15" s="772"/>
      <c r="G15" s="165"/>
      <c r="H15" s="167"/>
      <c r="I15" s="775"/>
      <c r="J15" s="545"/>
      <c r="K15" s="778"/>
      <c r="L15" s="775"/>
      <c r="M15" s="545"/>
      <c r="N15" s="548"/>
    </row>
    <row r="16" spans="1:14" x14ac:dyDescent="0.2">
      <c r="A16" s="169" t="s">
        <v>202</v>
      </c>
      <c r="B16" s="772">
        <f t="shared" ref="B16:M16" si="5">+B339+B499+B552</f>
        <v>18178320</v>
      </c>
      <c r="C16" s="165">
        <f t="shared" si="5"/>
        <v>17708088</v>
      </c>
      <c r="D16" s="165">
        <f t="shared" si="5"/>
        <v>60892</v>
      </c>
      <c r="E16" s="166">
        <f t="shared" si="5"/>
        <v>19262420</v>
      </c>
      <c r="F16" s="772">
        <f t="shared" si="5"/>
        <v>24062567</v>
      </c>
      <c r="G16" s="165">
        <f t="shared" si="5"/>
        <v>21047465</v>
      </c>
      <c r="H16" s="166">
        <f t="shared" si="5"/>
        <v>-541792</v>
      </c>
      <c r="I16" s="772">
        <f t="shared" si="5"/>
        <v>1167</v>
      </c>
      <c r="J16" s="165">
        <f t="shared" si="5"/>
        <v>374</v>
      </c>
      <c r="K16" s="167">
        <f t="shared" ref="K16" si="6">+I16-J16</f>
        <v>793</v>
      </c>
      <c r="L16" s="772">
        <f t="shared" si="5"/>
        <v>200</v>
      </c>
      <c r="M16" s="165">
        <f t="shared" si="5"/>
        <v>2604</v>
      </c>
      <c r="N16" s="400">
        <f>+L16-M16</f>
        <v>-2404</v>
      </c>
    </row>
    <row r="17" spans="1:14" x14ac:dyDescent="0.2">
      <c r="A17" s="169" t="s">
        <v>203</v>
      </c>
      <c r="B17" s="772"/>
      <c r="C17" s="165"/>
      <c r="D17" s="165"/>
      <c r="E17" s="167"/>
      <c r="F17" s="772"/>
      <c r="G17" s="165"/>
      <c r="H17" s="167"/>
      <c r="I17" s="775"/>
      <c r="J17" s="545"/>
      <c r="K17" s="778"/>
      <c r="L17" s="775"/>
      <c r="M17" s="545"/>
      <c r="N17" s="548"/>
    </row>
    <row r="18" spans="1:14" x14ac:dyDescent="0.2">
      <c r="A18" s="169" t="s">
        <v>204</v>
      </c>
      <c r="B18" s="164"/>
      <c r="C18" s="165"/>
      <c r="D18" s="165"/>
      <c r="E18" s="400"/>
      <c r="F18" s="772"/>
      <c r="G18" s="165"/>
      <c r="H18" s="167"/>
      <c r="I18" s="775"/>
      <c r="J18" s="545"/>
      <c r="K18" s="778"/>
      <c r="L18" s="775"/>
      <c r="M18" s="545"/>
      <c r="N18" s="548"/>
    </row>
    <row r="19" spans="1:14" x14ac:dyDescent="0.2">
      <c r="A19" s="169" t="s">
        <v>205</v>
      </c>
      <c r="B19" s="164"/>
      <c r="C19" s="165"/>
      <c r="D19" s="165"/>
      <c r="E19" s="400"/>
      <c r="F19" s="772"/>
      <c r="G19" s="165"/>
      <c r="H19" s="167"/>
      <c r="I19" s="775"/>
      <c r="J19" s="545"/>
      <c r="K19" s="778"/>
      <c r="L19" s="775"/>
      <c r="M19" s="545"/>
      <c r="N19" s="548"/>
    </row>
    <row r="20" spans="1:14" ht="22.5" x14ac:dyDescent="0.2">
      <c r="A20" s="169" t="s">
        <v>206</v>
      </c>
      <c r="B20" s="164"/>
      <c r="C20" s="165"/>
      <c r="D20" s="165"/>
      <c r="E20" s="400"/>
      <c r="F20" s="772"/>
      <c r="G20" s="165"/>
      <c r="H20" s="167"/>
      <c r="I20" s="777"/>
      <c r="J20" s="547"/>
      <c r="K20" s="780"/>
      <c r="L20" s="777"/>
      <c r="M20" s="547"/>
      <c r="N20" s="550"/>
    </row>
    <row r="21" spans="1:14" x14ac:dyDescent="0.2">
      <c r="A21" s="170"/>
      <c r="B21" s="164"/>
      <c r="C21" s="165"/>
      <c r="D21" s="165"/>
      <c r="E21" s="400"/>
      <c r="F21" s="164"/>
      <c r="G21" s="165"/>
      <c r="H21" s="400"/>
      <c r="I21" s="544"/>
      <c r="J21" s="547"/>
      <c r="K21" s="550"/>
      <c r="L21" s="777"/>
      <c r="M21" s="547"/>
      <c r="N21" s="550"/>
    </row>
    <row r="22" spans="1:14" x14ac:dyDescent="0.2">
      <c r="A22" s="171" t="s">
        <v>221</v>
      </c>
      <c r="B22" s="164"/>
      <c r="C22" s="165"/>
      <c r="D22" s="165"/>
      <c r="E22" s="400"/>
      <c r="F22" s="164"/>
      <c r="G22" s="165"/>
      <c r="H22" s="400"/>
      <c r="I22" s="544"/>
      <c r="J22" s="547"/>
      <c r="K22" s="550"/>
      <c r="L22" s="544"/>
      <c r="M22" s="547"/>
      <c r="N22" s="550"/>
    </row>
    <row r="23" spans="1:14" x14ac:dyDescent="0.2">
      <c r="A23" s="169" t="s">
        <v>207</v>
      </c>
      <c r="B23" s="164">
        <f t="shared" ref="B23:M23" si="7">+B79+B132+B187+B240+B293</f>
        <v>52608245</v>
      </c>
      <c r="C23" s="165">
        <f t="shared" si="7"/>
        <v>56457690</v>
      </c>
      <c r="D23" s="165">
        <f t="shared" si="7"/>
        <v>-2754651</v>
      </c>
      <c r="E23" s="400">
        <f t="shared" si="7"/>
        <v>51651550</v>
      </c>
      <c r="F23" s="164">
        <f t="shared" si="7"/>
        <v>62089646</v>
      </c>
      <c r="G23" s="165">
        <f t="shared" si="7"/>
        <v>74641853</v>
      </c>
      <c r="H23" s="400">
        <f t="shared" si="7"/>
        <v>-12552207</v>
      </c>
      <c r="I23" s="544">
        <f t="shared" si="7"/>
        <v>2022</v>
      </c>
      <c r="J23" s="547">
        <f t="shared" si="7"/>
        <v>2088</v>
      </c>
      <c r="K23" s="167">
        <f t="shared" ref="K23" si="8">+I23-J23</f>
        <v>-66</v>
      </c>
      <c r="L23" s="544">
        <f t="shared" si="7"/>
        <v>1822</v>
      </c>
      <c r="M23" s="547">
        <f t="shared" si="7"/>
        <v>2115</v>
      </c>
      <c r="N23" s="400">
        <f>+L23-M23</f>
        <v>-293</v>
      </c>
    </row>
    <row r="24" spans="1:14" x14ac:dyDescent="0.2">
      <c r="A24" s="169" t="s">
        <v>208</v>
      </c>
      <c r="B24" s="164"/>
      <c r="C24" s="165"/>
      <c r="D24" s="165"/>
      <c r="E24" s="400"/>
      <c r="F24" s="164"/>
      <c r="G24" s="165"/>
      <c r="H24" s="400"/>
      <c r="I24" s="544"/>
      <c r="J24" s="547"/>
      <c r="K24" s="550"/>
      <c r="L24" s="544"/>
      <c r="M24" s="547"/>
      <c r="N24" s="550"/>
    </row>
    <row r="25" spans="1:14" x14ac:dyDescent="0.2">
      <c r="A25" s="169" t="s">
        <v>209</v>
      </c>
      <c r="B25" s="164"/>
      <c r="C25" s="165"/>
      <c r="D25" s="165"/>
      <c r="E25" s="400"/>
      <c r="F25" s="164"/>
      <c r="G25" s="165"/>
      <c r="H25" s="400"/>
      <c r="I25" s="544"/>
      <c r="J25" s="547"/>
      <c r="K25" s="550"/>
      <c r="L25" s="544"/>
      <c r="M25" s="547"/>
      <c r="N25" s="550"/>
    </row>
    <row r="26" spans="1:14" x14ac:dyDescent="0.2">
      <c r="A26" s="169"/>
      <c r="B26" s="164"/>
      <c r="C26" s="165"/>
      <c r="D26" s="165"/>
      <c r="E26" s="400"/>
      <c r="F26" s="164"/>
      <c r="G26" s="165"/>
      <c r="H26" s="400"/>
      <c r="I26" s="544"/>
      <c r="J26" s="547"/>
      <c r="K26" s="550"/>
      <c r="L26" s="544"/>
      <c r="M26" s="547"/>
      <c r="N26" s="550"/>
    </row>
    <row r="27" spans="1:14" x14ac:dyDescent="0.2">
      <c r="A27" s="171" t="s">
        <v>222</v>
      </c>
      <c r="B27" s="164"/>
      <c r="C27" s="165"/>
      <c r="D27" s="165"/>
      <c r="E27" s="400"/>
      <c r="F27" s="164"/>
      <c r="G27" s="165"/>
      <c r="H27" s="400"/>
      <c r="I27" s="544"/>
      <c r="J27" s="547"/>
      <c r="K27" s="550"/>
      <c r="L27" s="544"/>
      <c r="M27" s="547"/>
      <c r="N27" s="550"/>
    </row>
    <row r="28" spans="1:14" x14ac:dyDescent="0.2">
      <c r="A28" s="169" t="s">
        <v>210</v>
      </c>
      <c r="B28" s="164">
        <f t="shared" ref="B28:M28" si="9">+B84+B137+B192+B245+B298</f>
        <v>115068294</v>
      </c>
      <c r="C28" s="165">
        <f t="shared" si="9"/>
        <v>133548009</v>
      </c>
      <c r="D28" s="165">
        <f t="shared" si="9"/>
        <v>-16595696</v>
      </c>
      <c r="E28" s="400">
        <f t="shared" si="9"/>
        <v>129172651</v>
      </c>
      <c r="F28" s="164">
        <f t="shared" si="9"/>
        <v>143667734</v>
      </c>
      <c r="G28" s="165">
        <f t="shared" si="9"/>
        <v>149597871</v>
      </c>
      <c r="H28" s="400">
        <f t="shared" si="9"/>
        <v>-5930137</v>
      </c>
      <c r="I28" s="544">
        <f t="shared" si="9"/>
        <v>3996</v>
      </c>
      <c r="J28" s="547">
        <f t="shared" si="9"/>
        <v>4154</v>
      </c>
      <c r="K28" s="167">
        <f t="shared" ref="K28" si="10">+I28-J28</f>
        <v>-158</v>
      </c>
      <c r="L28" s="544">
        <f t="shared" si="9"/>
        <v>3634</v>
      </c>
      <c r="M28" s="547">
        <f t="shared" si="9"/>
        <v>4221</v>
      </c>
      <c r="N28" s="400">
        <f>+L28-M28</f>
        <v>-587</v>
      </c>
    </row>
    <row r="29" spans="1:14" x14ac:dyDescent="0.2">
      <c r="A29" s="169" t="s">
        <v>208</v>
      </c>
      <c r="B29" s="164"/>
      <c r="C29" s="165"/>
      <c r="D29" s="165"/>
      <c r="E29" s="400"/>
      <c r="F29" s="164"/>
      <c r="G29" s="165"/>
      <c r="H29" s="400"/>
      <c r="I29" s="544"/>
      <c r="J29" s="547"/>
      <c r="K29" s="550"/>
      <c r="L29" s="544"/>
      <c r="M29" s="547"/>
      <c r="N29" s="550"/>
    </row>
    <row r="30" spans="1:14" x14ac:dyDescent="0.2">
      <c r="A30" s="169"/>
      <c r="B30" s="164"/>
      <c r="C30" s="165"/>
      <c r="D30" s="165"/>
      <c r="E30" s="400"/>
      <c r="F30" s="164"/>
      <c r="G30" s="165"/>
      <c r="H30" s="400"/>
      <c r="I30" s="544"/>
      <c r="J30" s="547"/>
      <c r="K30" s="550"/>
      <c r="L30" s="544"/>
      <c r="M30" s="547"/>
      <c r="N30" s="550"/>
    </row>
    <row r="31" spans="1:14" x14ac:dyDescent="0.2">
      <c r="A31" s="171" t="s">
        <v>223</v>
      </c>
      <c r="B31" s="164"/>
      <c r="C31" s="165"/>
      <c r="D31" s="165"/>
      <c r="E31" s="400"/>
      <c r="F31" s="164"/>
      <c r="G31" s="165"/>
      <c r="H31" s="400"/>
      <c r="I31" s="544"/>
      <c r="J31" s="547"/>
      <c r="K31" s="550"/>
      <c r="L31" s="544"/>
      <c r="M31" s="547"/>
      <c r="N31" s="550"/>
    </row>
    <row r="32" spans="1:14" x14ac:dyDescent="0.2">
      <c r="A32" s="169" t="s">
        <v>211</v>
      </c>
      <c r="B32" s="164">
        <f t="shared" ref="B32:M32" si="11">+B88+B141+B196+B249+B302</f>
        <v>93974044</v>
      </c>
      <c r="C32" s="165">
        <f t="shared" si="11"/>
        <v>103802275</v>
      </c>
      <c r="D32" s="165">
        <f t="shared" si="11"/>
        <v>-7336129</v>
      </c>
      <c r="E32" s="400">
        <f t="shared" si="11"/>
        <v>96108344</v>
      </c>
      <c r="F32" s="164">
        <f t="shared" si="11"/>
        <v>110036564</v>
      </c>
      <c r="G32" s="165">
        <f t="shared" si="11"/>
        <v>121823840</v>
      </c>
      <c r="H32" s="400">
        <f t="shared" si="11"/>
        <v>-11787276</v>
      </c>
      <c r="I32" s="544">
        <f t="shared" si="11"/>
        <v>3141</v>
      </c>
      <c r="J32" s="547">
        <f t="shared" si="11"/>
        <v>3190</v>
      </c>
      <c r="K32" s="167">
        <f t="shared" ref="K32" si="12">+I32-J32</f>
        <v>-49</v>
      </c>
      <c r="L32" s="544">
        <f t="shared" si="11"/>
        <v>2811</v>
      </c>
      <c r="M32" s="547">
        <f t="shared" si="11"/>
        <v>3224</v>
      </c>
      <c r="N32" s="400">
        <f>+L32-M32</f>
        <v>-413</v>
      </c>
    </row>
    <row r="33" spans="1:14" x14ac:dyDescent="0.2">
      <c r="A33" s="169" t="s">
        <v>209</v>
      </c>
      <c r="B33" s="164"/>
      <c r="C33" s="165"/>
      <c r="D33" s="165"/>
      <c r="E33" s="400"/>
      <c r="F33" s="164"/>
      <c r="G33" s="165"/>
      <c r="H33" s="400"/>
      <c r="I33" s="544"/>
      <c r="J33" s="547"/>
      <c r="K33" s="550"/>
      <c r="L33" s="544"/>
      <c r="M33" s="547"/>
      <c r="N33" s="550"/>
    </row>
    <row r="34" spans="1:14" x14ac:dyDescent="0.2">
      <c r="A34" s="169" t="s">
        <v>212</v>
      </c>
      <c r="B34" s="164"/>
      <c r="C34" s="165"/>
      <c r="D34" s="165"/>
      <c r="E34" s="400"/>
      <c r="F34" s="164"/>
      <c r="G34" s="165"/>
      <c r="H34" s="400"/>
      <c r="I34" s="544"/>
      <c r="J34" s="547"/>
      <c r="K34" s="550"/>
      <c r="L34" s="544"/>
      <c r="M34" s="547"/>
      <c r="N34" s="550"/>
    </row>
    <row r="35" spans="1:14" x14ac:dyDescent="0.2">
      <c r="A35" s="169" t="s">
        <v>213</v>
      </c>
      <c r="B35" s="164"/>
      <c r="C35" s="165"/>
      <c r="D35" s="165"/>
      <c r="E35" s="400"/>
      <c r="F35" s="164"/>
      <c r="G35" s="165"/>
      <c r="H35" s="400"/>
      <c r="I35" s="544"/>
      <c r="J35" s="402"/>
      <c r="K35" s="550"/>
      <c r="L35" s="544"/>
      <c r="M35" s="547"/>
      <c r="N35" s="550"/>
    </row>
    <row r="36" spans="1:14" x14ac:dyDescent="0.2">
      <c r="A36" s="169"/>
      <c r="B36" s="164"/>
      <c r="C36" s="165"/>
      <c r="D36" s="165"/>
      <c r="E36" s="400"/>
      <c r="F36" s="164"/>
      <c r="G36" s="165"/>
      <c r="H36" s="400"/>
      <c r="I36" s="544"/>
      <c r="J36" s="402"/>
      <c r="K36" s="550"/>
      <c r="L36" s="544"/>
      <c r="M36" s="547"/>
      <c r="N36" s="403"/>
    </row>
    <row r="37" spans="1:14" x14ac:dyDescent="0.2">
      <c r="A37" s="171" t="s">
        <v>224</v>
      </c>
      <c r="B37" s="164"/>
      <c r="C37" s="165"/>
      <c r="D37" s="165"/>
      <c r="E37" s="400"/>
      <c r="F37" s="164"/>
      <c r="G37" s="165"/>
      <c r="H37" s="400"/>
      <c r="I37" s="401"/>
      <c r="J37" s="402"/>
      <c r="K37" s="403"/>
      <c r="L37" s="401"/>
      <c r="M37" s="547"/>
      <c r="N37" s="403"/>
    </row>
    <row r="38" spans="1:14" x14ac:dyDescent="0.2">
      <c r="A38" s="169" t="s">
        <v>214</v>
      </c>
      <c r="B38" s="164"/>
      <c r="C38" s="165"/>
      <c r="D38" s="165"/>
      <c r="E38" s="400"/>
      <c r="F38" s="164"/>
      <c r="G38" s="165"/>
      <c r="H38" s="400"/>
      <c r="I38" s="401"/>
      <c r="J38" s="402"/>
      <c r="K38" s="403"/>
      <c r="L38" s="401"/>
      <c r="M38" s="547"/>
      <c r="N38" s="403"/>
    </row>
    <row r="39" spans="1:14" x14ac:dyDescent="0.2">
      <c r="A39" s="169" t="s">
        <v>215</v>
      </c>
      <c r="B39" s="164"/>
      <c r="C39" s="165"/>
      <c r="D39" s="165"/>
      <c r="E39" s="400"/>
      <c r="F39" s="164"/>
      <c r="G39" s="165"/>
      <c r="H39" s="167"/>
      <c r="I39" s="401"/>
      <c r="J39" s="402"/>
      <c r="K39" s="403"/>
      <c r="L39" s="401"/>
      <c r="M39" s="547"/>
      <c r="N39" s="403"/>
    </row>
    <row r="40" spans="1:14" ht="22.5" x14ac:dyDescent="0.2">
      <c r="A40" s="169" t="s">
        <v>216</v>
      </c>
      <c r="B40" s="164"/>
      <c r="C40" s="165"/>
      <c r="D40" s="165"/>
      <c r="E40" s="400"/>
      <c r="F40" s="164"/>
      <c r="G40" s="165"/>
      <c r="H40" s="167"/>
      <c r="I40" s="401"/>
      <c r="J40" s="402"/>
      <c r="K40" s="403"/>
      <c r="L40" s="401"/>
      <c r="M40" s="402"/>
      <c r="N40" s="403"/>
    </row>
    <row r="41" spans="1:14" ht="22.5" x14ac:dyDescent="0.2">
      <c r="A41" s="169" t="s">
        <v>217</v>
      </c>
      <c r="B41" s="164"/>
      <c r="C41" s="165"/>
      <c r="D41" s="165"/>
      <c r="E41" s="166"/>
      <c r="F41" s="164"/>
      <c r="G41" s="165"/>
      <c r="H41" s="167"/>
      <c r="I41" s="401"/>
      <c r="J41" s="402"/>
      <c r="K41" s="404"/>
      <c r="L41" s="401"/>
      <c r="M41" s="402"/>
      <c r="N41" s="403"/>
    </row>
    <row r="42" spans="1:14" x14ac:dyDescent="0.2">
      <c r="A42" s="169"/>
      <c r="B42" s="164"/>
      <c r="C42" s="165"/>
      <c r="D42" s="165"/>
      <c r="E42" s="166"/>
      <c r="F42" s="164"/>
      <c r="G42" s="165"/>
      <c r="H42" s="167"/>
      <c r="I42" s="401"/>
      <c r="J42" s="402"/>
      <c r="K42" s="404"/>
      <c r="L42" s="401"/>
      <c r="M42" s="402"/>
      <c r="N42" s="403"/>
    </row>
    <row r="43" spans="1:14" x14ac:dyDescent="0.2">
      <c r="A43" s="171" t="s">
        <v>225</v>
      </c>
      <c r="B43" s="164"/>
      <c r="C43" s="165"/>
      <c r="D43" s="165"/>
      <c r="E43" s="166"/>
      <c r="F43" s="164"/>
      <c r="G43" s="165"/>
      <c r="H43" s="167"/>
      <c r="I43" s="401"/>
      <c r="J43" s="402"/>
      <c r="K43" s="404"/>
      <c r="L43" s="405"/>
      <c r="M43" s="405"/>
      <c r="N43" s="404"/>
    </row>
    <row r="44" spans="1:14" x14ac:dyDescent="0.2">
      <c r="A44" s="169" t="s">
        <v>218</v>
      </c>
      <c r="B44" s="164"/>
      <c r="C44" s="165"/>
      <c r="D44" s="165"/>
      <c r="E44" s="166"/>
      <c r="F44" s="164"/>
      <c r="G44" s="165"/>
      <c r="H44" s="167"/>
      <c r="I44" s="401"/>
      <c r="J44" s="402"/>
      <c r="K44" s="404"/>
      <c r="L44" s="405"/>
      <c r="M44" s="405"/>
      <c r="N44" s="404"/>
    </row>
    <row r="45" spans="1:14" s="102" customFormat="1" ht="22.5" x14ac:dyDescent="0.2">
      <c r="A45" s="169" t="s">
        <v>219</v>
      </c>
      <c r="B45" s="164"/>
      <c r="C45" s="165"/>
      <c r="D45" s="165"/>
      <c r="E45" s="166"/>
      <c r="F45" s="164"/>
      <c r="G45" s="165"/>
      <c r="H45" s="167"/>
      <c r="I45" s="401"/>
      <c r="J45" s="402"/>
      <c r="K45" s="404"/>
      <c r="L45" s="405"/>
      <c r="M45" s="405"/>
      <c r="N45" s="404"/>
    </row>
    <row r="46" spans="1:14" ht="12" thickBot="1" x14ac:dyDescent="0.25">
      <c r="A46" s="172"/>
      <c r="B46" s="164"/>
      <c r="C46" s="165"/>
      <c r="D46" s="165"/>
      <c r="E46" s="166"/>
      <c r="F46" s="164"/>
      <c r="G46" s="165"/>
      <c r="H46" s="167"/>
      <c r="I46" s="401"/>
      <c r="J46" s="402"/>
      <c r="K46" s="404"/>
      <c r="L46" s="405"/>
      <c r="M46" s="405"/>
      <c r="N46" s="404"/>
    </row>
    <row r="47" spans="1:14" s="100" customFormat="1" x14ac:dyDescent="0.2">
      <c r="A47" s="173"/>
      <c r="B47" s="182"/>
      <c r="C47" s="186"/>
      <c r="D47" s="186"/>
      <c r="E47" s="183"/>
      <c r="F47" s="182"/>
      <c r="G47" s="186"/>
      <c r="H47" s="183"/>
      <c r="I47" s="406"/>
      <c r="J47" s="413"/>
      <c r="K47" s="407"/>
      <c r="L47" s="406"/>
      <c r="M47" s="413"/>
      <c r="N47" s="407"/>
    </row>
    <row r="48" spans="1:14" s="100" customFormat="1" ht="12" thickBot="1" x14ac:dyDescent="0.25">
      <c r="A48" s="174" t="s">
        <v>0</v>
      </c>
      <c r="B48" s="175">
        <f t="shared" ref="B48:N48" si="13">+B32+B28+B23+B16+B13+B12+B11+B10</f>
        <v>312131172</v>
      </c>
      <c r="C48" s="185">
        <f t="shared" si="13"/>
        <v>340900383</v>
      </c>
      <c r="D48" s="185">
        <f t="shared" si="13"/>
        <v>-29450006</v>
      </c>
      <c r="E48" s="181">
        <f t="shared" si="13"/>
        <v>327676671</v>
      </c>
      <c r="F48" s="175">
        <f t="shared" si="13"/>
        <v>377333929</v>
      </c>
      <c r="G48" s="185">
        <f t="shared" si="13"/>
        <v>399263309</v>
      </c>
      <c r="H48" s="181">
        <f t="shared" si="13"/>
        <v>-32800406</v>
      </c>
      <c r="I48" s="175">
        <f t="shared" si="13"/>
        <v>67507</v>
      </c>
      <c r="J48" s="185">
        <f t="shared" si="13"/>
        <v>56644</v>
      </c>
      <c r="K48" s="181">
        <f t="shared" si="13"/>
        <v>10863</v>
      </c>
      <c r="L48" s="175">
        <f t="shared" si="13"/>
        <v>17723</v>
      </c>
      <c r="M48" s="185">
        <f t="shared" si="13"/>
        <v>23903</v>
      </c>
      <c r="N48" s="181">
        <f t="shared" si="13"/>
        <v>-6180</v>
      </c>
    </row>
    <row r="49" spans="1:14" s="100" customFormat="1" ht="12.75" thickTop="1" thickBot="1" x14ac:dyDescent="0.25">
      <c r="A49" s="176" t="s">
        <v>18</v>
      </c>
      <c r="B49" s="177"/>
      <c r="C49" s="178"/>
      <c r="D49" s="187"/>
      <c r="E49" s="180"/>
      <c r="F49" s="177"/>
      <c r="G49" s="179"/>
      <c r="H49" s="180"/>
      <c r="I49" s="408"/>
      <c r="J49" s="409"/>
      <c r="K49" s="410"/>
      <c r="L49" s="411"/>
      <c r="M49" s="411"/>
      <c r="N49" s="412"/>
    </row>
    <row r="50" spans="1:14" x14ac:dyDescent="0.2">
      <c r="A50" s="62" t="s">
        <v>402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x14ac:dyDescent="0.2">
      <c r="A51" s="62" t="s">
        <v>403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7" spans="1:14" x14ac:dyDescent="0.2">
      <c r="A57" s="147" t="s">
        <v>397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</row>
    <row r="58" spans="1:14" ht="12" thickBot="1" x14ac:dyDescent="0.25">
      <c r="A58" s="94" t="s">
        <v>1874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</row>
    <row r="59" spans="1:14" ht="12" thickBot="1" x14ac:dyDescent="0.25">
      <c r="A59" s="802" t="s">
        <v>195</v>
      </c>
      <c r="B59" s="804" t="s">
        <v>228</v>
      </c>
      <c r="C59" s="805"/>
      <c r="D59" s="805"/>
      <c r="E59" s="805"/>
      <c r="F59" s="806" t="s">
        <v>229</v>
      </c>
      <c r="G59" s="807"/>
      <c r="H59" s="808"/>
      <c r="I59" s="806" t="s">
        <v>227</v>
      </c>
      <c r="J59" s="807"/>
      <c r="K59" s="807"/>
      <c r="L59" s="807"/>
      <c r="M59" s="807"/>
      <c r="N59" s="808"/>
    </row>
    <row r="60" spans="1:14" ht="49.5" thickBot="1" x14ac:dyDescent="0.25">
      <c r="A60" s="803"/>
      <c r="B60" s="149">
        <v>2019</v>
      </c>
      <c r="C60" s="150">
        <v>2020</v>
      </c>
      <c r="D60" s="150" t="s">
        <v>398</v>
      </c>
      <c r="E60" s="152" t="s">
        <v>399</v>
      </c>
      <c r="F60" s="149">
        <v>2019</v>
      </c>
      <c r="G60" s="150">
        <v>2020</v>
      </c>
      <c r="H60" s="150" t="s">
        <v>398</v>
      </c>
      <c r="I60" s="149">
        <v>2019</v>
      </c>
      <c r="J60" s="150" t="s">
        <v>390</v>
      </c>
      <c r="K60" s="150" t="s">
        <v>398</v>
      </c>
      <c r="L60" s="151" t="s">
        <v>400</v>
      </c>
      <c r="M60" s="151" t="s">
        <v>399</v>
      </c>
      <c r="N60" s="152" t="s">
        <v>401</v>
      </c>
    </row>
    <row r="61" spans="1:14" x14ac:dyDescent="0.2">
      <c r="A61" s="153"/>
      <c r="B61" s="154"/>
      <c r="C61" s="155"/>
      <c r="D61" s="155"/>
      <c r="E61" s="156"/>
      <c r="F61" s="154"/>
      <c r="G61" s="155"/>
      <c r="H61" s="157"/>
      <c r="I61" s="154"/>
      <c r="J61" s="155"/>
      <c r="K61" s="157"/>
      <c r="L61" s="156"/>
      <c r="M61" s="156"/>
      <c r="N61" s="157"/>
    </row>
    <row r="62" spans="1:14" ht="22.5" x14ac:dyDescent="0.2">
      <c r="A62" s="158" t="s">
        <v>226</v>
      </c>
      <c r="B62" s="159"/>
      <c r="C62" s="160"/>
      <c r="D62" s="160"/>
      <c r="E62" s="161"/>
      <c r="F62" s="159"/>
      <c r="G62" s="160"/>
      <c r="H62" s="162"/>
      <c r="I62" s="159"/>
      <c r="J62" s="160"/>
      <c r="K62" s="162"/>
      <c r="L62" s="161"/>
      <c r="M62" s="161"/>
      <c r="N62" s="162"/>
    </row>
    <row r="63" spans="1:14" x14ac:dyDescent="0.2">
      <c r="A63" s="163" t="s">
        <v>196</v>
      </c>
      <c r="B63" s="164"/>
      <c r="C63" s="165"/>
      <c r="D63" s="165"/>
      <c r="E63" s="166"/>
      <c r="F63" s="164"/>
      <c r="G63" s="165"/>
      <c r="H63" s="167"/>
      <c r="I63" s="164"/>
      <c r="J63" s="165"/>
      <c r="K63" s="167"/>
      <c r="L63" s="166"/>
      <c r="M63" s="166"/>
      <c r="N63" s="167"/>
    </row>
    <row r="64" spans="1:14" x14ac:dyDescent="0.2">
      <c r="A64" s="168"/>
      <c r="B64" s="164"/>
      <c r="C64" s="165"/>
      <c r="D64" s="165"/>
      <c r="E64" s="166"/>
      <c r="F64" s="164"/>
      <c r="G64" s="165"/>
      <c r="H64" s="167"/>
      <c r="I64" s="164"/>
      <c r="J64" s="165"/>
      <c r="K64" s="167"/>
      <c r="L64" s="166"/>
      <c r="M64" s="166"/>
      <c r="N64" s="167"/>
    </row>
    <row r="65" spans="1:14" x14ac:dyDescent="0.2">
      <c r="A65" s="158" t="s">
        <v>201</v>
      </c>
      <c r="B65" s="164"/>
      <c r="C65" s="165"/>
      <c r="D65" s="165"/>
      <c r="E65" s="166"/>
      <c r="F65" s="164"/>
      <c r="G65" s="165"/>
      <c r="H65" s="167"/>
      <c r="I65" s="164"/>
      <c r="J65" s="165"/>
      <c r="K65" s="167"/>
      <c r="L65" s="166"/>
      <c r="M65" s="166"/>
      <c r="N65" s="167"/>
    </row>
    <row r="66" spans="1:14" x14ac:dyDescent="0.2">
      <c r="A66" s="169" t="s">
        <v>197</v>
      </c>
      <c r="B66" s="164"/>
      <c r="C66" s="165"/>
      <c r="D66" s="165"/>
      <c r="E66" s="166"/>
      <c r="F66" s="164"/>
      <c r="G66" s="165"/>
      <c r="H66" s="167"/>
      <c r="I66" s="164"/>
      <c r="J66" s="165"/>
      <c r="K66" s="167"/>
      <c r="L66" s="166"/>
      <c r="M66" s="166"/>
      <c r="N66" s="167"/>
    </row>
    <row r="67" spans="1:14" x14ac:dyDescent="0.2">
      <c r="A67" s="169" t="s">
        <v>198</v>
      </c>
      <c r="B67" s="164"/>
      <c r="C67" s="165"/>
      <c r="D67" s="165"/>
      <c r="E67" s="166"/>
      <c r="F67" s="164"/>
      <c r="G67" s="165"/>
      <c r="H67" s="167"/>
      <c r="I67" s="164"/>
      <c r="J67" s="165"/>
      <c r="K67" s="167"/>
      <c r="L67" s="166"/>
      <c r="M67" s="166"/>
      <c r="N67" s="167"/>
    </row>
    <row r="68" spans="1:14" x14ac:dyDescent="0.2">
      <c r="A68" s="169" t="s">
        <v>199</v>
      </c>
      <c r="B68" s="164"/>
      <c r="C68" s="165"/>
      <c r="D68" s="165"/>
      <c r="E68" s="166"/>
      <c r="F68" s="164"/>
      <c r="G68" s="165"/>
      <c r="H68" s="167"/>
      <c r="I68" s="164"/>
      <c r="J68" s="165"/>
      <c r="K68" s="167"/>
      <c r="L68" s="166"/>
      <c r="M68" s="166"/>
      <c r="N68" s="167"/>
    </row>
    <row r="69" spans="1:14" x14ac:dyDescent="0.2">
      <c r="A69" s="169" t="s">
        <v>200</v>
      </c>
      <c r="B69" s="164"/>
      <c r="C69" s="165"/>
      <c r="D69" s="165"/>
      <c r="E69" s="166"/>
      <c r="F69" s="164"/>
      <c r="G69" s="165"/>
      <c r="H69" s="167"/>
      <c r="I69" s="164"/>
      <c r="J69" s="165"/>
      <c r="K69" s="167"/>
      <c r="L69" s="166"/>
      <c r="M69" s="166"/>
      <c r="N69" s="167"/>
    </row>
    <row r="70" spans="1:14" x14ac:dyDescent="0.2">
      <c r="A70" s="169"/>
      <c r="B70" s="159"/>
      <c r="C70" s="160"/>
      <c r="D70" s="160"/>
      <c r="E70" s="161"/>
      <c r="F70" s="159"/>
      <c r="G70" s="160"/>
      <c r="H70" s="162"/>
      <c r="I70" s="159"/>
      <c r="J70" s="160"/>
      <c r="K70" s="162"/>
      <c r="L70" s="161"/>
      <c r="M70" s="161"/>
      <c r="N70" s="162"/>
    </row>
    <row r="71" spans="1:14" x14ac:dyDescent="0.2">
      <c r="A71" s="158" t="s">
        <v>220</v>
      </c>
      <c r="B71" s="164"/>
      <c r="C71" s="165"/>
      <c r="D71" s="165"/>
      <c r="E71" s="166"/>
      <c r="F71" s="164"/>
      <c r="G71" s="165"/>
      <c r="H71" s="167"/>
      <c r="I71" s="164"/>
      <c r="J71" s="165"/>
      <c r="K71" s="167"/>
      <c r="L71" s="166"/>
      <c r="M71" s="166"/>
      <c r="N71" s="167"/>
    </row>
    <row r="72" spans="1:14" x14ac:dyDescent="0.2">
      <c r="A72" s="169" t="s">
        <v>202</v>
      </c>
      <c r="B72" s="164"/>
      <c r="C72" s="165"/>
      <c r="D72" s="165"/>
      <c r="E72" s="166"/>
      <c r="F72" s="164"/>
      <c r="G72" s="165"/>
      <c r="H72" s="167"/>
      <c r="I72" s="164"/>
      <c r="J72" s="165"/>
      <c r="K72" s="167"/>
      <c r="L72" s="166"/>
      <c r="M72" s="166"/>
      <c r="N72" s="167"/>
    </row>
    <row r="73" spans="1:14" x14ac:dyDescent="0.2">
      <c r="A73" s="169" t="s">
        <v>203</v>
      </c>
      <c r="B73" s="164"/>
      <c r="C73" s="165"/>
      <c r="D73" s="165"/>
      <c r="E73" s="166"/>
      <c r="F73" s="164"/>
      <c r="G73" s="165"/>
      <c r="H73" s="167"/>
      <c r="I73" s="164"/>
      <c r="J73" s="165"/>
      <c r="K73" s="167"/>
      <c r="L73" s="166"/>
      <c r="M73" s="166"/>
      <c r="N73" s="167"/>
    </row>
    <row r="74" spans="1:14" x14ac:dyDescent="0.2">
      <c r="A74" s="169" t="s">
        <v>204</v>
      </c>
      <c r="B74" s="164"/>
      <c r="C74" s="165"/>
      <c r="D74" s="165"/>
      <c r="E74" s="166"/>
      <c r="F74" s="164"/>
      <c r="G74" s="165"/>
      <c r="H74" s="167"/>
      <c r="I74" s="164"/>
      <c r="J74" s="165"/>
      <c r="K74" s="167"/>
      <c r="L74" s="166"/>
      <c r="M74" s="166"/>
      <c r="N74" s="167"/>
    </row>
    <row r="75" spans="1:14" x14ac:dyDescent="0.2">
      <c r="A75" s="169" t="s">
        <v>205</v>
      </c>
      <c r="B75" s="164"/>
      <c r="C75" s="165"/>
      <c r="D75" s="165"/>
      <c r="E75" s="166"/>
      <c r="F75" s="164"/>
      <c r="G75" s="165"/>
      <c r="H75" s="167"/>
      <c r="I75" s="164"/>
      <c r="J75" s="165"/>
      <c r="K75" s="167"/>
      <c r="L75" s="166"/>
      <c r="M75" s="166"/>
      <c r="N75" s="167"/>
    </row>
    <row r="76" spans="1:14" ht="22.5" x14ac:dyDescent="0.2">
      <c r="A76" s="169" t="s">
        <v>206</v>
      </c>
      <c r="B76" s="164"/>
      <c r="C76" s="165"/>
      <c r="D76" s="165"/>
      <c r="E76" s="166"/>
      <c r="F76" s="164"/>
      <c r="G76" s="165"/>
      <c r="H76" s="167"/>
      <c r="I76" s="164"/>
      <c r="J76" s="165"/>
      <c r="K76" s="167"/>
      <c r="L76" s="166"/>
      <c r="M76" s="166"/>
      <c r="N76" s="167"/>
    </row>
    <row r="77" spans="1:14" x14ac:dyDescent="0.2">
      <c r="A77" s="170"/>
      <c r="B77" s="164"/>
      <c r="C77" s="165"/>
      <c r="D77" s="165"/>
      <c r="E77" s="166"/>
      <c r="F77" s="164"/>
      <c r="G77" s="165"/>
      <c r="H77" s="167"/>
      <c r="I77" s="164"/>
      <c r="J77" s="165"/>
      <c r="K77" s="167"/>
      <c r="L77" s="166"/>
      <c r="M77" s="166"/>
      <c r="N77" s="167"/>
    </row>
    <row r="78" spans="1:14" x14ac:dyDescent="0.2">
      <c r="A78" s="171" t="s">
        <v>221</v>
      </c>
      <c r="B78" s="164"/>
      <c r="C78" s="165"/>
      <c r="D78" s="165"/>
      <c r="E78" s="166"/>
      <c r="F78" s="164"/>
      <c r="G78" s="165"/>
      <c r="H78" s="167"/>
      <c r="I78" s="164"/>
      <c r="J78" s="165"/>
      <c r="K78" s="167"/>
      <c r="L78" s="166"/>
      <c r="M78" s="166"/>
      <c r="N78" s="167"/>
    </row>
    <row r="79" spans="1:14" x14ac:dyDescent="0.2">
      <c r="A79" s="169" t="s">
        <v>207</v>
      </c>
      <c r="B79" s="394">
        <v>732216</v>
      </c>
      <c r="C79" s="395">
        <v>739176</v>
      </c>
      <c r="D79" s="395">
        <v>1087834</v>
      </c>
      <c r="E79" s="396">
        <f>+C79-D79</f>
        <v>-348658</v>
      </c>
      <c r="F79" s="394">
        <v>739176</v>
      </c>
      <c r="G79" s="395">
        <v>1087834</v>
      </c>
      <c r="H79" s="396">
        <f>+F79-G79</f>
        <v>-348658</v>
      </c>
      <c r="I79" s="397">
        <v>23</v>
      </c>
      <c r="J79" s="394">
        <v>23</v>
      </c>
      <c r="K79" s="396">
        <f>+I79-J79</f>
        <v>0</v>
      </c>
      <c r="L79" s="395">
        <v>23</v>
      </c>
      <c r="M79" s="395">
        <v>24</v>
      </c>
      <c r="N79" s="396">
        <f>+L79-M79</f>
        <v>-1</v>
      </c>
    </row>
    <row r="80" spans="1:14" x14ac:dyDescent="0.2">
      <c r="A80" s="169" t="s">
        <v>208</v>
      </c>
      <c r="B80" s="394"/>
      <c r="C80" s="395"/>
      <c r="D80" s="395"/>
      <c r="E80" s="396"/>
      <c r="F80" s="394"/>
      <c r="G80" s="395"/>
      <c r="H80" s="396"/>
      <c r="I80" s="397"/>
      <c r="J80" s="394"/>
      <c r="K80" s="396"/>
      <c r="L80" s="395"/>
      <c r="M80" s="395"/>
      <c r="N80" s="396"/>
    </row>
    <row r="81" spans="1:14" x14ac:dyDescent="0.2">
      <c r="A81" s="169" t="s">
        <v>209</v>
      </c>
      <c r="B81" s="164"/>
      <c r="C81" s="165"/>
      <c r="D81" s="165"/>
      <c r="E81" s="166"/>
      <c r="F81" s="164"/>
      <c r="G81" s="165"/>
      <c r="H81" s="167"/>
      <c r="I81" s="164"/>
      <c r="J81" s="165"/>
      <c r="K81" s="167"/>
      <c r="L81" s="166"/>
      <c r="M81" s="166"/>
      <c r="N81" s="167"/>
    </row>
    <row r="82" spans="1:14" x14ac:dyDescent="0.2">
      <c r="A82" s="169"/>
      <c r="B82" s="164"/>
      <c r="C82" s="165"/>
      <c r="D82" s="165"/>
      <c r="E82" s="166"/>
      <c r="F82" s="164"/>
      <c r="G82" s="165"/>
      <c r="H82" s="167"/>
      <c r="I82" s="164"/>
      <c r="J82" s="165"/>
      <c r="K82" s="167"/>
      <c r="L82" s="166"/>
      <c r="M82" s="166"/>
      <c r="N82" s="167"/>
    </row>
    <row r="83" spans="1:14" x14ac:dyDescent="0.2">
      <c r="A83" s="171" t="s">
        <v>222</v>
      </c>
      <c r="B83" s="164"/>
      <c r="C83" s="165"/>
      <c r="D83" s="165"/>
      <c r="E83" s="166"/>
      <c r="F83" s="164"/>
      <c r="G83" s="165"/>
      <c r="H83" s="167"/>
      <c r="I83" s="164"/>
      <c r="J83" s="165"/>
      <c r="K83" s="167"/>
      <c r="L83" s="166"/>
      <c r="M83" s="166"/>
      <c r="N83" s="167"/>
    </row>
    <row r="84" spans="1:14" x14ac:dyDescent="0.2">
      <c r="A84" s="169" t="s">
        <v>210</v>
      </c>
      <c r="B84" s="394">
        <v>1489973</v>
      </c>
      <c r="C84" s="395">
        <v>1601385</v>
      </c>
      <c r="D84" s="395">
        <v>1772607</v>
      </c>
      <c r="E84" s="396">
        <f>+D84-C84</f>
        <v>171222</v>
      </c>
      <c r="F84" s="394">
        <v>1504166</v>
      </c>
      <c r="G84" s="395">
        <v>1772607</v>
      </c>
      <c r="H84" s="396">
        <f>+F84-G84</f>
        <v>-268441</v>
      </c>
      <c r="I84" s="397">
        <v>56</v>
      </c>
      <c r="J84" s="394">
        <v>56</v>
      </c>
      <c r="K84" s="396">
        <f>+I84-J84</f>
        <v>0</v>
      </c>
      <c r="L84" s="395">
        <v>56</v>
      </c>
      <c r="M84" s="395">
        <v>57</v>
      </c>
      <c r="N84" s="396">
        <f>+L84-M84</f>
        <v>-1</v>
      </c>
    </row>
    <row r="85" spans="1:14" x14ac:dyDescent="0.2">
      <c r="A85" s="169" t="s">
        <v>208</v>
      </c>
      <c r="B85" s="394"/>
      <c r="C85" s="395"/>
      <c r="D85" s="395"/>
      <c r="E85" s="396"/>
      <c r="F85" s="394"/>
      <c r="G85" s="395"/>
      <c r="H85" s="396"/>
      <c r="I85" s="397"/>
      <c r="J85" s="394"/>
      <c r="K85" s="396"/>
      <c r="L85" s="395"/>
      <c r="M85" s="395"/>
      <c r="N85" s="396"/>
    </row>
    <row r="86" spans="1:14" x14ac:dyDescent="0.2">
      <c r="A86" s="169"/>
      <c r="B86" s="164"/>
      <c r="C86" s="165"/>
      <c r="D86" s="165"/>
      <c r="E86" s="166"/>
      <c r="F86" s="164"/>
      <c r="G86" s="165"/>
      <c r="H86" s="167"/>
      <c r="I86" s="164"/>
      <c r="J86" s="165"/>
      <c r="K86" s="167"/>
      <c r="L86" s="166"/>
      <c r="M86" s="166"/>
      <c r="N86" s="167"/>
    </row>
    <row r="87" spans="1:14" x14ac:dyDescent="0.2">
      <c r="A87" s="171" t="s">
        <v>223</v>
      </c>
      <c r="B87" s="164"/>
      <c r="C87" s="165"/>
      <c r="D87" s="165"/>
      <c r="E87" s="166"/>
      <c r="F87" s="164"/>
      <c r="G87" s="165"/>
      <c r="H87" s="167"/>
      <c r="I87" s="164"/>
      <c r="J87" s="165"/>
      <c r="K87" s="167"/>
      <c r="L87" s="166"/>
      <c r="M87" s="166"/>
      <c r="N87" s="167"/>
    </row>
    <row r="88" spans="1:14" x14ac:dyDescent="0.2">
      <c r="A88" s="169" t="s">
        <v>211</v>
      </c>
      <c r="B88" s="394">
        <v>2055893</v>
      </c>
      <c r="C88" s="395">
        <v>2079226</v>
      </c>
      <c r="D88" s="395">
        <v>2468769</v>
      </c>
      <c r="E88" s="396">
        <f>+C88-D88</f>
        <v>-389543</v>
      </c>
      <c r="F88" s="394">
        <v>2079302</v>
      </c>
      <c r="G88" s="395">
        <v>2468769</v>
      </c>
      <c r="H88" s="396">
        <f>+F88-G88</f>
        <v>-389467</v>
      </c>
      <c r="I88" s="397">
        <v>71</v>
      </c>
      <c r="J88" s="394">
        <v>71</v>
      </c>
      <c r="K88" s="396">
        <f>+I88-J88</f>
        <v>0</v>
      </c>
      <c r="L88" s="395">
        <v>71</v>
      </c>
      <c r="M88" s="395">
        <v>72</v>
      </c>
      <c r="N88" s="396">
        <f>+L88-M88</f>
        <v>-1</v>
      </c>
    </row>
    <row r="89" spans="1:14" x14ac:dyDescent="0.2">
      <c r="A89" s="169" t="s">
        <v>209</v>
      </c>
      <c r="B89" s="164"/>
      <c r="C89" s="165"/>
      <c r="D89" s="165"/>
      <c r="E89" s="166"/>
      <c r="F89" s="164"/>
      <c r="G89" s="165"/>
      <c r="H89" s="167"/>
      <c r="I89" s="164"/>
      <c r="J89" s="165"/>
      <c r="K89" s="167"/>
      <c r="L89" s="166"/>
      <c r="M89" s="166"/>
      <c r="N89" s="167"/>
    </row>
    <row r="90" spans="1:14" x14ac:dyDescent="0.2">
      <c r="A90" s="169" t="s">
        <v>212</v>
      </c>
      <c r="B90" s="394"/>
      <c r="C90" s="395"/>
      <c r="D90" s="395"/>
      <c r="E90" s="396"/>
      <c r="F90" s="394"/>
      <c r="G90" s="395"/>
      <c r="H90" s="396"/>
      <c r="I90" s="397"/>
      <c r="J90" s="394"/>
      <c r="K90" s="396"/>
      <c r="L90" s="395"/>
      <c r="M90" s="395"/>
      <c r="N90" s="396"/>
    </row>
    <row r="91" spans="1:14" x14ac:dyDescent="0.2">
      <c r="A91" s="169" t="s">
        <v>213</v>
      </c>
      <c r="B91" s="164"/>
      <c r="C91" s="165"/>
      <c r="D91" s="165"/>
      <c r="E91" s="166"/>
      <c r="F91" s="164"/>
      <c r="G91" s="165"/>
      <c r="H91" s="167"/>
      <c r="I91" s="164"/>
      <c r="J91" s="165"/>
      <c r="K91" s="167"/>
      <c r="L91" s="166"/>
      <c r="M91" s="166"/>
      <c r="N91" s="167"/>
    </row>
    <row r="92" spans="1:14" x14ac:dyDescent="0.2">
      <c r="A92" s="169"/>
      <c r="B92" s="164"/>
      <c r="C92" s="165"/>
      <c r="D92" s="165"/>
      <c r="E92" s="166"/>
      <c r="F92" s="164"/>
      <c r="G92" s="165"/>
      <c r="H92" s="167"/>
      <c r="I92" s="164"/>
      <c r="J92" s="165"/>
      <c r="K92" s="167"/>
      <c r="L92" s="166"/>
      <c r="M92" s="166"/>
      <c r="N92" s="167"/>
    </row>
    <row r="93" spans="1:14" x14ac:dyDescent="0.2">
      <c r="A93" s="171" t="s">
        <v>224</v>
      </c>
      <c r="B93" s="164"/>
      <c r="C93" s="165"/>
      <c r="D93" s="165"/>
      <c r="E93" s="166"/>
      <c r="F93" s="164"/>
      <c r="G93" s="165"/>
      <c r="H93" s="167"/>
      <c r="I93" s="164"/>
      <c r="J93" s="165"/>
      <c r="K93" s="167"/>
      <c r="L93" s="166"/>
      <c r="M93" s="166"/>
      <c r="N93" s="167"/>
    </row>
    <row r="94" spans="1:14" x14ac:dyDescent="0.2">
      <c r="A94" s="169" t="s">
        <v>214</v>
      </c>
      <c r="B94" s="164"/>
      <c r="C94" s="165"/>
      <c r="D94" s="165"/>
      <c r="E94" s="166"/>
      <c r="F94" s="164"/>
      <c r="G94" s="165"/>
      <c r="H94" s="167"/>
      <c r="I94" s="164"/>
      <c r="J94" s="165"/>
      <c r="K94" s="167"/>
      <c r="L94" s="166"/>
      <c r="M94" s="166"/>
      <c r="N94" s="167"/>
    </row>
    <row r="95" spans="1:14" x14ac:dyDescent="0.2">
      <c r="A95" s="169" t="s">
        <v>215</v>
      </c>
      <c r="B95" s="164"/>
      <c r="C95" s="165"/>
      <c r="D95" s="165"/>
      <c r="E95" s="166"/>
      <c r="F95" s="164"/>
      <c r="G95" s="165"/>
      <c r="H95" s="167"/>
      <c r="I95" s="164"/>
      <c r="J95" s="165"/>
      <c r="K95" s="167"/>
      <c r="L95" s="166"/>
      <c r="M95" s="166"/>
      <c r="N95" s="167"/>
    </row>
    <row r="96" spans="1:14" ht="22.5" x14ac:dyDescent="0.2">
      <c r="A96" s="169" t="s">
        <v>216</v>
      </c>
      <c r="B96" s="164"/>
      <c r="C96" s="165"/>
      <c r="D96" s="165"/>
      <c r="E96" s="166"/>
      <c r="F96" s="164"/>
      <c r="G96" s="165"/>
      <c r="H96" s="167"/>
      <c r="I96" s="164"/>
      <c r="J96" s="165"/>
      <c r="K96" s="167"/>
      <c r="L96" s="166"/>
      <c r="M96" s="166"/>
      <c r="N96" s="167"/>
    </row>
    <row r="97" spans="1:14" ht="22.5" x14ac:dyDescent="0.2">
      <c r="A97" s="169" t="s">
        <v>217</v>
      </c>
      <c r="B97" s="164"/>
      <c r="C97" s="165"/>
      <c r="D97" s="165"/>
      <c r="E97" s="166"/>
      <c r="F97" s="164"/>
      <c r="G97" s="165"/>
      <c r="H97" s="167"/>
      <c r="I97" s="164"/>
      <c r="J97" s="165"/>
      <c r="K97" s="167"/>
      <c r="L97" s="166"/>
      <c r="M97" s="166"/>
      <c r="N97" s="167"/>
    </row>
    <row r="98" spans="1:14" x14ac:dyDescent="0.2">
      <c r="A98" s="169"/>
      <c r="B98" s="164"/>
      <c r="C98" s="165"/>
      <c r="D98" s="165"/>
      <c r="E98" s="166"/>
      <c r="F98" s="164"/>
      <c r="G98" s="165"/>
      <c r="H98" s="167"/>
      <c r="I98" s="164"/>
      <c r="J98" s="165"/>
      <c r="K98" s="167"/>
      <c r="L98" s="166"/>
      <c r="M98" s="166"/>
      <c r="N98" s="167"/>
    </row>
    <row r="99" spans="1:14" x14ac:dyDescent="0.2">
      <c r="A99" s="171" t="s">
        <v>225</v>
      </c>
      <c r="B99" s="164"/>
      <c r="C99" s="165"/>
      <c r="D99" s="165"/>
      <c r="E99" s="166"/>
      <c r="F99" s="164"/>
      <c r="G99" s="165"/>
      <c r="H99" s="167"/>
      <c r="I99" s="164"/>
      <c r="J99" s="165"/>
      <c r="K99" s="167"/>
      <c r="L99" s="166"/>
      <c r="M99" s="166"/>
      <c r="N99" s="167"/>
    </row>
    <row r="100" spans="1:14" x14ac:dyDescent="0.2">
      <c r="A100" s="169" t="s">
        <v>218</v>
      </c>
      <c r="B100" s="164"/>
      <c r="C100" s="165"/>
      <c r="D100" s="165"/>
      <c r="E100" s="166"/>
      <c r="F100" s="164"/>
      <c r="G100" s="165"/>
      <c r="H100" s="167"/>
      <c r="I100" s="164"/>
      <c r="J100" s="165"/>
      <c r="K100" s="167"/>
      <c r="L100" s="166"/>
      <c r="M100" s="166"/>
      <c r="N100" s="167"/>
    </row>
    <row r="101" spans="1:14" ht="22.5" x14ac:dyDescent="0.2">
      <c r="A101" s="169" t="s">
        <v>219</v>
      </c>
      <c r="B101" s="164"/>
      <c r="C101" s="165"/>
      <c r="D101" s="165"/>
      <c r="E101" s="166"/>
      <c r="F101" s="164"/>
      <c r="G101" s="165"/>
      <c r="H101" s="167"/>
      <c r="I101" s="164"/>
      <c r="J101" s="165"/>
      <c r="K101" s="167"/>
      <c r="L101" s="166"/>
      <c r="M101" s="166"/>
      <c r="N101" s="167"/>
    </row>
    <row r="102" spans="1:14" ht="12" thickBot="1" x14ac:dyDescent="0.25">
      <c r="A102" s="172"/>
      <c r="B102" s="164"/>
      <c r="C102" s="165"/>
      <c r="D102" s="165"/>
      <c r="E102" s="166"/>
      <c r="F102" s="164"/>
      <c r="G102" s="165"/>
      <c r="H102" s="167"/>
      <c r="I102" s="164"/>
      <c r="J102" s="165"/>
      <c r="K102" s="167"/>
      <c r="L102" s="166"/>
      <c r="M102" s="166"/>
      <c r="N102" s="167"/>
    </row>
    <row r="103" spans="1:14" x14ac:dyDescent="0.2">
      <c r="A103" s="173"/>
      <c r="B103" s="182"/>
      <c r="C103" s="186"/>
      <c r="D103" s="186"/>
      <c r="E103" s="183"/>
      <c r="F103" s="182"/>
      <c r="G103" s="186"/>
      <c r="H103" s="183"/>
      <c r="I103" s="182"/>
      <c r="J103" s="186"/>
      <c r="K103" s="183"/>
      <c r="L103" s="182"/>
      <c r="M103" s="186"/>
      <c r="N103" s="183"/>
    </row>
    <row r="104" spans="1:14" ht="12" thickBot="1" x14ac:dyDescent="0.25">
      <c r="A104" s="174" t="s">
        <v>0</v>
      </c>
      <c r="B104" s="175">
        <f>+B90+B85+B80</f>
        <v>0</v>
      </c>
      <c r="C104" s="185">
        <f t="shared" ref="C104:N104" si="14">+C90+C85+C80</f>
        <v>0</v>
      </c>
      <c r="D104" s="185">
        <f t="shared" si="14"/>
        <v>0</v>
      </c>
      <c r="E104" s="181">
        <f t="shared" si="14"/>
        <v>0</v>
      </c>
      <c r="F104" s="175">
        <f t="shared" si="14"/>
        <v>0</v>
      </c>
      <c r="G104" s="185">
        <f t="shared" si="14"/>
        <v>0</v>
      </c>
      <c r="H104" s="181">
        <f t="shared" si="14"/>
        <v>0</v>
      </c>
      <c r="I104" s="175">
        <f t="shared" si="14"/>
        <v>0</v>
      </c>
      <c r="J104" s="185">
        <f t="shared" si="14"/>
        <v>0</v>
      </c>
      <c r="K104" s="181">
        <f t="shared" si="14"/>
        <v>0</v>
      </c>
      <c r="L104" s="175">
        <f t="shared" si="14"/>
        <v>0</v>
      </c>
      <c r="M104" s="185">
        <f t="shared" si="14"/>
        <v>0</v>
      </c>
      <c r="N104" s="181">
        <f t="shared" si="14"/>
        <v>0</v>
      </c>
    </row>
    <row r="105" spans="1:14" ht="12.75" thickTop="1" thickBot="1" x14ac:dyDescent="0.25">
      <c r="A105" s="176" t="s">
        <v>18</v>
      </c>
      <c r="B105" s="177"/>
      <c r="C105" s="178"/>
      <c r="D105" s="187"/>
      <c r="E105" s="180"/>
      <c r="F105" s="177"/>
      <c r="G105" s="179"/>
      <c r="H105" s="180"/>
      <c r="I105" s="177"/>
      <c r="J105" s="178"/>
      <c r="K105" s="184"/>
      <c r="L105" s="179"/>
      <c r="M105" s="179"/>
      <c r="N105" s="180"/>
    </row>
    <row r="106" spans="1:14" x14ac:dyDescent="0.2">
      <c r="A106" s="62" t="s">
        <v>402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x14ac:dyDescent="0.2">
      <c r="A107" s="62" t="s">
        <v>403</v>
      </c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10" spans="1:14" x14ac:dyDescent="0.2">
      <c r="A110" s="147" t="s">
        <v>397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</row>
    <row r="111" spans="1:14" ht="12" thickBot="1" x14ac:dyDescent="0.25">
      <c r="A111" s="94" t="s">
        <v>1875</v>
      </c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</row>
    <row r="112" spans="1:14" ht="12" thickBot="1" x14ac:dyDescent="0.25">
      <c r="A112" s="802" t="s">
        <v>195</v>
      </c>
      <c r="B112" s="804" t="s">
        <v>228</v>
      </c>
      <c r="C112" s="805"/>
      <c r="D112" s="805"/>
      <c r="E112" s="805"/>
      <c r="F112" s="806" t="s">
        <v>229</v>
      </c>
      <c r="G112" s="807"/>
      <c r="H112" s="808"/>
      <c r="I112" s="806" t="s">
        <v>227</v>
      </c>
      <c r="J112" s="807"/>
      <c r="K112" s="807"/>
      <c r="L112" s="807"/>
      <c r="M112" s="807"/>
      <c r="N112" s="808"/>
    </row>
    <row r="113" spans="1:14" ht="49.5" thickBot="1" x14ac:dyDescent="0.25">
      <c r="A113" s="803"/>
      <c r="B113" s="149">
        <v>2019</v>
      </c>
      <c r="C113" s="150">
        <v>2020</v>
      </c>
      <c r="D113" s="150" t="s">
        <v>398</v>
      </c>
      <c r="E113" s="152" t="s">
        <v>399</v>
      </c>
      <c r="F113" s="149">
        <v>2019</v>
      </c>
      <c r="G113" s="150">
        <v>2020</v>
      </c>
      <c r="H113" s="150" t="s">
        <v>398</v>
      </c>
      <c r="I113" s="149">
        <v>2019</v>
      </c>
      <c r="J113" s="150" t="s">
        <v>390</v>
      </c>
      <c r="K113" s="150" t="s">
        <v>398</v>
      </c>
      <c r="L113" s="151" t="s">
        <v>400</v>
      </c>
      <c r="M113" s="151" t="s">
        <v>399</v>
      </c>
      <c r="N113" s="152" t="s">
        <v>401</v>
      </c>
    </row>
    <row r="114" spans="1:14" x14ac:dyDescent="0.2">
      <c r="A114" s="153"/>
      <c r="B114" s="154"/>
      <c r="C114" s="155"/>
      <c r="D114" s="155"/>
      <c r="E114" s="156"/>
      <c r="F114" s="154"/>
      <c r="G114" s="155"/>
      <c r="H114" s="157"/>
      <c r="I114" s="154"/>
      <c r="J114" s="155"/>
      <c r="K114" s="157"/>
      <c r="L114" s="156"/>
      <c r="M114" s="156"/>
      <c r="N114" s="157"/>
    </row>
    <row r="115" spans="1:14" ht="22.5" x14ac:dyDescent="0.2">
      <c r="A115" s="158" t="s">
        <v>226</v>
      </c>
      <c r="B115" s="159"/>
      <c r="C115" s="160"/>
      <c r="D115" s="160"/>
      <c r="E115" s="161"/>
      <c r="F115" s="159"/>
      <c r="G115" s="160"/>
      <c r="H115" s="162"/>
      <c r="I115" s="159"/>
      <c r="J115" s="160"/>
      <c r="K115" s="162"/>
      <c r="L115" s="161"/>
      <c r="M115" s="161"/>
      <c r="N115" s="162"/>
    </row>
    <row r="116" spans="1:14" x14ac:dyDescent="0.2">
      <c r="A116" s="163" t="s">
        <v>196</v>
      </c>
      <c r="B116" s="164"/>
      <c r="C116" s="165"/>
      <c r="D116" s="165"/>
      <c r="E116" s="166"/>
      <c r="F116" s="164"/>
      <c r="G116" s="165"/>
      <c r="H116" s="167"/>
      <c r="I116" s="164"/>
      <c r="J116" s="165"/>
      <c r="K116" s="167"/>
      <c r="L116" s="166"/>
      <c r="M116" s="166"/>
      <c r="N116" s="167"/>
    </row>
    <row r="117" spans="1:14" x14ac:dyDescent="0.2">
      <c r="A117" s="168"/>
      <c r="B117" s="164"/>
      <c r="C117" s="165"/>
      <c r="D117" s="165"/>
      <c r="E117" s="166"/>
      <c r="F117" s="164"/>
      <c r="G117" s="165"/>
      <c r="H117" s="167"/>
      <c r="I117" s="164"/>
      <c r="J117" s="165"/>
      <c r="K117" s="167"/>
      <c r="L117" s="166"/>
      <c r="M117" s="166"/>
      <c r="N117" s="167"/>
    </row>
    <row r="118" spans="1:14" x14ac:dyDescent="0.2">
      <c r="A118" s="158" t="s">
        <v>201</v>
      </c>
      <c r="B118" s="164"/>
      <c r="C118" s="165"/>
      <c r="D118" s="165"/>
      <c r="E118" s="166"/>
      <c r="F118" s="164"/>
      <c r="G118" s="165"/>
      <c r="H118" s="167"/>
      <c r="I118" s="164"/>
      <c r="J118" s="165"/>
      <c r="K118" s="167"/>
      <c r="L118" s="166"/>
      <c r="M118" s="166"/>
      <c r="N118" s="167"/>
    </row>
    <row r="119" spans="1:14" x14ac:dyDescent="0.2">
      <c r="A119" s="169" t="s">
        <v>197</v>
      </c>
      <c r="B119" s="164"/>
      <c r="C119" s="165"/>
      <c r="D119" s="165"/>
      <c r="E119" s="166"/>
      <c r="F119" s="164"/>
      <c r="G119" s="165"/>
      <c r="H119" s="167"/>
      <c r="I119" s="164"/>
      <c r="J119" s="165"/>
      <c r="K119" s="167"/>
      <c r="L119" s="166"/>
      <c r="M119" s="166"/>
      <c r="N119" s="167"/>
    </row>
    <row r="120" spans="1:14" x14ac:dyDescent="0.2">
      <c r="A120" s="169" t="s">
        <v>198</v>
      </c>
      <c r="B120" s="164"/>
      <c r="C120" s="165"/>
      <c r="D120" s="165"/>
      <c r="E120" s="166"/>
      <c r="F120" s="164"/>
      <c r="G120" s="165"/>
      <c r="H120" s="167"/>
      <c r="I120" s="164"/>
      <c r="J120" s="165"/>
      <c r="K120" s="167"/>
      <c r="L120" s="166"/>
      <c r="M120" s="166"/>
      <c r="N120" s="167"/>
    </row>
    <row r="121" spans="1:14" x14ac:dyDescent="0.2">
      <c r="A121" s="169" t="s">
        <v>199</v>
      </c>
      <c r="B121" s="164"/>
      <c r="C121" s="165"/>
      <c r="D121" s="165"/>
      <c r="E121" s="166"/>
      <c r="F121" s="164"/>
      <c r="G121" s="165"/>
      <c r="H121" s="167"/>
      <c r="I121" s="164"/>
      <c r="J121" s="165"/>
      <c r="K121" s="167"/>
      <c r="L121" s="166"/>
      <c r="M121" s="166"/>
      <c r="N121" s="167"/>
    </row>
    <row r="122" spans="1:14" x14ac:dyDescent="0.2">
      <c r="A122" s="169" t="s">
        <v>200</v>
      </c>
      <c r="B122" s="164"/>
      <c r="C122" s="165"/>
      <c r="D122" s="165"/>
      <c r="E122" s="166"/>
      <c r="F122" s="164"/>
      <c r="G122" s="165"/>
      <c r="H122" s="167"/>
      <c r="I122" s="164"/>
      <c r="J122" s="165"/>
      <c r="K122" s="167"/>
      <c r="L122" s="166"/>
      <c r="M122" s="166"/>
      <c r="N122" s="167"/>
    </row>
    <row r="123" spans="1:14" x14ac:dyDescent="0.2">
      <c r="A123" s="169"/>
      <c r="B123" s="159"/>
      <c r="C123" s="160"/>
      <c r="D123" s="160"/>
      <c r="E123" s="161"/>
      <c r="F123" s="159"/>
      <c r="G123" s="160"/>
      <c r="H123" s="162"/>
      <c r="I123" s="159"/>
      <c r="J123" s="160"/>
      <c r="K123" s="162"/>
      <c r="L123" s="161"/>
      <c r="M123" s="161"/>
      <c r="N123" s="162"/>
    </row>
    <row r="124" spans="1:14" x14ac:dyDescent="0.2">
      <c r="A124" s="158" t="s">
        <v>220</v>
      </c>
      <c r="B124" s="164"/>
      <c r="C124" s="165"/>
      <c r="D124" s="165"/>
      <c r="E124" s="166"/>
      <c r="F124" s="164"/>
      <c r="G124" s="165"/>
      <c r="H124" s="167"/>
      <c r="I124" s="164"/>
      <c r="J124" s="165"/>
      <c r="K124" s="167"/>
      <c r="L124" s="166"/>
      <c r="M124" s="166"/>
      <c r="N124" s="167"/>
    </row>
    <row r="125" spans="1:14" x14ac:dyDescent="0.2">
      <c r="A125" s="169" t="s">
        <v>202</v>
      </c>
      <c r="B125" s="164"/>
      <c r="C125" s="165"/>
      <c r="D125" s="165"/>
      <c r="E125" s="166"/>
      <c r="F125" s="164"/>
      <c r="G125" s="165"/>
      <c r="H125" s="167"/>
      <c r="I125" s="164"/>
      <c r="J125" s="165"/>
      <c r="K125" s="167"/>
      <c r="L125" s="166"/>
      <c r="M125" s="166"/>
      <c r="N125" s="167"/>
    </row>
    <row r="126" spans="1:14" x14ac:dyDescent="0.2">
      <c r="A126" s="169" t="s">
        <v>203</v>
      </c>
      <c r="B126" s="164"/>
      <c r="C126" s="165"/>
      <c r="D126" s="165"/>
      <c r="E126" s="166"/>
      <c r="F126" s="164"/>
      <c r="G126" s="165"/>
      <c r="H126" s="167"/>
      <c r="I126" s="164"/>
      <c r="J126" s="165"/>
      <c r="K126" s="167"/>
      <c r="L126" s="166"/>
      <c r="M126" s="166"/>
      <c r="N126" s="167"/>
    </row>
    <row r="127" spans="1:14" x14ac:dyDescent="0.2">
      <c r="A127" s="169" t="s">
        <v>204</v>
      </c>
      <c r="B127" s="164"/>
      <c r="C127" s="165"/>
      <c r="D127" s="165"/>
      <c r="E127" s="166"/>
      <c r="F127" s="164"/>
      <c r="G127" s="165"/>
      <c r="H127" s="167"/>
      <c r="I127" s="164"/>
      <c r="J127" s="165"/>
      <c r="K127" s="167"/>
      <c r="L127" s="166"/>
      <c r="M127" s="166"/>
      <c r="N127" s="167"/>
    </row>
    <row r="128" spans="1:14" x14ac:dyDescent="0.2">
      <c r="A128" s="169" t="s">
        <v>205</v>
      </c>
      <c r="B128" s="164"/>
      <c r="C128" s="165"/>
      <c r="D128" s="165"/>
      <c r="E128" s="166"/>
      <c r="F128" s="164"/>
      <c r="G128" s="165"/>
      <c r="H128" s="167"/>
      <c r="I128" s="164"/>
      <c r="J128" s="165"/>
      <c r="K128" s="167"/>
      <c r="L128" s="166"/>
      <c r="M128" s="166"/>
      <c r="N128" s="167"/>
    </row>
    <row r="129" spans="1:14" ht="22.5" x14ac:dyDescent="0.2">
      <c r="A129" s="169" t="s">
        <v>206</v>
      </c>
      <c r="B129" s="164"/>
      <c r="C129" s="165"/>
      <c r="D129" s="165"/>
      <c r="E129" s="166"/>
      <c r="F129" s="164"/>
      <c r="G129" s="165"/>
      <c r="H129" s="167"/>
      <c r="I129" s="164"/>
      <c r="J129" s="165"/>
      <c r="K129" s="167"/>
      <c r="L129" s="166"/>
      <c r="M129" s="166"/>
      <c r="N129" s="167"/>
    </row>
    <row r="130" spans="1:14" x14ac:dyDescent="0.2">
      <c r="A130" s="170"/>
      <c r="B130" s="164"/>
      <c r="C130" s="165"/>
      <c r="D130" s="165"/>
      <c r="E130" s="166"/>
      <c r="F130" s="164"/>
      <c r="G130" s="165"/>
      <c r="H130" s="167"/>
      <c r="I130" s="164"/>
      <c r="J130" s="165"/>
      <c r="K130" s="167"/>
      <c r="L130" s="166"/>
      <c r="M130" s="166"/>
      <c r="N130" s="167"/>
    </row>
    <row r="131" spans="1:14" x14ac:dyDescent="0.2">
      <c r="A131" s="171" t="s">
        <v>221</v>
      </c>
      <c r="B131" s="164"/>
      <c r="C131" s="165"/>
      <c r="D131" s="165"/>
      <c r="E131" s="166"/>
      <c r="F131" s="164"/>
      <c r="G131" s="165"/>
      <c r="H131" s="167"/>
      <c r="I131" s="164"/>
      <c r="J131" s="165"/>
      <c r="K131" s="167"/>
      <c r="L131" s="166"/>
      <c r="M131" s="166"/>
      <c r="N131" s="167"/>
    </row>
    <row r="132" spans="1:14" x14ac:dyDescent="0.2">
      <c r="A132" s="169" t="s">
        <v>207</v>
      </c>
      <c r="B132" s="164">
        <v>8554824</v>
      </c>
      <c r="C132" s="165">
        <v>8554824</v>
      </c>
      <c r="D132" s="165">
        <f>B132-C132</f>
        <v>0</v>
      </c>
      <c r="E132" s="166">
        <v>7843026</v>
      </c>
      <c r="F132" s="164">
        <v>10336473</v>
      </c>
      <c r="G132" s="165">
        <v>9499664</v>
      </c>
      <c r="H132" s="167">
        <f>F132-G132</f>
        <v>836809</v>
      </c>
      <c r="I132" s="164">
        <v>245</v>
      </c>
      <c r="J132" s="165">
        <v>270</v>
      </c>
      <c r="K132" s="167">
        <f>I132-J132</f>
        <v>-25</v>
      </c>
      <c r="L132" s="166"/>
      <c r="M132" s="166">
        <v>290</v>
      </c>
      <c r="N132" s="167">
        <f>J132-M132</f>
        <v>-20</v>
      </c>
    </row>
    <row r="133" spans="1:14" x14ac:dyDescent="0.2">
      <c r="A133" s="169" t="s">
        <v>208</v>
      </c>
      <c r="B133" s="164"/>
      <c r="C133" s="165"/>
      <c r="D133" s="165"/>
      <c r="E133" s="166"/>
      <c r="F133" s="164"/>
      <c r="G133" s="165"/>
      <c r="H133" s="167"/>
      <c r="I133" s="164"/>
      <c r="J133" s="165"/>
      <c r="K133" s="167"/>
      <c r="L133" s="166"/>
      <c r="M133" s="166"/>
      <c r="N133" s="167"/>
    </row>
    <row r="134" spans="1:14" x14ac:dyDescent="0.2">
      <c r="A134" s="169" t="s">
        <v>209</v>
      </c>
      <c r="B134" s="164"/>
      <c r="C134" s="165"/>
      <c r="D134" s="165"/>
      <c r="E134" s="166"/>
      <c r="F134" s="164"/>
      <c r="G134" s="165"/>
      <c r="H134" s="167"/>
      <c r="I134" s="164"/>
      <c r="J134" s="165"/>
      <c r="K134" s="167"/>
      <c r="L134" s="166"/>
      <c r="M134" s="166"/>
      <c r="N134" s="167"/>
    </row>
    <row r="135" spans="1:14" x14ac:dyDescent="0.2">
      <c r="A135" s="169"/>
      <c r="B135" s="164"/>
      <c r="C135" s="165"/>
      <c r="D135" s="165"/>
      <c r="E135" s="166"/>
      <c r="F135" s="164"/>
      <c r="G135" s="165"/>
      <c r="H135" s="167"/>
      <c r="I135" s="164"/>
      <c r="J135" s="165"/>
      <c r="K135" s="167"/>
      <c r="L135" s="166"/>
      <c r="M135" s="166"/>
      <c r="N135" s="167"/>
    </row>
    <row r="136" spans="1:14" x14ac:dyDescent="0.2">
      <c r="A136" s="171" t="s">
        <v>222</v>
      </c>
      <c r="B136" s="164"/>
      <c r="C136" s="165"/>
      <c r="D136" s="165"/>
      <c r="E136" s="166"/>
      <c r="F136" s="164"/>
      <c r="G136" s="165"/>
      <c r="H136" s="167"/>
      <c r="I136" s="164"/>
      <c r="J136" s="165"/>
      <c r="K136" s="167"/>
      <c r="L136" s="166"/>
      <c r="M136" s="166"/>
      <c r="N136" s="167"/>
    </row>
    <row r="137" spans="1:14" x14ac:dyDescent="0.2">
      <c r="A137" s="169" t="s">
        <v>210</v>
      </c>
      <c r="B137" s="164">
        <v>15401527</v>
      </c>
      <c r="C137" s="165">
        <v>19533404</v>
      </c>
      <c r="D137" s="165">
        <f>B137-C137</f>
        <v>-4131877</v>
      </c>
      <c r="E137" s="166">
        <v>16765125</v>
      </c>
      <c r="F137" s="164">
        <v>20138739</v>
      </c>
      <c r="G137" s="165">
        <v>23028899</v>
      </c>
      <c r="H137" s="167">
        <f>F137-G137</f>
        <v>-2890160</v>
      </c>
      <c r="I137" s="164">
        <v>542</v>
      </c>
      <c r="J137" s="165">
        <v>560</v>
      </c>
      <c r="K137" s="167">
        <f>I137-J137</f>
        <v>-18</v>
      </c>
      <c r="L137" s="166"/>
      <c r="M137" s="166">
        <v>570</v>
      </c>
      <c r="N137" s="167">
        <f>J137-M137</f>
        <v>-10</v>
      </c>
    </row>
    <row r="138" spans="1:14" x14ac:dyDescent="0.2">
      <c r="A138" s="169" t="s">
        <v>208</v>
      </c>
      <c r="B138" s="164"/>
      <c r="C138" s="165"/>
      <c r="D138" s="165"/>
      <c r="E138" s="166"/>
      <c r="F138" s="164"/>
      <c r="G138" s="165"/>
      <c r="H138" s="167"/>
      <c r="I138" s="164"/>
      <c r="J138" s="165"/>
      <c r="K138" s="167"/>
      <c r="L138" s="166"/>
      <c r="M138" s="166"/>
      <c r="N138" s="167"/>
    </row>
    <row r="139" spans="1:14" x14ac:dyDescent="0.2">
      <c r="A139" s="169"/>
      <c r="B139" s="164"/>
      <c r="C139" s="165"/>
      <c r="D139" s="165"/>
      <c r="E139" s="166"/>
      <c r="F139" s="164"/>
      <c r="G139" s="165"/>
      <c r="H139" s="167"/>
      <c r="I139" s="164"/>
      <c r="J139" s="165"/>
      <c r="K139" s="167"/>
      <c r="L139" s="166"/>
      <c r="M139" s="166"/>
      <c r="N139" s="167"/>
    </row>
    <row r="140" spans="1:14" x14ac:dyDescent="0.2">
      <c r="A140" s="171" t="s">
        <v>223</v>
      </c>
      <c r="B140" s="164"/>
      <c r="C140" s="165"/>
      <c r="D140" s="165"/>
      <c r="E140" s="166"/>
      <c r="F140" s="164"/>
      <c r="G140" s="165"/>
      <c r="H140" s="167"/>
      <c r="I140" s="164"/>
      <c r="J140" s="165"/>
      <c r="K140" s="167"/>
      <c r="L140" s="166"/>
      <c r="M140" s="166"/>
      <c r="N140" s="167"/>
    </row>
    <row r="141" spans="1:14" x14ac:dyDescent="0.2">
      <c r="A141" s="169" t="s">
        <v>211</v>
      </c>
      <c r="B141" s="164">
        <v>11540441</v>
      </c>
      <c r="C141" s="165">
        <v>12752896</v>
      </c>
      <c r="D141" s="165">
        <f>B141-C141</f>
        <v>-1212455</v>
      </c>
      <c r="E141" s="166">
        <v>11540441</v>
      </c>
      <c r="F141" s="164">
        <v>13408759</v>
      </c>
      <c r="G141" s="165">
        <v>16102548</v>
      </c>
      <c r="H141" s="167">
        <f>F141-G141</f>
        <v>-2693789</v>
      </c>
      <c r="I141" s="164">
        <v>379</v>
      </c>
      <c r="J141" s="165">
        <v>390</v>
      </c>
      <c r="K141" s="167">
        <f>I141-J141</f>
        <v>-11</v>
      </c>
      <c r="L141" s="166"/>
      <c r="M141" s="166">
        <v>410</v>
      </c>
      <c r="N141" s="167">
        <f>J141-M141</f>
        <v>-20</v>
      </c>
    </row>
    <row r="142" spans="1:14" x14ac:dyDescent="0.2">
      <c r="A142" s="169" t="s">
        <v>209</v>
      </c>
      <c r="B142" s="164"/>
      <c r="C142" s="165"/>
      <c r="D142" s="165"/>
      <c r="E142" s="166"/>
      <c r="F142" s="164"/>
      <c r="G142" s="165"/>
      <c r="H142" s="167"/>
      <c r="I142" s="164"/>
      <c r="J142" s="165"/>
      <c r="K142" s="167"/>
      <c r="L142" s="166"/>
      <c r="M142" s="166"/>
      <c r="N142" s="167"/>
    </row>
    <row r="143" spans="1:14" x14ac:dyDescent="0.2">
      <c r="A143" s="169" t="s">
        <v>212</v>
      </c>
      <c r="B143" s="164"/>
      <c r="C143" s="165"/>
      <c r="D143" s="165"/>
      <c r="E143" s="166"/>
      <c r="F143" s="164"/>
      <c r="G143" s="165"/>
      <c r="H143" s="167"/>
      <c r="I143" s="164"/>
      <c r="J143" s="165"/>
      <c r="K143" s="167"/>
      <c r="L143" s="166"/>
      <c r="M143" s="166"/>
      <c r="N143" s="167"/>
    </row>
    <row r="144" spans="1:14" x14ac:dyDescent="0.2">
      <c r="A144" s="169" t="s">
        <v>213</v>
      </c>
      <c r="B144" s="164"/>
      <c r="C144" s="165"/>
      <c r="D144" s="165"/>
      <c r="E144" s="166"/>
      <c r="F144" s="164"/>
      <c r="G144" s="165"/>
      <c r="H144" s="167"/>
      <c r="I144" s="164"/>
      <c r="J144" s="165"/>
      <c r="K144" s="167"/>
      <c r="L144" s="166"/>
      <c r="M144" s="166"/>
      <c r="N144" s="167"/>
    </row>
    <row r="145" spans="1:14" x14ac:dyDescent="0.2">
      <c r="A145" s="169"/>
      <c r="B145" s="164"/>
      <c r="C145" s="165"/>
      <c r="D145" s="165"/>
      <c r="E145" s="166"/>
      <c r="F145" s="164"/>
      <c r="G145" s="165"/>
      <c r="H145" s="167"/>
      <c r="I145" s="164"/>
      <c r="J145" s="165"/>
      <c r="K145" s="167"/>
      <c r="L145" s="166"/>
      <c r="M145" s="166"/>
      <c r="N145" s="167"/>
    </row>
    <row r="146" spans="1:14" x14ac:dyDescent="0.2">
      <c r="A146" s="171" t="s">
        <v>224</v>
      </c>
      <c r="B146" s="164"/>
      <c r="C146" s="165"/>
      <c r="D146" s="165"/>
      <c r="E146" s="166"/>
      <c r="F146" s="164"/>
      <c r="G146" s="165"/>
      <c r="H146" s="167"/>
      <c r="I146" s="164"/>
      <c r="J146" s="165"/>
      <c r="K146" s="167"/>
      <c r="L146" s="166"/>
      <c r="M146" s="166"/>
      <c r="N146" s="167"/>
    </row>
    <row r="147" spans="1:14" x14ac:dyDescent="0.2">
      <c r="A147" s="169" t="s">
        <v>214</v>
      </c>
      <c r="B147" s="164"/>
      <c r="C147" s="165"/>
      <c r="D147" s="165"/>
      <c r="E147" s="166"/>
      <c r="F147" s="164"/>
      <c r="G147" s="165"/>
      <c r="H147" s="167"/>
      <c r="I147" s="164"/>
      <c r="J147" s="165"/>
      <c r="K147" s="167"/>
      <c r="L147" s="166"/>
      <c r="M147" s="166"/>
      <c r="N147" s="167"/>
    </row>
    <row r="148" spans="1:14" x14ac:dyDescent="0.2">
      <c r="A148" s="169" t="s">
        <v>215</v>
      </c>
      <c r="B148" s="164"/>
      <c r="C148" s="165"/>
      <c r="D148" s="165"/>
      <c r="E148" s="166"/>
      <c r="F148" s="164"/>
      <c r="G148" s="165"/>
      <c r="H148" s="167"/>
      <c r="I148" s="164"/>
      <c r="J148" s="165"/>
      <c r="K148" s="167"/>
      <c r="L148" s="166"/>
      <c r="M148" s="166"/>
      <c r="N148" s="167"/>
    </row>
    <row r="149" spans="1:14" ht="22.5" x14ac:dyDescent="0.2">
      <c r="A149" s="169" t="s">
        <v>216</v>
      </c>
      <c r="B149" s="164"/>
      <c r="C149" s="165"/>
      <c r="D149" s="165"/>
      <c r="E149" s="166"/>
      <c r="F149" s="164"/>
      <c r="G149" s="165"/>
      <c r="H149" s="167"/>
      <c r="I149" s="164"/>
      <c r="J149" s="165"/>
      <c r="K149" s="167"/>
      <c r="L149" s="166"/>
      <c r="M149" s="166"/>
      <c r="N149" s="167"/>
    </row>
    <row r="150" spans="1:14" ht="22.5" x14ac:dyDescent="0.2">
      <c r="A150" s="169" t="s">
        <v>217</v>
      </c>
      <c r="B150" s="164"/>
      <c r="C150" s="165"/>
      <c r="D150" s="165"/>
      <c r="E150" s="166"/>
      <c r="F150" s="164"/>
      <c r="G150" s="165"/>
      <c r="H150" s="167"/>
      <c r="I150" s="164"/>
      <c r="J150" s="165"/>
      <c r="K150" s="167"/>
      <c r="L150" s="166"/>
      <c r="M150" s="166"/>
      <c r="N150" s="167"/>
    </row>
    <row r="151" spans="1:14" x14ac:dyDescent="0.2">
      <c r="A151" s="169"/>
      <c r="B151" s="164"/>
      <c r="C151" s="165"/>
      <c r="D151" s="165"/>
      <c r="E151" s="166"/>
      <c r="F151" s="164"/>
      <c r="G151" s="165"/>
      <c r="H151" s="167"/>
      <c r="I151" s="164"/>
      <c r="J151" s="165"/>
      <c r="K151" s="167"/>
      <c r="L151" s="166"/>
      <c r="M151" s="166"/>
      <c r="N151" s="167"/>
    </row>
    <row r="152" spans="1:14" x14ac:dyDescent="0.2">
      <c r="A152" s="171" t="s">
        <v>225</v>
      </c>
      <c r="B152" s="164"/>
      <c r="C152" s="165"/>
      <c r="D152" s="165"/>
      <c r="E152" s="166"/>
      <c r="F152" s="164"/>
      <c r="G152" s="165"/>
      <c r="H152" s="167"/>
      <c r="I152" s="164"/>
      <c r="J152" s="165"/>
      <c r="K152" s="167"/>
      <c r="L152" s="166"/>
      <c r="M152" s="166"/>
      <c r="N152" s="167"/>
    </row>
    <row r="153" spans="1:14" x14ac:dyDescent="0.2">
      <c r="A153" s="169" t="s">
        <v>218</v>
      </c>
      <c r="B153" s="164"/>
      <c r="C153" s="165"/>
      <c r="D153" s="165"/>
      <c r="E153" s="166"/>
      <c r="F153" s="164"/>
      <c r="G153" s="165"/>
      <c r="H153" s="167"/>
      <c r="I153" s="164"/>
      <c r="J153" s="165"/>
      <c r="K153" s="167"/>
      <c r="L153" s="166"/>
      <c r="M153" s="166"/>
      <c r="N153" s="167"/>
    </row>
    <row r="154" spans="1:14" ht="22.5" x14ac:dyDescent="0.2">
      <c r="A154" s="169" t="s">
        <v>219</v>
      </c>
      <c r="B154" s="164"/>
      <c r="C154" s="165"/>
      <c r="D154" s="165"/>
      <c r="E154" s="166"/>
      <c r="F154" s="164"/>
      <c r="G154" s="165"/>
      <c r="H154" s="167"/>
      <c r="I154" s="164"/>
      <c r="J154" s="165"/>
      <c r="K154" s="167"/>
      <c r="L154" s="166"/>
      <c r="M154" s="166"/>
      <c r="N154" s="167"/>
    </row>
    <row r="155" spans="1:14" ht="12" thickBot="1" x14ac:dyDescent="0.25">
      <c r="A155" s="172"/>
      <c r="B155" s="164"/>
      <c r="C155" s="165"/>
      <c r="D155" s="165"/>
      <c r="E155" s="166"/>
      <c r="F155" s="164"/>
      <c r="G155" s="165"/>
      <c r="H155" s="167"/>
      <c r="I155" s="164"/>
      <c r="J155" s="165"/>
      <c r="K155" s="167"/>
      <c r="L155" s="166"/>
      <c r="M155" s="166"/>
      <c r="N155" s="167"/>
    </row>
    <row r="156" spans="1:14" x14ac:dyDescent="0.2">
      <c r="A156" s="173"/>
      <c r="B156" s="182"/>
      <c r="C156" s="186"/>
      <c r="D156" s="186"/>
      <c r="E156" s="183"/>
      <c r="F156" s="182"/>
      <c r="G156" s="186"/>
      <c r="H156" s="183"/>
      <c r="I156" s="182"/>
      <c r="J156" s="186"/>
      <c r="K156" s="398"/>
      <c r="L156" s="182"/>
      <c r="M156" s="186"/>
      <c r="N156" s="183"/>
    </row>
    <row r="157" spans="1:14" ht="12" thickBot="1" x14ac:dyDescent="0.25">
      <c r="A157" s="174" t="s">
        <v>0</v>
      </c>
      <c r="B157" s="175">
        <f t="shared" ref="B157:K157" si="15">+B141+B137+B132</f>
        <v>35496792</v>
      </c>
      <c r="C157" s="185">
        <f t="shared" si="15"/>
        <v>40841124</v>
      </c>
      <c r="D157" s="185">
        <f t="shared" si="15"/>
        <v>-5344332</v>
      </c>
      <c r="E157" s="181">
        <f t="shared" si="15"/>
        <v>36148592</v>
      </c>
      <c r="F157" s="175">
        <f t="shared" si="15"/>
        <v>43883971</v>
      </c>
      <c r="G157" s="185">
        <f t="shared" si="15"/>
        <v>48631111</v>
      </c>
      <c r="H157" s="181">
        <f t="shared" si="15"/>
        <v>-4747140</v>
      </c>
      <c r="I157" s="175">
        <f t="shared" si="15"/>
        <v>1166</v>
      </c>
      <c r="J157" s="185">
        <f t="shared" si="15"/>
        <v>1220</v>
      </c>
      <c r="K157" s="399">
        <f t="shared" si="15"/>
        <v>-54</v>
      </c>
      <c r="L157" s="175"/>
      <c r="M157" s="185">
        <f>+M141+M137+M132</f>
        <v>1270</v>
      </c>
      <c r="N157" s="181">
        <f>+N141+N137+N132</f>
        <v>-50</v>
      </c>
    </row>
    <row r="158" spans="1:14" ht="12.75" thickTop="1" thickBot="1" x14ac:dyDescent="0.25">
      <c r="A158" s="176" t="s">
        <v>18</v>
      </c>
      <c r="B158" s="177"/>
      <c r="C158" s="178"/>
      <c r="D158" s="187"/>
      <c r="E158" s="180"/>
      <c r="F158" s="177"/>
      <c r="G158" s="179"/>
      <c r="H158" s="180"/>
      <c r="I158" s="177"/>
      <c r="J158" s="178"/>
      <c r="K158" s="184"/>
      <c r="L158" s="179"/>
      <c r="M158" s="179"/>
      <c r="N158" s="180"/>
    </row>
    <row r="159" spans="1:14" x14ac:dyDescent="0.2">
      <c r="A159" s="62" t="s">
        <v>402</v>
      </c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x14ac:dyDescent="0.2">
      <c r="A160" s="62" t="s">
        <v>403</v>
      </c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s="119" customFormat="1" x14ac:dyDescent="0.2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s="119" customFormat="1" x14ac:dyDescent="0.2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s="119" customFormat="1" x14ac:dyDescent="0.2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s="119" customFormat="1" x14ac:dyDescent="0.2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x14ac:dyDescent="0.2">
      <c r="A165" s="147" t="s">
        <v>397</v>
      </c>
    </row>
    <row r="166" spans="1:14" ht="12" thickBot="1" x14ac:dyDescent="0.25">
      <c r="A166" s="94" t="s">
        <v>1876</v>
      </c>
    </row>
    <row r="167" spans="1:14" ht="12" thickBot="1" x14ac:dyDescent="0.25">
      <c r="A167" s="802" t="s">
        <v>195</v>
      </c>
      <c r="B167" s="804" t="s">
        <v>228</v>
      </c>
      <c r="C167" s="805"/>
      <c r="D167" s="805"/>
      <c r="E167" s="805"/>
      <c r="F167" s="806" t="s">
        <v>229</v>
      </c>
      <c r="G167" s="807"/>
      <c r="H167" s="808"/>
      <c r="I167" s="806" t="s">
        <v>227</v>
      </c>
      <c r="J167" s="807"/>
      <c r="K167" s="807"/>
      <c r="L167" s="807"/>
      <c r="M167" s="807"/>
      <c r="N167" s="808"/>
    </row>
    <row r="168" spans="1:14" ht="49.5" thickBot="1" x14ac:dyDescent="0.25">
      <c r="A168" s="803"/>
      <c r="B168" s="149">
        <v>2019</v>
      </c>
      <c r="C168" s="150">
        <v>2020</v>
      </c>
      <c r="D168" s="150" t="s">
        <v>398</v>
      </c>
      <c r="E168" s="152" t="s">
        <v>399</v>
      </c>
      <c r="F168" s="149">
        <v>2019</v>
      </c>
      <c r="G168" s="150">
        <v>2020</v>
      </c>
      <c r="H168" s="150" t="s">
        <v>398</v>
      </c>
      <c r="I168" s="149">
        <v>2019</v>
      </c>
      <c r="J168" s="150" t="s">
        <v>390</v>
      </c>
      <c r="K168" s="150" t="s">
        <v>398</v>
      </c>
      <c r="L168" s="151" t="s">
        <v>400</v>
      </c>
      <c r="M168" s="151" t="s">
        <v>399</v>
      </c>
      <c r="N168" s="152" t="s">
        <v>401</v>
      </c>
    </row>
    <row r="169" spans="1:14" x14ac:dyDescent="0.2">
      <c r="A169" s="153"/>
      <c r="B169" s="154"/>
      <c r="C169" s="155"/>
      <c r="D169" s="155"/>
      <c r="E169" s="156"/>
      <c r="F169" s="154"/>
      <c r="G169" s="155"/>
      <c r="H169" s="157"/>
      <c r="I169" s="154"/>
      <c r="J169" s="155"/>
      <c r="K169" s="157"/>
      <c r="L169" s="156"/>
      <c r="M169" s="156"/>
      <c r="N169" s="157"/>
    </row>
    <row r="170" spans="1:14" ht="22.5" x14ac:dyDescent="0.2">
      <c r="A170" s="158" t="s">
        <v>226</v>
      </c>
      <c r="B170" s="159"/>
      <c r="C170" s="160"/>
      <c r="D170" s="160"/>
      <c r="E170" s="161"/>
      <c r="F170" s="159"/>
      <c r="G170" s="160"/>
      <c r="H170" s="162"/>
      <c r="I170" s="159"/>
      <c r="J170" s="160"/>
      <c r="K170" s="162"/>
      <c r="L170" s="161"/>
      <c r="M170" s="161"/>
      <c r="N170" s="162"/>
    </row>
    <row r="171" spans="1:14" x14ac:dyDescent="0.2">
      <c r="A171" s="163" t="s">
        <v>196</v>
      </c>
      <c r="B171" s="164"/>
      <c r="C171" s="165"/>
      <c r="D171" s="165"/>
      <c r="E171" s="166"/>
      <c r="F171" s="164"/>
      <c r="G171" s="165"/>
      <c r="H171" s="167"/>
      <c r="I171" s="164"/>
      <c r="J171" s="165"/>
      <c r="K171" s="167"/>
      <c r="L171" s="166"/>
      <c r="M171" s="166"/>
      <c r="N171" s="167"/>
    </row>
    <row r="172" spans="1:14" x14ac:dyDescent="0.2">
      <c r="A172" s="168"/>
      <c r="B172" s="164"/>
      <c r="C172" s="165"/>
      <c r="D172" s="165"/>
      <c r="E172" s="166"/>
      <c r="F172" s="164"/>
      <c r="G172" s="165"/>
      <c r="H172" s="167"/>
      <c r="I172" s="164"/>
      <c r="J172" s="165"/>
      <c r="K172" s="167"/>
      <c r="L172" s="166"/>
      <c r="M172" s="166"/>
      <c r="N172" s="167"/>
    </row>
    <row r="173" spans="1:14" x14ac:dyDescent="0.2">
      <c r="A173" s="158" t="s">
        <v>201</v>
      </c>
      <c r="B173" s="164"/>
      <c r="C173" s="165"/>
      <c r="D173" s="165"/>
      <c r="E173" s="166"/>
      <c r="F173" s="164"/>
      <c r="G173" s="165"/>
      <c r="H173" s="167"/>
      <c r="I173" s="164"/>
      <c r="J173" s="165"/>
      <c r="K173" s="167"/>
      <c r="L173" s="166"/>
      <c r="M173" s="166"/>
      <c r="N173" s="167"/>
    </row>
    <row r="174" spans="1:14" x14ac:dyDescent="0.2">
      <c r="A174" s="169" t="s">
        <v>197</v>
      </c>
      <c r="B174" s="164"/>
      <c r="C174" s="165"/>
      <c r="D174" s="165"/>
      <c r="E174" s="166"/>
      <c r="F174" s="164"/>
      <c r="G174" s="165"/>
      <c r="H174" s="167"/>
      <c r="I174" s="164"/>
      <c r="J174" s="165"/>
      <c r="K174" s="167"/>
      <c r="L174" s="166"/>
      <c r="M174" s="166"/>
      <c r="N174" s="167"/>
    </row>
    <row r="175" spans="1:14" x14ac:dyDescent="0.2">
      <c r="A175" s="169" t="s">
        <v>198</v>
      </c>
      <c r="B175" s="164"/>
      <c r="C175" s="165"/>
      <c r="D175" s="165"/>
      <c r="E175" s="166"/>
      <c r="F175" s="164"/>
      <c r="G175" s="165"/>
      <c r="H175" s="167"/>
      <c r="I175" s="164"/>
      <c r="J175" s="165"/>
      <c r="K175" s="167"/>
      <c r="L175" s="166"/>
      <c r="M175" s="166"/>
      <c r="N175" s="167"/>
    </row>
    <row r="176" spans="1:14" x14ac:dyDescent="0.2">
      <c r="A176" s="169" t="s">
        <v>199</v>
      </c>
      <c r="B176" s="164"/>
      <c r="C176" s="165"/>
      <c r="D176" s="165"/>
      <c r="E176" s="166"/>
      <c r="F176" s="164"/>
      <c r="G176" s="165"/>
      <c r="H176" s="167"/>
      <c r="I176" s="164"/>
      <c r="J176" s="165"/>
      <c r="K176" s="167"/>
      <c r="L176" s="166"/>
      <c r="M176" s="166"/>
      <c r="N176" s="167"/>
    </row>
    <row r="177" spans="1:14" x14ac:dyDescent="0.2">
      <c r="A177" s="169" t="s">
        <v>200</v>
      </c>
      <c r="B177" s="164"/>
      <c r="C177" s="165"/>
      <c r="D177" s="165"/>
      <c r="E177" s="166"/>
      <c r="F177" s="164"/>
      <c r="G177" s="165"/>
      <c r="H177" s="167"/>
      <c r="I177" s="164"/>
      <c r="J177" s="165"/>
      <c r="K177" s="167"/>
      <c r="L177" s="166"/>
      <c r="M177" s="166"/>
      <c r="N177" s="167"/>
    </row>
    <row r="178" spans="1:14" x14ac:dyDescent="0.2">
      <c r="A178" s="169"/>
      <c r="B178" s="159"/>
      <c r="C178" s="160"/>
      <c r="D178" s="160"/>
      <c r="E178" s="161"/>
      <c r="F178" s="159"/>
      <c r="G178" s="160"/>
      <c r="H178" s="162"/>
      <c r="I178" s="159"/>
      <c r="J178" s="160"/>
      <c r="K178" s="162"/>
      <c r="L178" s="161"/>
      <c r="M178" s="161"/>
      <c r="N178" s="162"/>
    </row>
    <row r="179" spans="1:14" x14ac:dyDescent="0.2">
      <c r="A179" s="158" t="s">
        <v>220</v>
      </c>
      <c r="B179" s="164"/>
      <c r="C179" s="165"/>
      <c r="D179" s="165"/>
      <c r="E179" s="166"/>
      <c r="F179" s="164"/>
      <c r="G179" s="165"/>
      <c r="H179" s="167"/>
      <c r="I179" s="164"/>
      <c r="J179" s="165"/>
      <c r="K179" s="167"/>
      <c r="L179" s="166"/>
      <c r="M179" s="166"/>
      <c r="N179" s="167"/>
    </row>
    <row r="180" spans="1:14" x14ac:dyDescent="0.2">
      <c r="A180" s="169" t="s">
        <v>202</v>
      </c>
      <c r="B180" s="164"/>
      <c r="C180" s="165"/>
      <c r="D180" s="165"/>
      <c r="E180" s="166"/>
      <c r="F180" s="164"/>
      <c r="G180" s="165"/>
      <c r="H180" s="167"/>
      <c r="I180" s="164"/>
      <c r="J180" s="165"/>
      <c r="K180" s="167"/>
      <c r="L180" s="166"/>
      <c r="M180" s="166"/>
      <c r="N180" s="167"/>
    </row>
    <row r="181" spans="1:14" x14ac:dyDescent="0.2">
      <c r="A181" s="169" t="s">
        <v>203</v>
      </c>
      <c r="B181" s="164"/>
      <c r="C181" s="165"/>
      <c r="D181" s="165"/>
      <c r="E181" s="166"/>
      <c r="F181" s="164"/>
      <c r="G181" s="165"/>
      <c r="H181" s="167"/>
      <c r="I181" s="164"/>
      <c r="J181" s="165"/>
      <c r="K181" s="167"/>
      <c r="L181" s="166"/>
      <c r="M181" s="166"/>
      <c r="N181" s="167"/>
    </row>
    <row r="182" spans="1:14" x14ac:dyDescent="0.2">
      <c r="A182" s="169" t="s">
        <v>204</v>
      </c>
      <c r="B182" s="164"/>
      <c r="C182" s="165"/>
      <c r="D182" s="165"/>
      <c r="E182" s="166"/>
      <c r="F182" s="164"/>
      <c r="G182" s="165"/>
      <c r="H182" s="167"/>
      <c r="I182" s="164"/>
      <c r="J182" s="165"/>
      <c r="K182" s="167"/>
      <c r="L182" s="166"/>
      <c r="M182" s="166"/>
      <c r="N182" s="167"/>
    </row>
    <row r="183" spans="1:14" x14ac:dyDescent="0.2">
      <c r="A183" s="169" t="s">
        <v>205</v>
      </c>
      <c r="B183" s="164"/>
      <c r="C183" s="165"/>
      <c r="D183" s="165"/>
      <c r="E183" s="166"/>
      <c r="F183" s="164"/>
      <c r="G183" s="165"/>
      <c r="H183" s="167"/>
      <c r="I183" s="164"/>
      <c r="J183" s="165"/>
      <c r="K183" s="167"/>
      <c r="L183" s="166"/>
      <c r="M183" s="166"/>
      <c r="N183" s="167"/>
    </row>
    <row r="184" spans="1:14" ht="22.5" x14ac:dyDescent="0.2">
      <c r="A184" s="169" t="s">
        <v>206</v>
      </c>
      <c r="B184" s="164"/>
      <c r="C184" s="165"/>
      <c r="D184" s="165"/>
      <c r="E184" s="166"/>
      <c r="F184" s="164"/>
      <c r="G184" s="165"/>
      <c r="H184" s="167"/>
      <c r="I184" s="164"/>
      <c r="J184" s="165"/>
      <c r="K184" s="167"/>
      <c r="L184" s="166"/>
      <c r="M184" s="166"/>
      <c r="N184" s="167"/>
    </row>
    <row r="185" spans="1:14" x14ac:dyDescent="0.2">
      <c r="A185" s="170"/>
      <c r="B185" s="164"/>
      <c r="C185" s="165"/>
      <c r="D185" s="165"/>
      <c r="E185" s="166"/>
      <c r="F185" s="164"/>
      <c r="G185" s="165"/>
      <c r="H185" s="167"/>
      <c r="I185" s="164"/>
      <c r="J185" s="165"/>
      <c r="K185" s="167"/>
      <c r="L185" s="166"/>
      <c r="M185" s="166"/>
      <c r="N185" s="167"/>
    </row>
    <row r="186" spans="1:14" x14ac:dyDescent="0.2">
      <c r="A186" s="171" t="s">
        <v>221</v>
      </c>
      <c r="B186" s="164"/>
      <c r="C186" s="165"/>
      <c r="D186" s="165"/>
      <c r="E186" s="166"/>
      <c r="F186" s="164"/>
      <c r="G186" s="165"/>
      <c r="H186" s="167"/>
      <c r="I186" s="164"/>
      <c r="J186" s="165"/>
      <c r="K186" s="167"/>
      <c r="L186" s="166"/>
      <c r="M186" s="166"/>
      <c r="N186" s="167"/>
    </row>
    <row r="187" spans="1:14" x14ac:dyDescent="0.2">
      <c r="A187" s="169" t="s">
        <v>207</v>
      </c>
      <c r="B187" s="165">
        <v>36209816</v>
      </c>
      <c r="C187" s="165">
        <v>38688401</v>
      </c>
      <c r="D187" s="165">
        <f>+B187-C187</f>
        <v>-2478585</v>
      </c>
      <c r="E187" s="166">
        <f>33452345+3870005</f>
        <v>37322350</v>
      </c>
      <c r="F187" s="164">
        <v>41656750</v>
      </c>
      <c r="G187" s="165">
        <v>54030239</v>
      </c>
      <c r="H187" s="167">
        <f>+F187-G187</f>
        <v>-12373489</v>
      </c>
      <c r="I187" s="164">
        <v>1552</v>
      </c>
      <c r="J187" s="165">
        <v>1566</v>
      </c>
      <c r="K187" s="157">
        <f t="shared" ref="K187" si="16">+I187-J187</f>
        <v>-14</v>
      </c>
      <c r="L187" s="166">
        <v>1570</v>
      </c>
      <c r="M187" s="166">
        <v>1572</v>
      </c>
      <c r="N187" s="157">
        <f t="shared" ref="N187" si="17">+L187-M187</f>
        <v>-2</v>
      </c>
    </row>
    <row r="188" spans="1:14" x14ac:dyDescent="0.2">
      <c r="A188" s="169" t="s">
        <v>208</v>
      </c>
      <c r="B188" s="164"/>
      <c r="C188" s="165"/>
      <c r="D188" s="165"/>
      <c r="E188" s="166"/>
      <c r="F188" s="164"/>
      <c r="G188" s="165"/>
      <c r="H188" s="167"/>
      <c r="I188" s="164"/>
      <c r="J188" s="165"/>
      <c r="K188" s="167"/>
      <c r="L188" s="166"/>
      <c r="M188" s="166"/>
      <c r="N188" s="167"/>
    </row>
    <row r="189" spans="1:14" x14ac:dyDescent="0.2">
      <c r="A189" s="169" t="s">
        <v>209</v>
      </c>
      <c r="B189" s="164"/>
      <c r="C189" s="165"/>
      <c r="D189" s="165"/>
      <c r="E189" s="166"/>
      <c r="F189" s="164"/>
      <c r="G189" s="165"/>
      <c r="H189" s="167"/>
      <c r="I189" s="164"/>
      <c r="J189" s="165"/>
      <c r="K189" s="167"/>
      <c r="L189" s="166"/>
      <c r="M189" s="166"/>
      <c r="N189" s="167"/>
    </row>
    <row r="190" spans="1:14" x14ac:dyDescent="0.2">
      <c r="A190" s="169"/>
      <c r="B190" s="164"/>
      <c r="C190" s="165"/>
      <c r="D190" s="165"/>
      <c r="E190" s="166"/>
      <c r="F190" s="164"/>
      <c r="G190" s="165"/>
      <c r="H190" s="167"/>
      <c r="I190" s="164"/>
      <c r="J190" s="165"/>
      <c r="K190" s="167"/>
      <c r="L190" s="166"/>
      <c r="M190" s="166"/>
      <c r="N190" s="167"/>
    </row>
    <row r="191" spans="1:14" x14ac:dyDescent="0.2">
      <c r="A191" s="171" t="s">
        <v>222</v>
      </c>
      <c r="B191" s="164"/>
      <c r="C191" s="165"/>
      <c r="D191" s="165"/>
      <c r="E191" s="166"/>
      <c r="F191" s="164"/>
      <c r="G191" s="165"/>
      <c r="H191" s="167"/>
      <c r="I191" s="164"/>
      <c r="J191" s="165"/>
      <c r="K191" s="167"/>
      <c r="L191" s="166"/>
      <c r="M191" s="166"/>
      <c r="N191" s="167"/>
    </row>
    <row r="192" spans="1:14" x14ac:dyDescent="0.2">
      <c r="A192" s="169" t="s">
        <v>210</v>
      </c>
      <c r="B192" s="165">
        <v>80312850</v>
      </c>
      <c r="C192" s="165">
        <v>89799820</v>
      </c>
      <c r="D192" s="165">
        <f t="shared" ref="D192" si="18">+B192-C192</f>
        <v>-9486970</v>
      </c>
      <c r="E192" s="166">
        <v>93425156</v>
      </c>
      <c r="F192" s="164">
        <v>96665470</v>
      </c>
      <c r="G192" s="165">
        <v>97653852</v>
      </c>
      <c r="H192" s="167">
        <f t="shared" ref="H192" si="19">+F192-G192</f>
        <v>-988382</v>
      </c>
      <c r="I192" s="164">
        <v>2855</v>
      </c>
      <c r="J192" s="165">
        <v>2928</v>
      </c>
      <c r="K192" s="157">
        <f t="shared" ref="K192" si="20">+I192-J192</f>
        <v>-73</v>
      </c>
      <c r="L192" s="166">
        <v>2968</v>
      </c>
      <c r="M192" s="166">
        <v>2990</v>
      </c>
      <c r="N192" s="157">
        <f t="shared" ref="N192" si="21">+L192-M192</f>
        <v>-22</v>
      </c>
    </row>
    <row r="193" spans="1:14" x14ac:dyDescent="0.2">
      <c r="A193" s="169" t="s">
        <v>208</v>
      </c>
      <c r="B193" s="164"/>
      <c r="C193" s="165"/>
      <c r="D193" s="165"/>
      <c r="E193" s="166"/>
      <c r="F193" s="164"/>
      <c r="G193" s="165"/>
      <c r="H193" s="167"/>
      <c r="I193" s="164"/>
      <c r="J193" s="165"/>
      <c r="K193" s="167"/>
      <c r="L193" s="166"/>
      <c r="M193" s="166"/>
      <c r="N193" s="167"/>
    </row>
    <row r="194" spans="1:14" x14ac:dyDescent="0.2">
      <c r="A194" s="169"/>
      <c r="B194" s="164"/>
      <c r="C194" s="165"/>
      <c r="D194" s="165"/>
      <c r="E194" s="166"/>
      <c r="F194" s="164"/>
      <c r="G194" s="165"/>
      <c r="H194" s="167"/>
      <c r="I194" s="164"/>
      <c r="J194" s="165"/>
      <c r="K194" s="167"/>
      <c r="L194" s="166"/>
      <c r="M194" s="166"/>
      <c r="N194" s="167"/>
    </row>
    <row r="195" spans="1:14" x14ac:dyDescent="0.2">
      <c r="A195" s="171" t="s">
        <v>223</v>
      </c>
      <c r="B195" s="164"/>
      <c r="C195" s="165"/>
      <c r="D195" s="165"/>
      <c r="E195" s="166"/>
      <c r="F195" s="164"/>
      <c r="G195" s="165"/>
      <c r="H195" s="167"/>
      <c r="I195" s="164"/>
      <c r="J195" s="165"/>
      <c r="K195" s="167"/>
      <c r="L195" s="166"/>
      <c r="M195" s="166"/>
      <c r="N195" s="167"/>
    </row>
    <row r="196" spans="1:14" x14ac:dyDescent="0.2">
      <c r="A196" s="169" t="s">
        <v>211</v>
      </c>
      <c r="B196" s="165">
        <v>68945557</v>
      </c>
      <c r="C196" s="165">
        <v>75591432</v>
      </c>
      <c r="D196" s="165">
        <f t="shared" ref="D196" si="22">+B196-C196</f>
        <v>-6645875</v>
      </c>
      <c r="E196" s="166">
        <v>73481255</v>
      </c>
      <c r="F196" s="164">
        <v>80265072</v>
      </c>
      <c r="G196" s="165">
        <v>85920756</v>
      </c>
      <c r="H196" s="167">
        <f t="shared" ref="H196" si="23">+F196-G196</f>
        <v>-5655684</v>
      </c>
      <c r="I196" s="164">
        <v>2341</v>
      </c>
      <c r="J196" s="165">
        <v>2357</v>
      </c>
      <c r="K196" s="157">
        <f t="shared" ref="K196" si="24">+I196-J196</f>
        <v>-16</v>
      </c>
      <c r="L196" s="166">
        <v>2368</v>
      </c>
      <c r="M196" s="166">
        <v>2370</v>
      </c>
      <c r="N196" s="157">
        <f t="shared" ref="N196" si="25">+L196-M196</f>
        <v>-2</v>
      </c>
    </row>
    <row r="197" spans="1:14" x14ac:dyDescent="0.2">
      <c r="A197" s="169" t="s">
        <v>209</v>
      </c>
      <c r="B197" s="164"/>
      <c r="C197" s="165"/>
      <c r="D197" s="165"/>
      <c r="E197" s="166"/>
      <c r="F197" s="164"/>
      <c r="G197" s="165"/>
      <c r="H197" s="167"/>
      <c r="I197" s="164"/>
      <c r="J197" s="165"/>
      <c r="K197" s="167"/>
      <c r="L197" s="166"/>
      <c r="M197" s="166"/>
      <c r="N197" s="167"/>
    </row>
    <row r="198" spans="1:14" x14ac:dyDescent="0.2">
      <c r="A198" s="169" t="s">
        <v>212</v>
      </c>
      <c r="B198" s="164"/>
      <c r="C198" s="165"/>
      <c r="D198" s="165"/>
      <c r="E198" s="166"/>
      <c r="F198" s="164"/>
      <c r="G198" s="165"/>
      <c r="H198" s="167"/>
      <c r="I198" s="164"/>
      <c r="J198" s="165"/>
      <c r="K198" s="167"/>
      <c r="L198" s="166"/>
      <c r="M198" s="166"/>
      <c r="N198" s="167"/>
    </row>
    <row r="199" spans="1:14" x14ac:dyDescent="0.2">
      <c r="A199" s="169" t="s">
        <v>213</v>
      </c>
      <c r="B199" s="164"/>
      <c r="C199" s="165"/>
      <c r="D199" s="165"/>
      <c r="E199" s="166"/>
      <c r="F199" s="164"/>
      <c r="G199" s="165"/>
      <c r="H199" s="167"/>
      <c r="I199" s="164"/>
      <c r="J199" s="165"/>
      <c r="K199" s="167"/>
      <c r="L199" s="166"/>
      <c r="M199" s="166"/>
      <c r="N199" s="167"/>
    </row>
    <row r="200" spans="1:14" x14ac:dyDescent="0.2">
      <c r="A200" s="169"/>
      <c r="B200" s="164"/>
      <c r="C200" s="165"/>
      <c r="D200" s="165"/>
      <c r="E200" s="166"/>
      <c r="F200" s="164"/>
      <c r="G200" s="165"/>
      <c r="H200" s="167"/>
      <c r="I200" s="164"/>
      <c r="J200" s="165"/>
      <c r="K200" s="167"/>
      <c r="L200" s="166"/>
      <c r="M200" s="166"/>
      <c r="N200" s="167"/>
    </row>
    <row r="201" spans="1:14" x14ac:dyDescent="0.2">
      <c r="A201" s="171" t="s">
        <v>224</v>
      </c>
      <c r="B201" s="164"/>
      <c r="C201" s="165"/>
      <c r="D201" s="165"/>
      <c r="E201" s="166"/>
      <c r="F201" s="164"/>
      <c r="G201" s="165"/>
      <c r="H201" s="167"/>
      <c r="I201" s="164"/>
      <c r="J201" s="165"/>
      <c r="K201" s="167"/>
      <c r="L201" s="166"/>
      <c r="M201" s="166"/>
      <c r="N201" s="167"/>
    </row>
    <row r="202" spans="1:14" x14ac:dyDescent="0.2">
      <c r="A202" s="169" t="s">
        <v>214</v>
      </c>
      <c r="B202" s="164"/>
      <c r="C202" s="165"/>
      <c r="D202" s="165"/>
      <c r="E202" s="166"/>
      <c r="F202" s="164"/>
      <c r="G202" s="165"/>
      <c r="H202" s="167"/>
      <c r="I202" s="164"/>
      <c r="J202" s="165"/>
      <c r="K202" s="167"/>
      <c r="L202" s="166"/>
      <c r="M202" s="166"/>
      <c r="N202" s="167"/>
    </row>
    <row r="203" spans="1:14" x14ac:dyDescent="0.2">
      <c r="A203" s="169" t="s">
        <v>215</v>
      </c>
      <c r="B203" s="164"/>
      <c r="C203" s="165"/>
      <c r="D203" s="165"/>
      <c r="E203" s="166"/>
      <c r="F203" s="164"/>
      <c r="G203" s="165"/>
      <c r="H203" s="167"/>
      <c r="I203" s="164"/>
      <c r="J203" s="165"/>
      <c r="K203" s="167"/>
      <c r="L203" s="166"/>
      <c r="M203" s="166"/>
      <c r="N203" s="167"/>
    </row>
    <row r="204" spans="1:14" ht="22.5" x14ac:dyDescent="0.2">
      <c r="A204" s="169" t="s">
        <v>216</v>
      </c>
      <c r="B204" s="164"/>
      <c r="C204" s="165"/>
      <c r="D204" s="165"/>
      <c r="E204" s="166"/>
      <c r="F204" s="164"/>
      <c r="G204" s="165"/>
      <c r="H204" s="167"/>
      <c r="I204" s="164"/>
      <c r="J204" s="165"/>
      <c r="K204" s="167"/>
      <c r="L204" s="166"/>
      <c r="M204" s="166"/>
      <c r="N204" s="167"/>
    </row>
    <row r="205" spans="1:14" ht="22.5" x14ac:dyDescent="0.2">
      <c r="A205" s="169" t="s">
        <v>217</v>
      </c>
      <c r="B205" s="164"/>
      <c r="C205" s="165"/>
      <c r="D205" s="165"/>
      <c r="E205" s="166"/>
      <c r="F205" s="164"/>
      <c r="G205" s="165"/>
      <c r="H205" s="167"/>
      <c r="I205" s="164"/>
      <c r="J205" s="165"/>
      <c r="K205" s="167"/>
      <c r="L205" s="166"/>
      <c r="M205" s="166"/>
      <c r="N205" s="167"/>
    </row>
    <row r="206" spans="1:14" x14ac:dyDescent="0.2">
      <c r="A206" s="169"/>
      <c r="B206" s="164"/>
      <c r="C206" s="165"/>
      <c r="D206" s="165"/>
      <c r="E206" s="166"/>
      <c r="F206" s="164"/>
      <c r="G206" s="165"/>
      <c r="H206" s="167"/>
      <c r="I206" s="164"/>
      <c r="J206" s="165"/>
      <c r="K206" s="167"/>
      <c r="L206" s="166"/>
      <c r="M206" s="166"/>
      <c r="N206" s="167"/>
    </row>
    <row r="207" spans="1:14" x14ac:dyDescent="0.2">
      <c r="A207" s="171" t="s">
        <v>225</v>
      </c>
      <c r="B207" s="164"/>
      <c r="C207" s="165"/>
      <c r="D207" s="165"/>
      <c r="E207" s="166"/>
      <c r="F207" s="164"/>
      <c r="G207" s="165"/>
      <c r="H207" s="167"/>
      <c r="I207" s="164"/>
      <c r="J207" s="165"/>
      <c r="K207" s="167"/>
      <c r="L207" s="166"/>
      <c r="M207" s="166"/>
      <c r="N207" s="167"/>
    </row>
    <row r="208" spans="1:14" x14ac:dyDescent="0.2">
      <c r="A208" s="169" t="s">
        <v>218</v>
      </c>
      <c r="B208" s="164"/>
      <c r="C208" s="165"/>
      <c r="D208" s="165"/>
      <c r="E208" s="166"/>
      <c r="F208" s="164"/>
      <c r="G208" s="165"/>
      <c r="H208" s="167"/>
      <c r="I208" s="164"/>
      <c r="J208" s="165"/>
      <c r="K208" s="167"/>
      <c r="L208" s="166"/>
      <c r="M208" s="166"/>
      <c r="N208" s="167"/>
    </row>
    <row r="209" spans="1:14" ht="22.5" x14ac:dyDescent="0.2">
      <c r="A209" s="169" t="s">
        <v>219</v>
      </c>
      <c r="B209" s="164"/>
      <c r="C209" s="165"/>
      <c r="D209" s="165"/>
      <c r="E209" s="166"/>
      <c r="F209" s="164"/>
      <c r="G209" s="165"/>
      <c r="H209" s="167"/>
      <c r="I209" s="164"/>
      <c r="J209" s="165"/>
      <c r="K209" s="167"/>
      <c r="L209" s="166"/>
      <c r="M209" s="166"/>
      <c r="N209" s="167"/>
    </row>
    <row r="210" spans="1:14" ht="12" thickBot="1" x14ac:dyDescent="0.25">
      <c r="A210" s="172"/>
      <c r="B210" s="164"/>
      <c r="C210" s="165"/>
      <c r="D210" s="165"/>
      <c r="E210" s="166"/>
      <c r="F210" s="164"/>
      <c r="G210" s="165"/>
      <c r="H210" s="167"/>
      <c r="I210" s="164"/>
      <c r="J210" s="165"/>
      <c r="K210" s="167"/>
      <c r="L210" s="166"/>
      <c r="M210" s="166"/>
      <c r="N210" s="167"/>
    </row>
    <row r="211" spans="1:14" x14ac:dyDescent="0.2">
      <c r="A211" s="173"/>
      <c r="B211" s="182"/>
      <c r="C211" s="186"/>
      <c r="D211" s="186"/>
      <c r="E211" s="183"/>
      <c r="F211" s="182"/>
      <c r="G211" s="186"/>
      <c r="H211" s="183"/>
      <c r="I211" s="182"/>
      <c r="J211" s="186"/>
      <c r="K211" s="183"/>
      <c r="L211" s="182"/>
      <c r="M211" s="186"/>
      <c r="N211" s="183"/>
    </row>
    <row r="212" spans="1:14" ht="12" thickBot="1" x14ac:dyDescent="0.25">
      <c r="A212" s="174" t="s">
        <v>0</v>
      </c>
      <c r="B212" s="175">
        <f t="shared" ref="B212:N212" si="26">+B196+B192+B187</f>
        <v>185468223</v>
      </c>
      <c r="C212" s="185">
        <f t="shared" si="26"/>
        <v>204079653</v>
      </c>
      <c r="D212" s="185">
        <f t="shared" si="26"/>
        <v>-18611430</v>
      </c>
      <c r="E212" s="181">
        <f t="shared" si="26"/>
        <v>204228761</v>
      </c>
      <c r="F212" s="175">
        <f t="shared" si="26"/>
        <v>218587292</v>
      </c>
      <c r="G212" s="185">
        <f t="shared" si="26"/>
        <v>237604847</v>
      </c>
      <c r="H212" s="181">
        <f t="shared" si="26"/>
        <v>-19017555</v>
      </c>
      <c r="I212" s="175">
        <f t="shared" si="26"/>
        <v>6748</v>
      </c>
      <c r="J212" s="185">
        <f t="shared" si="26"/>
        <v>6851</v>
      </c>
      <c r="K212" s="181">
        <f t="shared" si="26"/>
        <v>-103</v>
      </c>
      <c r="L212" s="175">
        <f t="shared" si="26"/>
        <v>6906</v>
      </c>
      <c r="M212" s="185">
        <f t="shared" si="26"/>
        <v>6932</v>
      </c>
      <c r="N212" s="181">
        <f t="shared" si="26"/>
        <v>-26</v>
      </c>
    </row>
    <row r="213" spans="1:14" ht="12.75" thickTop="1" thickBot="1" x14ac:dyDescent="0.25">
      <c r="A213" s="176" t="s">
        <v>18</v>
      </c>
      <c r="B213" s="177"/>
      <c r="C213" s="178"/>
      <c r="D213" s="187"/>
      <c r="E213" s="180"/>
      <c r="F213" s="177"/>
      <c r="G213" s="179"/>
      <c r="H213" s="180"/>
      <c r="I213" s="177"/>
      <c r="J213" s="178"/>
      <c r="K213" s="184"/>
      <c r="L213" s="179"/>
      <c r="M213" s="179"/>
      <c r="N213" s="180"/>
    </row>
    <row r="214" spans="1:14" x14ac:dyDescent="0.2">
      <c r="A214" s="62" t="s">
        <v>402</v>
      </c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x14ac:dyDescent="0.2">
      <c r="A215" s="62" t="s">
        <v>403</v>
      </c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8" spans="1:14" x14ac:dyDescent="0.2">
      <c r="A218" s="147" t="s">
        <v>397</v>
      </c>
      <c r="B218" s="148"/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</row>
    <row r="219" spans="1:14" ht="12" thickBot="1" x14ac:dyDescent="0.25">
      <c r="A219" s="94" t="s">
        <v>1877</v>
      </c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</row>
    <row r="220" spans="1:14" ht="12" thickBot="1" x14ac:dyDescent="0.25">
      <c r="A220" s="802" t="s">
        <v>195</v>
      </c>
      <c r="B220" s="804" t="s">
        <v>228</v>
      </c>
      <c r="C220" s="805"/>
      <c r="D220" s="805"/>
      <c r="E220" s="805"/>
      <c r="F220" s="806" t="s">
        <v>229</v>
      </c>
      <c r="G220" s="807"/>
      <c r="H220" s="808"/>
      <c r="I220" s="806" t="s">
        <v>227</v>
      </c>
      <c r="J220" s="807"/>
      <c r="K220" s="807"/>
      <c r="L220" s="807"/>
      <c r="M220" s="807"/>
      <c r="N220" s="808"/>
    </row>
    <row r="221" spans="1:14" ht="49.5" thickBot="1" x14ac:dyDescent="0.25">
      <c r="A221" s="803"/>
      <c r="B221" s="149">
        <v>2019</v>
      </c>
      <c r="C221" s="150">
        <v>2020</v>
      </c>
      <c r="D221" s="150" t="s">
        <v>398</v>
      </c>
      <c r="E221" s="152" t="s">
        <v>399</v>
      </c>
      <c r="F221" s="149">
        <v>2019</v>
      </c>
      <c r="G221" s="150">
        <v>2020</v>
      </c>
      <c r="H221" s="150" t="s">
        <v>398</v>
      </c>
      <c r="I221" s="149">
        <v>2019</v>
      </c>
      <c r="J221" s="150" t="s">
        <v>390</v>
      </c>
      <c r="K221" s="150" t="s">
        <v>398</v>
      </c>
      <c r="L221" s="151" t="s">
        <v>400</v>
      </c>
      <c r="M221" s="151" t="s">
        <v>399</v>
      </c>
      <c r="N221" s="152" t="s">
        <v>401</v>
      </c>
    </row>
    <row r="222" spans="1:14" x14ac:dyDescent="0.2">
      <c r="A222" s="153"/>
      <c r="B222" s="154"/>
      <c r="C222" s="155"/>
      <c r="D222" s="155"/>
      <c r="E222" s="156"/>
      <c r="F222" s="154"/>
      <c r="G222" s="155"/>
      <c r="H222" s="157"/>
      <c r="I222" s="154"/>
      <c r="J222" s="155"/>
      <c r="K222" s="157"/>
      <c r="L222" s="156"/>
      <c r="M222" s="156"/>
      <c r="N222" s="157"/>
    </row>
    <row r="223" spans="1:14" ht="22.5" x14ac:dyDescent="0.2">
      <c r="A223" s="158" t="s">
        <v>226</v>
      </c>
      <c r="B223" s="159"/>
      <c r="C223" s="160"/>
      <c r="D223" s="160"/>
      <c r="E223" s="161"/>
      <c r="F223" s="159"/>
      <c r="G223" s="160"/>
      <c r="H223" s="162"/>
      <c r="I223" s="159"/>
      <c r="J223" s="160"/>
      <c r="K223" s="162"/>
      <c r="L223" s="161"/>
      <c r="M223" s="161"/>
      <c r="N223" s="162"/>
    </row>
    <row r="224" spans="1:14" x14ac:dyDescent="0.2">
      <c r="A224" s="163" t="s">
        <v>196</v>
      </c>
      <c r="B224" s="164"/>
      <c r="C224" s="165"/>
      <c r="D224" s="165"/>
      <c r="E224" s="166"/>
      <c r="F224" s="164"/>
      <c r="G224" s="165"/>
      <c r="H224" s="167"/>
      <c r="I224" s="164"/>
      <c r="J224" s="165"/>
      <c r="K224" s="167"/>
      <c r="L224" s="166"/>
      <c r="M224" s="166"/>
      <c r="N224" s="167"/>
    </row>
    <row r="225" spans="1:14" x14ac:dyDescent="0.2">
      <c r="A225" s="168"/>
      <c r="B225" s="164"/>
      <c r="C225" s="165"/>
      <c r="D225" s="165"/>
      <c r="E225" s="166"/>
      <c r="F225" s="164"/>
      <c r="G225" s="165"/>
      <c r="H225" s="167"/>
      <c r="I225" s="164"/>
      <c r="J225" s="165"/>
      <c r="K225" s="167"/>
      <c r="L225" s="166"/>
      <c r="M225" s="166"/>
      <c r="N225" s="167"/>
    </row>
    <row r="226" spans="1:14" x14ac:dyDescent="0.2">
      <c r="A226" s="158" t="s">
        <v>201</v>
      </c>
      <c r="B226" s="164"/>
      <c r="C226" s="165"/>
      <c r="D226" s="165"/>
      <c r="E226" s="166"/>
      <c r="F226" s="164"/>
      <c r="G226" s="165"/>
      <c r="H226" s="167"/>
      <c r="I226" s="164"/>
      <c r="J226" s="165"/>
      <c r="K226" s="167"/>
      <c r="L226" s="166"/>
      <c r="M226" s="166"/>
      <c r="N226" s="167"/>
    </row>
    <row r="227" spans="1:14" x14ac:dyDescent="0.2">
      <c r="A227" s="169" t="s">
        <v>197</v>
      </c>
      <c r="B227" s="164"/>
      <c r="C227" s="165"/>
      <c r="D227" s="165"/>
      <c r="E227" s="166"/>
      <c r="F227" s="164"/>
      <c r="G227" s="165"/>
      <c r="H227" s="167"/>
      <c r="I227" s="164"/>
      <c r="J227" s="165"/>
      <c r="K227" s="167"/>
      <c r="L227" s="166"/>
      <c r="M227" s="166"/>
      <c r="N227" s="167"/>
    </row>
    <row r="228" spans="1:14" x14ac:dyDescent="0.2">
      <c r="A228" s="169" t="s">
        <v>198</v>
      </c>
      <c r="B228" s="164"/>
      <c r="C228" s="165"/>
      <c r="D228" s="165"/>
      <c r="E228" s="166"/>
      <c r="F228" s="164"/>
      <c r="G228" s="165"/>
      <c r="H228" s="167"/>
      <c r="I228" s="164"/>
      <c r="J228" s="165"/>
      <c r="K228" s="167"/>
      <c r="L228" s="166"/>
      <c r="M228" s="166"/>
      <c r="N228" s="167"/>
    </row>
    <row r="229" spans="1:14" x14ac:dyDescent="0.2">
      <c r="A229" s="169" t="s">
        <v>199</v>
      </c>
      <c r="B229" s="164"/>
      <c r="C229" s="165"/>
      <c r="D229" s="165"/>
      <c r="E229" s="166"/>
      <c r="F229" s="164"/>
      <c r="G229" s="165"/>
      <c r="H229" s="167"/>
      <c r="I229" s="164"/>
      <c r="J229" s="165"/>
      <c r="K229" s="167"/>
      <c r="L229" s="166"/>
      <c r="M229" s="166"/>
      <c r="N229" s="167"/>
    </row>
    <row r="230" spans="1:14" x14ac:dyDescent="0.2">
      <c r="A230" s="169" t="s">
        <v>200</v>
      </c>
      <c r="B230" s="164"/>
      <c r="C230" s="165"/>
      <c r="D230" s="165"/>
      <c r="E230" s="166"/>
      <c r="F230" s="164"/>
      <c r="G230" s="165"/>
      <c r="H230" s="167"/>
      <c r="I230" s="164"/>
      <c r="J230" s="165"/>
      <c r="K230" s="167"/>
      <c r="L230" s="166"/>
      <c r="M230" s="166"/>
      <c r="N230" s="167"/>
    </row>
    <row r="231" spans="1:14" x14ac:dyDescent="0.2">
      <c r="A231" s="169"/>
      <c r="B231" s="159"/>
      <c r="C231" s="160"/>
      <c r="D231" s="160"/>
      <c r="E231" s="161"/>
      <c r="F231" s="159"/>
      <c r="G231" s="160"/>
      <c r="H231" s="162"/>
      <c r="I231" s="159"/>
      <c r="J231" s="160"/>
      <c r="K231" s="162"/>
      <c r="L231" s="161"/>
      <c r="M231" s="161"/>
      <c r="N231" s="162"/>
    </row>
    <row r="232" spans="1:14" x14ac:dyDescent="0.2">
      <c r="A232" s="158" t="s">
        <v>220</v>
      </c>
      <c r="B232" s="164"/>
      <c r="C232" s="165"/>
      <c r="D232" s="165"/>
      <c r="E232" s="166"/>
      <c r="F232" s="164"/>
      <c r="G232" s="165"/>
      <c r="H232" s="167"/>
      <c r="I232" s="164"/>
      <c r="J232" s="165"/>
      <c r="K232" s="167"/>
      <c r="L232" s="166"/>
      <c r="M232" s="166"/>
      <c r="N232" s="167"/>
    </row>
    <row r="233" spans="1:14" x14ac:dyDescent="0.2">
      <c r="A233" s="169" t="s">
        <v>202</v>
      </c>
      <c r="B233" s="164"/>
      <c r="C233" s="165"/>
      <c r="D233" s="165"/>
      <c r="E233" s="166"/>
      <c r="F233" s="164"/>
      <c r="G233" s="165"/>
      <c r="H233" s="167"/>
      <c r="I233" s="164"/>
      <c r="J233" s="165"/>
      <c r="K233" s="167"/>
      <c r="L233" s="166"/>
      <c r="M233" s="166"/>
      <c r="N233" s="167"/>
    </row>
    <row r="234" spans="1:14" x14ac:dyDescent="0.2">
      <c r="A234" s="169" t="s">
        <v>203</v>
      </c>
      <c r="B234" s="164"/>
      <c r="C234" s="165"/>
      <c r="D234" s="165"/>
      <c r="E234" s="166"/>
      <c r="F234" s="164"/>
      <c r="G234" s="165"/>
      <c r="H234" s="167"/>
      <c r="I234" s="164"/>
      <c r="J234" s="165"/>
      <c r="K234" s="167"/>
      <c r="L234" s="166"/>
      <c r="M234" s="166"/>
      <c r="N234" s="167"/>
    </row>
    <row r="235" spans="1:14" x14ac:dyDescent="0.2">
      <c r="A235" s="169" t="s">
        <v>204</v>
      </c>
      <c r="B235" s="164"/>
      <c r="C235" s="165"/>
      <c r="D235" s="165"/>
      <c r="E235" s="166"/>
      <c r="F235" s="164"/>
      <c r="G235" s="165"/>
      <c r="H235" s="167"/>
      <c r="I235" s="164"/>
      <c r="J235" s="165"/>
      <c r="K235" s="167"/>
      <c r="L235" s="166"/>
      <c r="M235" s="166"/>
      <c r="N235" s="167"/>
    </row>
    <row r="236" spans="1:14" x14ac:dyDescent="0.2">
      <c r="A236" s="169" t="s">
        <v>205</v>
      </c>
      <c r="B236" s="164"/>
      <c r="C236" s="165"/>
      <c r="D236" s="165"/>
      <c r="E236" s="166"/>
      <c r="F236" s="164"/>
      <c r="G236" s="165"/>
      <c r="H236" s="167"/>
      <c r="I236" s="164"/>
      <c r="J236" s="165"/>
      <c r="K236" s="167"/>
      <c r="L236" s="166"/>
      <c r="M236" s="166"/>
      <c r="N236" s="167"/>
    </row>
    <row r="237" spans="1:14" ht="22.5" x14ac:dyDescent="0.2">
      <c r="A237" s="169" t="s">
        <v>206</v>
      </c>
      <c r="B237" s="164"/>
      <c r="C237" s="165"/>
      <c r="D237" s="165"/>
      <c r="E237" s="166"/>
      <c r="F237" s="164"/>
      <c r="G237" s="165"/>
      <c r="H237" s="167"/>
      <c r="I237" s="164"/>
      <c r="J237" s="165"/>
      <c r="K237" s="167"/>
      <c r="L237" s="166"/>
      <c r="M237" s="166"/>
      <c r="N237" s="167"/>
    </row>
    <row r="238" spans="1:14" x14ac:dyDescent="0.2">
      <c r="A238" s="170"/>
      <c r="B238" s="164"/>
      <c r="C238" s="165"/>
      <c r="D238" s="165"/>
      <c r="E238" s="166"/>
      <c r="F238" s="164"/>
      <c r="G238" s="165"/>
      <c r="H238" s="167"/>
      <c r="I238" s="164"/>
      <c r="J238" s="165"/>
      <c r="K238" s="167"/>
      <c r="L238" s="166"/>
      <c r="M238" s="166"/>
      <c r="N238" s="167"/>
    </row>
    <row r="239" spans="1:14" x14ac:dyDescent="0.2">
      <c r="A239" s="171" t="s">
        <v>221</v>
      </c>
      <c r="B239" s="164"/>
      <c r="C239" s="165"/>
      <c r="D239" s="165"/>
      <c r="E239" s="166"/>
      <c r="F239" s="164"/>
      <c r="G239" s="165"/>
      <c r="H239" s="167"/>
      <c r="I239" s="164"/>
      <c r="J239" s="165"/>
      <c r="K239" s="167"/>
      <c r="L239" s="166"/>
      <c r="M239" s="166"/>
      <c r="N239" s="167"/>
    </row>
    <row r="240" spans="1:14" x14ac:dyDescent="0.2">
      <c r="A240" s="169" t="s">
        <v>207</v>
      </c>
      <c r="B240" s="164">
        <v>6545</v>
      </c>
      <c r="C240" s="165">
        <v>9817</v>
      </c>
      <c r="D240" s="165">
        <f>+B240-C240</f>
        <v>-3272</v>
      </c>
      <c r="E240" s="166">
        <v>0</v>
      </c>
      <c r="F240" s="164">
        <v>6545</v>
      </c>
      <c r="G240" s="165">
        <v>0</v>
      </c>
      <c r="H240" s="167">
        <f>+F240-G240</f>
        <v>6545</v>
      </c>
      <c r="I240" s="164">
        <v>1</v>
      </c>
      <c r="J240" s="165">
        <v>0</v>
      </c>
      <c r="K240" s="167">
        <f>+I240-J240</f>
        <v>1</v>
      </c>
      <c r="L240" s="166">
        <v>0</v>
      </c>
      <c r="M240" s="166">
        <v>0</v>
      </c>
      <c r="N240" s="167">
        <f>+L240-M240</f>
        <v>0</v>
      </c>
    </row>
    <row r="241" spans="1:14" x14ac:dyDescent="0.2">
      <c r="A241" s="169" t="s">
        <v>208</v>
      </c>
      <c r="B241" s="164"/>
      <c r="C241" s="165"/>
      <c r="D241" s="165"/>
      <c r="E241" s="166"/>
      <c r="F241" s="164"/>
      <c r="G241" s="165"/>
      <c r="H241" s="167"/>
      <c r="I241" s="164"/>
      <c r="J241" s="165"/>
      <c r="K241" s="167"/>
      <c r="L241" s="166"/>
      <c r="M241" s="166"/>
      <c r="N241" s="167"/>
    </row>
    <row r="242" spans="1:14" x14ac:dyDescent="0.2">
      <c r="A242" s="169" t="s">
        <v>209</v>
      </c>
      <c r="B242" s="164"/>
      <c r="C242" s="165"/>
      <c r="D242" s="165"/>
      <c r="E242" s="166"/>
      <c r="F242" s="164"/>
      <c r="G242" s="165"/>
      <c r="H242" s="167"/>
      <c r="I242" s="164"/>
      <c r="J242" s="165"/>
      <c r="K242" s="167"/>
      <c r="L242" s="166"/>
      <c r="M242" s="166"/>
      <c r="N242" s="167"/>
    </row>
    <row r="243" spans="1:14" x14ac:dyDescent="0.2">
      <c r="A243" s="169"/>
      <c r="B243" s="164"/>
      <c r="C243" s="165"/>
      <c r="D243" s="165"/>
      <c r="E243" s="166"/>
      <c r="F243" s="164"/>
      <c r="G243" s="165"/>
      <c r="H243" s="167"/>
      <c r="I243" s="164"/>
      <c r="J243" s="165"/>
      <c r="K243" s="167"/>
      <c r="L243" s="166"/>
      <c r="M243" s="166"/>
      <c r="N243" s="167"/>
    </row>
    <row r="244" spans="1:14" x14ac:dyDescent="0.2">
      <c r="A244" s="171" t="s">
        <v>222</v>
      </c>
      <c r="B244" s="164"/>
      <c r="C244" s="165"/>
      <c r="D244" s="165"/>
      <c r="E244" s="166"/>
      <c r="F244" s="164"/>
      <c r="G244" s="165"/>
      <c r="H244" s="167"/>
      <c r="I244" s="164"/>
      <c r="J244" s="165"/>
      <c r="K244" s="167"/>
      <c r="L244" s="166"/>
      <c r="M244" s="166"/>
      <c r="N244" s="167"/>
    </row>
    <row r="245" spans="1:14" x14ac:dyDescent="0.2">
      <c r="A245" s="169" t="s">
        <v>210</v>
      </c>
      <c r="B245" s="164">
        <v>23672</v>
      </c>
      <c r="C245" s="165">
        <v>60524</v>
      </c>
      <c r="D245" s="165">
        <f>+B245-C245</f>
        <v>-36852</v>
      </c>
      <c r="E245" s="166">
        <v>0</v>
      </c>
      <c r="F245" s="164">
        <v>11274</v>
      </c>
      <c r="G245" s="165">
        <v>60524</v>
      </c>
      <c r="H245" s="167">
        <f>+F245-G245</f>
        <v>-49250</v>
      </c>
      <c r="I245" s="164">
        <v>1</v>
      </c>
      <c r="J245" s="165">
        <v>6</v>
      </c>
      <c r="K245" s="167">
        <f>+I245-J245</f>
        <v>-5</v>
      </c>
      <c r="L245" s="166">
        <v>6</v>
      </c>
      <c r="M245" s="166">
        <v>0</v>
      </c>
      <c r="N245" s="167">
        <f>+L245-M245</f>
        <v>6</v>
      </c>
    </row>
    <row r="246" spans="1:14" x14ac:dyDescent="0.2">
      <c r="A246" s="169" t="s">
        <v>208</v>
      </c>
      <c r="B246" s="164"/>
      <c r="C246" s="165"/>
      <c r="D246" s="165"/>
      <c r="E246" s="166"/>
      <c r="F246" s="164"/>
      <c r="G246" s="165"/>
      <c r="H246" s="167"/>
      <c r="I246" s="164"/>
      <c r="J246" s="165"/>
      <c r="K246" s="167"/>
      <c r="L246" s="166"/>
      <c r="M246" s="166"/>
      <c r="N246" s="167"/>
    </row>
    <row r="247" spans="1:14" x14ac:dyDescent="0.2">
      <c r="A247" s="169"/>
      <c r="B247" s="164"/>
      <c r="C247" s="165"/>
      <c r="D247" s="165"/>
      <c r="E247" s="166"/>
      <c r="F247" s="164"/>
      <c r="G247" s="165"/>
      <c r="H247" s="167"/>
      <c r="I247" s="164"/>
      <c r="J247" s="165"/>
      <c r="K247" s="167"/>
      <c r="L247" s="166"/>
      <c r="M247" s="166"/>
      <c r="N247" s="167"/>
    </row>
    <row r="248" spans="1:14" x14ac:dyDescent="0.2">
      <c r="A248" s="171" t="s">
        <v>223</v>
      </c>
      <c r="B248" s="164"/>
      <c r="C248" s="165"/>
      <c r="D248" s="165"/>
      <c r="E248" s="166"/>
      <c r="F248" s="164"/>
      <c r="G248" s="165"/>
      <c r="H248" s="167"/>
      <c r="I248" s="164"/>
      <c r="J248" s="165"/>
      <c r="K248" s="167"/>
      <c r="L248" s="166"/>
      <c r="M248" s="166"/>
      <c r="N248" s="167"/>
    </row>
    <row r="249" spans="1:14" x14ac:dyDescent="0.2">
      <c r="A249" s="169" t="s">
        <v>211</v>
      </c>
      <c r="B249" s="164">
        <v>2616</v>
      </c>
      <c r="C249" s="165">
        <v>0</v>
      </c>
      <c r="D249" s="165">
        <f>+B249-C249</f>
        <v>2616</v>
      </c>
      <c r="E249" s="166">
        <v>0</v>
      </c>
      <c r="F249" s="164">
        <v>115732</v>
      </c>
      <c r="G249" s="165">
        <v>0</v>
      </c>
      <c r="H249" s="167">
        <f>+F249-G249</f>
        <v>115732</v>
      </c>
      <c r="I249" s="164">
        <v>3</v>
      </c>
      <c r="J249" s="165">
        <v>0</v>
      </c>
      <c r="K249" s="167">
        <f>+I249-J249</f>
        <v>3</v>
      </c>
      <c r="L249" s="166">
        <v>0</v>
      </c>
      <c r="M249" s="166">
        <v>0</v>
      </c>
      <c r="N249" s="167">
        <f>+L249-M249</f>
        <v>0</v>
      </c>
    </row>
    <row r="250" spans="1:14" x14ac:dyDescent="0.2">
      <c r="A250" s="169" t="s">
        <v>209</v>
      </c>
      <c r="B250" s="164"/>
      <c r="C250" s="165"/>
      <c r="D250" s="165"/>
      <c r="E250" s="166"/>
      <c r="F250" s="164"/>
      <c r="G250" s="165"/>
      <c r="H250" s="167"/>
      <c r="I250" s="164"/>
      <c r="J250" s="165"/>
      <c r="K250" s="167"/>
      <c r="L250" s="166"/>
      <c r="M250" s="166"/>
      <c r="N250" s="167"/>
    </row>
    <row r="251" spans="1:14" x14ac:dyDescent="0.2">
      <c r="A251" s="169" t="s">
        <v>212</v>
      </c>
      <c r="B251" s="164"/>
      <c r="C251" s="165"/>
      <c r="D251" s="165"/>
      <c r="E251" s="166"/>
      <c r="F251" s="164"/>
      <c r="G251" s="165"/>
      <c r="H251" s="167"/>
      <c r="I251" s="164"/>
      <c r="J251" s="165"/>
      <c r="K251" s="167"/>
      <c r="L251" s="166"/>
      <c r="M251" s="166"/>
      <c r="N251" s="167"/>
    </row>
    <row r="252" spans="1:14" x14ac:dyDescent="0.2">
      <c r="A252" s="169" t="s">
        <v>213</v>
      </c>
      <c r="B252" s="164"/>
      <c r="C252" s="165"/>
      <c r="D252" s="165"/>
      <c r="E252" s="166"/>
      <c r="F252" s="164"/>
      <c r="G252" s="165"/>
      <c r="H252" s="167"/>
      <c r="I252" s="164"/>
      <c r="J252" s="165"/>
      <c r="K252" s="167"/>
      <c r="L252" s="166"/>
      <c r="M252" s="166"/>
      <c r="N252" s="167"/>
    </row>
    <row r="253" spans="1:14" x14ac:dyDescent="0.2">
      <c r="A253" s="169"/>
      <c r="B253" s="164"/>
      <c r="C253" s="165"/>
      <c r="D253" s="165"/>
      <c r="E253" s="166"/>
      <c r="F253" s="164"/>
      <c r="G253" s="165"/>
      <c r="H253" s="167"/>
      <c r="I253" s="164"/>
      <c r="J253" s="165"/>
      <c r="K253" s="167"/>
      <c r="L253" s="166"/>
      <c r="M253" s="166"/>
      <c r="N253" s="167"/>
    </row>
    <row r="254" spans="1:14" x14ac:dyDescent="0.2">
      <c r="A254" s="171" t="s">
        <v>224</v>
      </c>
      <c r="B254" s="164"/>
      <c r="C254" s="165"/>
      <c r="D254" s="165"/>
      <c r="E254" s="166"/>
      <c r="F254" s="164"/>
      <c r="G254" s="165"/>
      <c r="H254" s="167"/>
      <c r="I254" s="164"/>
      <c r="J254" s="165"/>
      <c r="K254" s="167"/>
      <c r="L254" s="166"/>
      <c r="M254" s="166"/>
      <c r="N254" s="167"/>
    </row>
    <row r="255" spans="1:14" x14ac:dyDescent="0.2">
      <c r="A255" s="169" t="s">
        <v>214</v>
      </c>
      <c r="B255" s="164"/>
      <c r="C255" s="165"/>
      <c r="D255" s="165"/>
      <c r="E255" s="166"/>
      <c r="F255" s="164"/>
      <c r="G255" s="165"/>
      <c r="H255" s="167"/>
      <c r="I255" s="164"/>
      <c r="J255" s="165"/>
      <c r="K255" s="167"/>
      <c r="L255" s="166"/>
      <c r="M255" s="166"/>
      <c r="N255" s="167"/>
    </row>
    <row r="256" spans="1:14" x14ac:dyDescent="0.2">
      <c r="A256" s="169" t="s">
        <v>215</v>
      </c>
      <c r="B256" s="164"/>
      <c r="C256" s="165"/>
      <c r="D256" s="165"/>
      <c r="E256" s="166"/>
      <c r="F256" s="164"/>
      <c r="G256" s="165"/>
      <c r="H256" s="167"/>
      <c r="I256" s="164"/>
      <c r="J256" s="165"/>
      <c r="K256" s="167"/>
      <c r="L256" s="166"/>
      <c r="M256" s="166"/>
      <c r="N256" s="167"/>
    </row>
    <row r="257" spans="1:14" ht="22.5" x14ac:dyDescent="0.2">
      <c r="A257" s="169" t="s">
        <v>216</v>
      </c>
      <c r="B257" s="164"/>
      <c r="C257" s="165"/>
      <c r="D257" s="165"/>
      <c r="E257" s="166"/>
      <c r="F257" s="164"/>
      <c r="G257" s="165"/>
      <c r="H257" s="167"/>
      <c r="I257" s="164"/>
      <c r="J257" s="165"/>
      <c r="K257" s="167"/>
      <c r="L257" s="166"/>
      <c r="M257" s="166"/>
      <c r="N257" s="167"/>
    </row>
    <row r="258" spans="1:14" ht="22.5" x14ac:dyDescent="0.2">
      <c r="A258" s="169" t="s">
        <v>217</v>
      </c>
      <c r="B258" s="164"/>
      <c r="C258" s="165"/>
      <c r="D258" s="165"/>
      <c r="E258" s="166"/>
      <c r="F258" s="164"/>
      <c r="G258" s="165"/>
      <c r="H258" s="167"/>
      <c r="I258" s="164"/>
      <c r="J258" s="165"/>
      <c r="K258" s="167"/>
      <c r="L258" s="166"/>
      <c r="M258" s="166"/>
      <c r="N258" s="167"/>
    </row>
    <row r="259" spans="1:14" x14ac:dyDescent="0.2">
      <c r="A259" s="169"/>
      <c r="B259" s="164"/>
      <c r="C259" s="165"/>
      <c r="D259" s="165"/>
      <c r="E259" s="166"/>
      <c r="F259" s="164"/>
      <c r="G259" s="165"/>
      <c r="H259" s="167"/>
      <c r="I259" s="164"/>
      <c r="J259" s="165"/>
      <c r="K259" s="167"/>
      <c r="L259" s="166"/>
      <c r="M259" s="166"/>
      <c r="N259" s="167"/>
    </row>
    <row r="260" spans="1:14" x14ac:dyDescent="0.2">
      <c r="A260" s="171" t="s">
        <v>225</v>
      </c>
      <c r="B260" s="164"/>
      <c r="C260" s="165"/>
      <c r="D260" s="165"/>
      <c r="E260" s="166"/>
      <c r="F260" s="164"/>
      <c r="G260" s="165"/>
      <c r="H260" s="167"/>
      <c r="I260" s="164"/>
      <c r="J260" s="165"/>
      <c r="K260" s="167"/>
      <c r="L260" s="166"/>
      <c r="M260" s="166"/>
      <c r="N260" s="167"/>
    </row>
    <row r="261" spans="1:14" x14ac:dyDescent="0.2">
      <c r="A261" s="169" t="s">
        <v>218</v>
      </c>
      <c r="B261" s="164"/>
      <c r="C261" s="165"/>
      <c r="D261" s="165"/>
      <c r="E261" s="166"/>
      <c r="F261" s="164"/>
      <c r="G261" s="165"/>
      <c r="H261" s="167"/>
      <c r="I261" s="164"/>
      <c r="J261" s="165"/>
      <c r="K261" s="167"/>
      <c r="L261" s="166"/>
      <c r="M261" s="166"/>
      <c r="N261" s="167"/>
    </row>
    <row r="262" spans="1:14" ht="22.5" x14ac:dyDescent="0.2">
      <c r="A262" s="169" t="s">
        <v>219</v>
      </c>
      <c r="B262" s="164"/>
      <c r="C262" s="165"/>
      <c r="D262" s="165"/>
      <c r="E262" s="166"/>
      <c r="F262" s="164"/>
      <c r="G262" s="165"/>
      <c r="H262" s="167"/>
      <c r="I262" s="164"/>
      <c r="J262" s="165"/>
      <c r="K262" s="167"/>
      <c r="L262" s="166"/>
      <c r="M262" s="166"/>
      <c r="N262" s="167"/>
    </row>
    <row r="263" spans="1:14" ht="12" thickBot="1" x14ac:dyDescent="0.25">
      <c r="A263" s="172"/>
      <c r="B263" s="164"/>
      <c r="C263" s="165"/>
      <c r="D263" s="165"/>
      <c r="E263" s="166"/>
      <c r="F263" s="164"/>
      <c r="G263" s="165"/>
      <c r="H263" s="167"/>
      <c r="I263" s="164"/>
      <c r="J263" s="165"/>
      <c r="K263" s="167"/>
      <c r="L263" s="166"/>
      <c r="M263" s="166"/>
      <c r="N263" s="167"/>
    </row>
    <row r="264" spans="1:14" x14ac:dyDescent="0.2">
      <c r="A264" s="173"/>
      <c r="B264" s="182"/>
      <c r="C264" s="186"/>
      <c r="D264" s="186"/>
      <c r="E264" s="183"/>
      <c r="F264" s="182"/>
      <c r="G264" s="186"/>
      <c r="H264" s="183"/>
      <c r="I264" s="182"/>
      <c r="J264" s="186"/>
      <c r="K264" s="183"/>
      <c r="L264" s="182"/>
      <c r="M264" s="186"/>
      <c r="N264" s="183"/>
    </row>
    <row r="265" spans="1:14" ht="12" thickBot="1" x14ac:dyDescent="0.25">
      <c r="A265" s="174" t="s">
        <v>0</v>
      </c>
      <c r="B265" s="175">
        <f t="shared" ref="B265:N265" si="27">+B249+B245+B240</f>
        <v>32833</v>
      </c>
      <c r="C265" s="185">
        <f t="shared" si="27"/>
        <v>70341</v>
      </c>
      <c r="D265" s="185">
        <f t="shared" si="27"/>
        <v>-37508</v>
      </c>
      <c r="E265" s="181">
        <f t="shared" si="27"/>
        <v>0</v>
      </c>
      <c r="F265" s="175">
        <f t="shared" si="27"/>
        <v>133551</v>
      </c>
      <c r="G265" s="185">
        <f t="shared" si="27"/>
        <v>60524</v>
      </c>
      <c r="H265" s="181">
        <f t="shared" si="27"/>
        <v>73027</v>
      </c>
      <c r="I265" s="175">
        <f t="shared" si="27"/>
        <v>5</v>
      </c>
      <c r="J265" s="185">
        <f t="shared" si="27"/>
        <v>6</v>
      </c>
      <c r="K265" s="181">
        <f t="shared" si="27"/>
        <v>-1</v>
      </c>
      <c r="L265" s="175">
        <f t="shared" si="27"/>
        <v>6</v>
      </c>
      <c r="M265" s="185">
        <f t="shared" si="27"/>
        <v>0</v>
      </c>
      <c r="N265" s="181">
        <f t="shared" si="27"/>
        <v>6</v>
      </c>
    </row>
    <row r="266" spans="1:14" ht="12.75" thickTop="1" thickBot="1" x14ac:dyDescent="0.25">
      <c r="A266" s="176" t="s">
        <v>18</v>
      </c>
      <c r="B266" s="177"/>
      <c r="C266" s="178"/>
      <c r="D266" s="187"/>
      <c r="E266" s="180"/>
      <c r="F266" s="177"/>
      <c r="G266" s="179"/>
      <c r="H266" s="180"/>
      <c r="I266" s="177"/>
      <c r="J266" s="178"/>
      <c r="K266" s="184"/>
      <c r="L266" s="179"/>
      <c r="M266" s="179"/>
      <c r="N266" s="180"/>
    </row>
    <row r="267" spans="1:14" x14ac:dyDescent="0.2">
      <c r="A267" s="62" t="s">
        <v>402</v>
      </c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</row>
    <row r="268" spans="1:14" x14ac:dyDescent="0.2">
      <c r="A268" s="62" t="s">
        <v>403</v>
      </c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</row>
    <row r="271" spans="1:14" x14ac:dyDescent="0.2">
      <c r="A271" s="147" t="s">
        <v>397</v>
      </c>
      <c r="B271" s="148"/>
      <c r="C271" s="148"/>
      <c r="D271" s="148"/>
      <c r="E271" s="148"/>
      <c r="F271" s="148"/>
      <c r="G271" s="148"/>
      <c r="H271" s="148"/>
      <c r="I271" s="148"/>
      <c r="J271" s="148"/>
      <c r="K271" s="148"/>
      <c r="L271" s="148"/>
      <c r="M271" s="148"/>
      <c r="N271" s="148"/>
    </row>
    <row r="272" spans="1:14" ht="12" thickBot="1" x14ac:dyDescent="0.25">
      <c r="A272" s="94" t="s">
        <v>1878</v>
      </c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</row>
    <row r="273" spans="1:14" ht="12" thickBot="1" x14ac:dyDescent="0.25">
      <c r="A273" s="802" t="s">
        <v>195</v>
      </c>
      <c r="B273" s="804" t="s">
        <v>228</v>
      </c>
      <c r="C273" s="805"/>
      <c r="D273" s="805"/>
      <c r="E273" s="805"/>
      <c r="F273" s="806" t="s">
        <v>229</v>
      </c>
      <c r="G273" s="807"/>
      <c r="H273" s="808"/>
      <c r="I273" s="806" t="s">
        <v>227</v>
      </c>
      <c r="J273" s="807"/>
      <c r="K273" s="807"/>
      <c r="L273" s="807"/>
      <c r="M273" s="807"/>
      <c r="N273" s="808"/>
    </row>
    <row r="274" spans="1:14" ht="49.5" thickBot="1" x14ac:dyDescent="0.25">
      <c r="A274" s="803"/>
      <c r="B274" s="149">
        <v>2019</v>
      </c>
      <c r="C274" s="150">
        <v>2020</v>
      </c>
      <c r="D274" s="150" t="s">
        <v>398</v>
      </c>
      <c r="E274" s="152" t="s">
        <v>399</v>
      </c>
      <c r="F274" s="149">
        <v>2019</v>
      </c>
      <c r="G274" s="150">
        <v>2020</v>
      </c>
      <c r="H274" s="150" t="s">
        <v>398</v>
      </c>
      <c r="I274" s="149">
        <v>2019</v>
      </c>
      <c r="J274" s="150" t="s">
        <v>390</v>
      </c>
      <c r="K274" s="150" t="s">
        <v>398</v>
      </c>
      <c r="L274" s="151" t="s">
        <v>400</v>
      </c>
      <c r="M274" s="151" t="s">
        <v>399</v>
      </c>
      <c r="N274" s="152" t="s">
        <v>401</v>
      </c>
    </row>
    <row r="275" spans="1:14" x14ac:dyDescent="0.2">
      <c r="A275" s="153"/>
      <c r="B275" s="154"/>
      <c r="C275" s="155"/>
      <c r="D275" s="155"/>
      <c r="E275" s="156"/>
      <c r="F275" s="154"/>
      <c r="G275" s="155"/>
      <c r="H275" s="157"/>
      <c r="I275" s="154"/>
      <c r="J275" s="155"/>
      <c r="K275" s="157"/>
      <c r="L275" s="156"/>
      <c r="M275" s="156"/>
      <c r="N275" s="157"/>
    </row>
    <row r="276" spans="1:14" ht="22.5" x14ac:dyDescent="0.2">
      <c r="A276" s="158" t="s">
        <v>226</v>
      </c>
      <c r="B276" s="159"/>
      <c r="C276" s="160"/>
      <c r="D276" s="160"/>
      <c r="E276" s="161"/>
      <c r="F276" s="159"/>
      <c r="G276" s="160"/>
      <c r="H276" s="162"/>
      <c r="I276" s="159"/>
      <c r="J276" s="160"/>
      <c r="K276" s="162"/>
      <c r="L276" s="161"/>
      <c r="M276" s="161"/>
      <c r="N276" s="162"/>
    </row>
    <row r="277" spans="1:14" x14ac:dyDescent="0.2">
      <c r="A277" s="163" t="s">
        <v>196</v>
      </c>
      <c r="B277" s="164"/>
      <c r="C277" s="165"/>
      <c r="D277" s="165"/>
      <c r="E277" s="166"/>
      <c r="F277" s="164"/>
      <c r="G277" s="165"/>
      <c r="H277" s="167"/>
      <c r="I277" s="164"/>
      <c r="J277" s="165"/>
      <c r="K277" s="167"/>
      <c r="L277" s="166"/>
      <c r="M277" s="166"/>
      <c r="N277" s="167"/>
    </row>
    <row r="278" spans="1:14" x14ac:dyDescent="0.2">
      <c r="A278" s="168"/>
      <c r="B278" s="164"/>
      <c r="C278" s="165"/>
      <c r="D278" s="165"/>
      <c r="E278" s="166"/>
      <c r="F278" s="164"/>
      <c r="G278" s="165"/>
      <c r="H278" s="167"/>
      <c r="I278" s="164"/>
      <c r="J278" s="165"/>
      <c r="K278" s="167"/>
      <c r="L278" s="166"/>
      <c r="M278" s="166"/>
      <c r="N278" s="167"/>
    </row>
    <row r="279" spans="1:14" x14ac:dyDescent="0.2">
      <c r="A279" s="158" t="s">
        <v>201</v>
      </c>
      <c r="B279" s="164"/>
      <c r="C279" s="165"/>
      <c r="D279" s="165"/>
      <c r="E279" s="166"/>
      <c r="F279" s="164"/>
      <c r="G279" s="165"/>
      <c r="H279" s="167"/>
      <c r="I279" s="164"/>
      <c r="J279" s="165"/>
      <c r="K279" s="167"/>
      <c r="L279" s="166"/>
      <c r="M279" s="166"/>
      <c r="N279" s="167"/>
    </row>
    <row r="280" spans="1:14" x14ac:dyDescent="0.2">
      <c r="A280" s="169" t="s">
        <v>197</v>
      </c>
      <c r="B280" s="164"/>
      <c r="C280" s="165"/>
      <c r="D280" s="165"/>
      <c r="E280" s="166"/>
      <c r="F280" s="164"/>
      <c r="G280" s="165"/>
      <c r="H280" s="167"/>
      <c r="I280" s="164"/>
      <c r="J280" s="165"/>
      <c r="K280" s="167"/>
      <c r="L280" s="166"/>
      <c r="M280" s="166"/>
      <c r="N280" s="167"/>
    </row>
    <row r="281" spans="1:14" x14ac:dyDescent="0.2">
      <c r="A281" s="169" t="s">
        <v>198</v>
      </c>
      <c r="B281" s="164"/>
      <c r="C281" s="165"/>
      <c r="D281" s="165"/>
      <c r="E281" s="166"/>
      <c r="F281" s="164"/>
      <c r="G281" s="165"/>
      <c r="H281" s="167"/>
      <c r="I281" s="164"/>
      <c r="J281" s="165"/>
      <c r="K281" s="167"/>
      <c r="L281" s="166"/>
      <c r="M281" s="166"/>
      <c r="N281" s="167"/>
    </row>
    <row r="282" spans="1:14" x14ac:dyDescent="0.2">
      <c r="A282" s="169" t="s">
        <v>199</v>
      </c>
      <c r="B282" s="164"/>
      <c r="C282" s="165"/>
      <c r="D282" s="165"/>
      <c r="E282" s="166"/>
      <c r="F282" s="164"/>
      <c r="G282" s="165"/>
      <c r="H282" s="167"/>
      <c r="I282" s="164"/>
      <c r="J282" s="165"/>
      <c r="K282" s="167"/>
      <c r="L282" s="166"/>
      <c r="M282" s="166"/>
      <c r="N282" s="167"/>
    </row>
    <row r="283" spans="1:14" x14ac:dyDescent="0.2">
      <c r="A283" s="169" t="s">
        <v>200</v>
      </c>
      <c r="B283" s="164"/>
      <c r="C283" s="165"/>
      <c r="D283" s="165"/>
      <c r="E283" s="166"/>
      <c r="F283" s="164"/>
      <c r="G283" s="165"/>
      <c r="H283" s="167"/>
      <c r="I283" s="164"/>
      <c r="J283" s="165"/>
      <c r="K283" s="167"/>
      <c r="L283" s="166"/>
      <c r="M283" s="166"/>
      <c r="N283" s="167"/>
    </row>
    <row r="284" spans="1:14" x14ac:dyDescent="0.2">
      <c r="A284" s="169"/>
      <c r="B284" s="159"/>
      <c r="C284" s="160"/>
      <c r="D284" s="160"/>
      <c r="E284" s="161"/>
      <c r="F284" s="159"/>
      <c r="G284" s="160"/>
      <c r="H284" s="162"/>
      <c r="I284" s="159"/>
      <c r="J284" s="160"/>
      <c r="K284" s="162"/>
      <c r="L284" s="161"/>
      <c r="M284" s="161"/>
      <c r="N284" s="162"/>
    </row>
    <row r="285" spans="1:14" x14ac:dyDescent="0.2">
      <c r="A285" s="158" t="s">
        <v>220</v>
      </c>
      <c r="B285" s="164"/>
      <c r="C285" s="165"/>
      <c r="D285" s="165"/>
      <c r="E285" s="166"/>
      <c r="F285" s="164"/>
      <c r="G285" s="165"/>
      <c r="H285" s="167"/>
      <c r="I285" s="164"/>
      <c r="J285" s="165"/>
      <c r="K285" s="167"/>
      <c r="L285" s="166"/>
      <c r="M285" s="166"/>
      <c r="N285" s="167"/>
    </row>
    <row r="286" spans="1:14" x14ac:dyDescent="0.2">
      <c r="A286" s="169" t="s">
        <v>202</v>
      </c>
      <c r="B286" s="164"/>
      <c r="C286" s="165"/>
      <c r="D286" s="165"/>
      <c r="E286" s="166"/>
      <c r="F286" s="164"/>
      <c r="G286" s="165"/>
      <c r="H286" s="167"/>
      <c r="I286" s="164"/>
      <c r="J286" s="165"/>
      <c r="K286" s="167"/>
      <c r="L286" s="166"/>
      <c r="M286" s="166"/>
      <c r="N286" s="167"/>
    </row>
    <row r="287" spans="1:14" x14ac:dyDescent="0.2">
      <c r="A287" s="169" t="s">
        <v>203</v>
      </c>
      <c r="B287" s="164"/>
      <c r="C287" s="165"/>
      <c r="D287" s="165"/>
      <c r="E287" s="166"/>
      <c r="F287" s="164"/>
      <c r="G287" s="165"/>
      <c r="H287" s="167"/>
      <c r="I287" s="164"/>
      <c r="J287" s="165"/>
      <c r="K287" s="167"/>
      <c r="L287" s="166"/>
      <c r="M287" s="166"/>
      <c r="N287" s="167"/>
    </row>
    <row r="288" spans="1:14" x14ac:dyDescent="0.2">
      <c r="A288" s="169" t="s">
        <v>204</v>
      </c>
      <c r="B288" s="164"/>
      <c r="C288" s="165"/>
      <c r="D288" s="165"/>
      <c r="E288" s="166"/>
      <c r="F288" s="164"/>
      <c r="G288" s="165"/>
      <c r="H288" s="167"/>
      <c r="I288" s="164"/>
      <c r="J288" s="165"/>
      <c r="K288" s="167"/>
      <c r="L288" s="166"/>
      <c r="M288" s="166"/>
      <c r="N288" s="167"/>
    </row>
    <row r="289" spans="1:14" x14ac:dyDescent="0.2">
      <c r="A289" s="169" t="s">
        <v>205</v>
      </c>
      <c r="B289" s="164"/>
      <c r="C289" s="165"/>
      <c r="D289" s="165"/>
      <c r="E289" s="166"/>
      <c r="F289" s="164"/>
      <c r="G289" s="165"/>
      <c r="H289" s="167"/>
      <c r="I289" s="164"/>
      <c r="J289" s="165"/>
      <c r="K289" s="167"/>
      <c r="L289" s="166"/>
      <c r="M289" s="166"/>
      <c r="N289" s="167"/>
    </row>
    <row r="290" spans="1:14" ht="22.5" x14ac:dyDescent="0.2">
      <c r="A290" s="169" t="s">
        <v>206</v>
      </c>
      <c r="B290" s="164"/>
      <c r="C290" s="165"/>
      <c r="D290" s="165"/>
      <c r="E290" s="166"/>
      <c r="F290" s="164"/>
      <c r="G290" s="165"/>
      <c r="H290" s="167"/>
      <c r="I290" s="164"/>
      <c r="J290" s="165"/>
      <c r="K290" s="167"/>
      <c r="L290" s="166"/>
      <c r="M290" s="166"/>
      <c r="N290" s="167"/>
    </row>
    <row r="291" spans="1:14" x14ac:dyDescent="0.2">
      <c r="A291" s="170"/>
      <c r="B291" s="164"/>
      <c r="C291" s="165"/>
      <c r="D291" s="165"/>
      <c r="E291" s="166"/>
      <c r="F291" s="164"/>
      <c r="G291" s="165"/>
      <c r="H291" s="167"/>
      <c r="I291" s="164"/>
      <c r="J291" s="165"/>
      <c r="K291" s="167"/>
      <c r="L291" s="166"/>
      <c r="M291" s="166"/>
      <c r="N291" s="167"/>
    </row>
    <row r="292" spans="1:14" x14ac:dyDescent="0.2">
      <c r="A292" s="171" t="s">
        <v>221</v>
      </c>
      <c r="B292" s="164"/>
      <c r="C292" s="165"/>
      <c r="D292" s="165"/>
      <c r="E292" s="166"/>
      <c r="F292" s="164"/>
      <c r="G292" s="165"/>
      <c r="H292" s="167"/>
      <c r="I292" s="164"/>
      <c r="J292" s="165"/>
      <c r="K292" s="167"/>
      <c r="L292" s="166"/>
      <c r="M292" s="166"/>
      <c r="N292" s="167"/>
    </row>
    <row r="293" spans="1:14" x14ac:dyDescent="0.2">
      <c r="A293" s="169" t="s">
        <v>207</v>
      </c>
      <c r="B293" s="164">
        <v>7104844</v>
      </c>
      <c r="C293" s="165">
        <v>8465472</v>
      </c>
      <c r="D293" s="165">
        <f>+B293-C293</f>
        <v>-1360628</v>
      </c>
      <c r="E293" s="166">
        <v>6834832</v>
      </c>
      <c r="F293" s="164">
        <v>9350702</v>
      </c>
      <c r="G293" s="165">
        <v>10024116</v>
      </c>
      <c r="H293" s="167">
        <f>+F293-G293</f>
        <v>-673414</v>
      </c>
      <c r="I293" s="164">
        <v>201</v>
      </c>
      <c r="J293" s="165">
        <v>229</v>
      </c>
      <c r="K293" s="167">
        <f>+I293-J293</f>
        <v>-28</v>
      </c>
      <c r="L293" s="166">
        <v>229</v>
      </c>
      <c r="M293" s="166">
        <v>229</v>
      </c>
      <c r="N293" s="167">
        <f>+L293-M293</f>
        <v>0</v>
      </c>
    </row>
    <row r="294" spans="1:14" x14ac:dyDescent="0.2">
      <c r="A294" s="169" t="s">
        <v>208</v>
      </c>
      <c r="B294" s="164"/>
      <c r="C294" s="165"/>
      <c r="D294" s="165"/>
      <c r="E294" s="166"/>
      <c r="F294" s="164"/>
      <c r="G294" s="165"/>
      <c r="H294" s="167"/>
      <c r="I294" s="164"/>
      <c r="J294" s="165"/>
      <c r="K294" s="167"/>
      <c r="L294" s="166"/>
      <c r="M294" s="166"/>
      <c r="N294" s="167"/>
    </row>
    <row r="295" spans="1:14" x14ac:dyDescent="0.2">
      <c r="A295" s="169" t="s">
        <v>209</v>
      </c>
      <c r="B295" s="164"/>
      <c r="C295" s="165"/>
      <c r="D295" s="165"/>
      <c r="E295" s="166"/>
      <c r="F295" s="164"/>
      <c r="G295" s="165"/>
      <c r="H295" s="167"/>
      <c r="I295" s="164"/>
      <c r="J295" s="165"/>
      <c r="K295" s="167"/>
      <c r="L295" s="166"/>
      <c r="M295" s="166"/>
      <c r="N295" s="167"/>
    </row>
    <row r="296" spans="1:14" x14ac:dyDescent="0.2">
      <c r="A296" s="169"/>
      <c r="B296" s="164"/>
      <c r="C296" s="165"/>
      <c r="D296" s="165"/>
      <c r="E296" s="166"/>
      <c r="F296" s="164"/>
      <c r="G296" s="165"/>
      <c r="H296" s="167"/>
      <c r="I296" s="164"/>
      <c r="J296" s="165"/>
      <c r="K296" s="167"/>
      <c r="L296" s="166"/>
      <c r="M296" s="166"/>
      <c r="N296" s="167"/>
    </row>
    <row r="297" spans="1:14" x14ac:dyDescent="0.2">
      <c r="A297" s="171" t="s">
        <v>222</v>
      </c>
      <c r="B297" s="164"/>
      <c r="C297" s="165"/>
      <c r="D297" s="165"/>
      <c r="E297" s="166"/>
      <c r="F297" s="164"/>
      <c r="G297" s="165"/>
      <c r="H297" s="167"/>
      <c r="I297" s="164"/>
      <c r="J297" s="165"/>
      <c r="K297" s="167"/>
      <c r="L297" s="166"/>
      <c r="M297" s="166"/>
      <c r="N297" s="167"/>
    </row>
    <row r="298" spans="1:14" x14ac:dyDescent="0.2">
      <c r="A298" s="169" t="s">
        <v>210</v>
      </c>
      <c r="B298" s="164">
        <v>17840272</v>
      </c>
      <c r="C298" s="165">
        <v>22552876</v>
      </c>
      <c r="D298" s="165">
        <f>+B298-C298</f>
        <v>-4712604</v>
      </c>
      <c r="E298" s="166">
        <v>18811148</v>
      </c>
      <c r="F298" s="164">
        <v>25348085</v>
      </c>
      <c r="G298" s="165">
        <v>27081989</v>
      </c>
      <c r="H298" s="167">
        <f>+F298-G298</f>
        <v>-1733904</v>
      </c>
      <c r="I298" s="164">
        <v>542</v>
      </c>
      <c r="J298" s="165">
        <v>604</v>
      </c>
      <c r="K298" s="167">
        <f>+I298-J298</f>
        <v>-62</v>
      </c>
      <c r="L298" s="166">
        <v>604</v>
      </c>
      <c r="M298" s="166">
        <v>604</v>
      </c>
      <c r="N298" s="167">
        <f>+L298-M298</f>
        <v>0</v>
      </c>
    </row>
    <row r="299" spans="1:14" x14ac:dyDescent="0.2">
      <c r="A299" s="169" t="s">
        <v>208</v>
      </c>
      <c r="B299" s="164"/>
      <c r="C299" s="165"/>
      <c r="D299" s="165"/>
      <c r="E299" s="166"/>
      <c r="F299" s="164"/>
      <c r="G299" s="165"/>
      <c r="H299" s="167"/>
      <c r="I299" s="164"/>
      <c r="J299" s="165"/>
      <c r="K299" s="167"/>
      <c r="L299" s="166"/>
      <c r="M299" s="166"/>
      <c r="N299" s="167"/>
    </row>
    <row r="300" spans="1:14" x14ac:dyDescent="0.2">
      <c r="A300" s="169"/>
      <c r="B300" s="164"/>
      <c r="C300" s="165"/>
      <c r="D300" s="165"/>
      <c r="E300" s="166"/>
      <c r="F300" s="164"/>
      <c r="G300" s="165"/>
      <c r="H300" s="167"/>
      <c r="I300" s="164"/>
      <c r="J300" s="165"/>
      <c r="K300" s="167"/>
      <c r="L300" s="166"/>
      <c r="M300" s="166"/>
      <c r="N300" s="167"/>
    </row>
    <row r="301" spans="1:14" x14ac:dyDescent="0.2">
      <c r="A301" s="171" t="s">
        <v>223</v>
      </c>
      <c r="B301" s="164"/>
      <c r="C301" s="165"/>
      <c r="D301" s="165"/>
      <c r="E301" s="166"/>
      <c r="F301" s="164"/>
      <c r="G301" s="165"/>
      <c r="H301" s="167"/>
      <c r="I301" s="164"/>
      <c r="J301" s="165"/>
      <c r="K301" s="167"/>
      <c r="L301" s="166"/>
      <c r="M301" s="166"/>
      <c r="N301" s="167"/>
    </row>
    <row r="302" spans="1:14" x14ac:dyDescent="0.2">
      <c r="A302" s="169" t="s">
        <v>211</v>
      </c>
      <c r="B302" s="164">
        <v>11429537</v>
      </c>
      <c r="C302" s="165">
        <v>13378721</v>
      </c>
      <c r="D302" s="165">
        <f>+B302-C302</f>
        <v>-1949184</v>
      </c>
      <c r="E302" s="166">
        <v>11476191</v>
      </c>
      <c r="F302" s="164">
        <v>14167699</v>
      </c>
      <c r="G302" s="165">
        <v>17331767</v>
      </c>
      <c r="H302" s="167">
        <f>+F302-G302</f>
        <v>-3164068</v>
      </c>
      <c r="I302" s="164">
        <v>347</v>
      </c>
      <c r="J302" s="165">
        <v>372</v>
      </c>
      <c r="K302" s="167">
        <f>+I302-J302</f>
        <v>-25</v>
      </c>
      <c r="L302" s="166">
        <v>372</v>
      </c>
      <c r="M302" s="166">
        <v>372</v>
      </c>
      <c r="N302" s="167">
        <f>+L302-M302</f>
        <v>0</v>
      </c>
    </row>
    <row r="303" spans="1:14" x14ac:dyDescent="0.2">
      <c r="A303" s="169" t="s">
        <v>209</v>
      </c>
      <c r="B303" s="164"/>
      <c r="C303" s="165"/>
      <c r="D303" s="165"/>
      <c r="E303" s="166"/>
      <c r="F303" s="164"/>
      <c r="G303" s="165"/>
      <c r="H303" s="167"/>
      <c r="I303" s="164"/>
      <c r="J303" s="165"/>
      <c r="K303" s="167"/>
      <c r="L303" s="166"/>
      <c r="M303" s="166"/>
      <c r="N303" s="167"/>
    </row>
    <row r="304" spans="1:14" x14ac:dyDescent="0.2">
      <c r="A304" s="169" t="s">
        <v>212</v>
      </c>
      <c r="B304" s="164"/>
      <c r="C304" s="165"/>
      <c r="D304" s="165"/>
      <c r="E304" s="166"/>
      <c r="F304" s="164"/>
      <c r="G304" s="165"/>
      <c r="H304" s="167"/>
      <c r="I304" s="164"/>
      <c r="J304" s="165"/>
      <c r="K304" s="167"/>
      <c r="L304" s="166"/>
      <c r="M304" s="166"/>
      <c r="N304" s="167"/>
    </row>
    <row r="305" spans="1:14" x14ac:dyDescent="0.2">
      <c r="A305" s="169" t="s">
        <v>213</v>
      </c>
      <c r="B305" s="164"/>
      <c r="C305" s="165"/>
      <c r="D305" s="165"/>
      <c r="E305" s="166"/>
      <c r="F305" s="164"/>
      <c r="G305" s="165"/>
      <c r="H305" s="167"/>
      <c r="I305" s="164"/>
      <c r="J305" s="165"/>
      <c r="K305" s="167"/>
      <c r="L305" s="166"/>
      <c r="M305" s="166"/>
      <c r="N305" s="167"/>
    </row>
    <row r="306" spans="1:14" x14ac:dyDescent="0.2">
      <c r="A306" s="169"/>
      <c r="B306" s="164"/>
      <c r="C306" s="165"/>
      <c r="D306" s="165"/>
      <c r="E306" s="166"/>
      <c r="F306" s="164"/>
      <c r="G306" s="165"/>
      <c r="H306" s="167"/>
      <c r="I306" s="164"/>
      <c r="J306" s="165"/>
      <c r="K306" s="167"/>
      <c r="L306" s="166"/>
      <c r="M306" s="166"/>
      <c r="N306" s="167"/>
    </row>
    <row r="307" spans="1:14" x14ac:dyDescent="0.2">
      <c r="A307" s="171" t="s">
        <v>224</v>
      </c>
      <c r="B307" s="164"/>
      <c r="C307" s="165"/>
      <c r="D307" s="165"/>
      <c r="E307" s="166"/>
      <c r="F307" s="164"/>
      <c r="G307" s="165"/>
      <c r="H307" s="167"/>
      <c r="I307" s="164"/>
      <c r="J307" s="165"/>
      <c r="K307" s="167"/>
      <c r="L307" s="166"/>
      <c r="M307" s="166"/>
      <c r="N307" s="167"/>
    </row>
    <row r="308" spans="1:14" x14ac:dyDescent="0.2">
      <c r="A308" s="169" t="s">
        <v>214</v>
      </c>
      <c r="B308" s="164"/>
      <c r="C308" s="165"/>
      <c r="D308" s="165"/>
      <c r="E308" s="166"/>
      <c r="F308" s="164"/>
      <c r="G308" s="165"/>
      <c r="H308" s="167"/>
      <c r="I308" s="164"/>
      <c r="J308" s="165"/>
      <c r="K308" s="167"/>
      <c r="L308" s="166"/>
      <c r="M308" s="166"/>
      <c r="N308" s="167"/>
    </row>
    <row r="309" spans="1:14" x14ac:dyDescent="0.2">
      <c r="A309" s="169" t="s">
        <v>215</v>
      </c>
      <c r="B309" s="164"/>
      <c r="C309" s="165"/>
      <c r="D309" s="165"/>
      <c r="E309" s="166"/>
      <c r="F309" s="164"/>
      <c r="G309" s="165"/>
      <c r="H309" s="167"/>
      <c r="I309" s="164"/>
      <c r="J309" s="165"/>
      <c r="K309" s="167"/>
      <c r="L309" s="166"/>
      <c r="M309" s="166"/>
      <c r="N309" s="167"/>
    </row>
    <row r="310" spans="1:14" ht="22.5" x14ac:dyDescent="0.2">
      <c r="A310" s="169" t="s">
        <v>216</v>
      </c>
      <c r="B310" s="164"/>
      <c r="C310" s="165"/>
      <c r="D310" s="165"/>
      <c r="E310" s="166"/>
      <c r="F310" s="164"/>
      <c r="G310" s="165"/>
      <c r="H310" s="167"/>
      <c r="I310" s="164"/>
      <c r="J310" s="165"/>
      <c r="K310" s="167"/>
      <c r="L310" s="166"/>
      <c r="M310" s="166"/>
      <c r="N310" s="167"/>
    </row>
    <row r="311" spans="1:14" ht="22.5" x14ac:dyDescent="0.2">
      <c r="A311" s="169" t="s">
        <v>217</v>
      </c>
      <c r="B311" s="164"/>
      <c r="C311" s="165"/>
      <c r="D311" s="165"/>
      <c r="E311" s="166"/>
      <c r="F311" s="164"/>
      <c r="G311" s="165"/>
      <c r="H311" s="167"/>
      <c r="I311" s="164"/>
      <c r="J311" s="165"/>
      <c r="K311" s="167"/>
      <c r="L311" s="166"/>
      <c r="M311" s="166"/>
      <c r="N311" s="167"/>
    </row>
    <row r="312" spans="1:14" x14ac:dyDescent="0.2">
      <c r="A312" s="169"/>
      <c r="B312" s="164"/>
      <c r="C312" s="165"/>
      <c r="D312" s="165"/>
      <c r="E312" s="166"/>
      <c r="F312" s="164"/>
      <c r="G312" s="165"/>
      <c r="H312" s="167"/>
      <c r="I312" s="164"/>
      <c r="J312" s="165"/>
      <c r="K312" s="167"/>
      <c r="L312" s="166"/>
      <c r="M312" s="166"/>
      <c r="N312" s="167"/>
    </row>
    <row r="313" spans="1:14" x14ac:dyDescent="0.2">
      <c r="A313" s="171" t="s">
        <v>225</v>
      </c>
      <c r="B313" s="164"/>
      <c r="C313" s="165"/>
      <c r="D313" s="165"/>
      <c r="E313" s="166"/>
      <c r="F313" s="164"/>
      <c r="G313" s="165"/>
      <c r="H313" s="167"/>
      <c r="I313" s="164"/>
      <c r="J313" s="165"/>
      <c r="K313" s="167"/>
      <c r="L313" s="166"/>
      <c r="M313" s="166"/>
      <c r="N313" s="167"/>
    </row>
    <row r="314" spans="1:14" x14ac:dyDescent="0.2">
      <c r="A314" s="169" t="s">
        <v>218</v>
      </c>
      <c r="B314" s="164"/>
      <c r="C314" s="165"/>
      <c r="D314" s="165"/>
      <c r="E314" s="166"/>
      <c r="F314" s="164"/>
      <c r="G314" s="165"/>
      <c r="H314" s="167"/>
      <c r="I314" s="164"/>
      <c r="J314" s="165"/>
      <c r="K314" s="167"/>
      <c r="L314" s="166"/>
      <c r="M314" s="166"/>
      <c r="N314" s="167"/>
    </row>
    <row r="315" spans="1:14" ht="22.5" x14ac:dyDescent="0.2">
      <c r="A315" s="169" t="s">
        <v>219</v>
      </c>
      <c r="B315" s="164"/>
      <c r="C315" s="165"/>
      <c r="D315" s="165"/>
      <c r="E315" s="166"/>
      <c r="F315" s="164"/>
      <c r="G315" s="165"/>
      <c r="H315" s="167"/>
      <c r="I315" s="164"/>
      <c r="J315" s="165"/>
      <c r="K315" s="167"/>
      <c r="L315" s="166"/>
      <c r="M315" s="166"/>
      <c r="N315" s="167"/>
    </row>
    <row r="316" spans="1:14" ht="12" thickBot="1" x14ac:dyDescent="0.25">
      <c r="A316" s="172"/>
      <c r="B316" s="164"/>
      <c r="C316" s="165"/>
      <c r="D316" s="165"/>
      <c r="E316" s="166"/>
      <c r="F316" s="164"/>
      <c r="G316" s="165"/>
      <c r="H316" s="167"/>
      <c r="I316" s="164"/>
      <c r="J316" s="165"/>
      <c r="K316" s="167"/>
      <c r="L316" s="166"/>
      <c r="M316" s="166"/>
      <c r="N316" s="167"/>
    </row>
    <row r="317" spans="1:14" x14ac:dyDescent="0.2">
      <c r="A317" s="173"/>
      <c r="B317" s="182"/>
      <c r="C317" s="186"/>
      <c r="D317" s="186"/>
      <c r="E317" s="183"/>
      <c r="F317" s="182"/>
      <c r="G317" s="186"/>
      <c r="H317" s="183"/>
      <c r="I317" s="182"/>
      <c r="J317" s="186"/>
      <c r="K317" s="183"/>
      <c r="L317" s="182"/>
      <c r="M317" s="186"/>
      <c r="N317" s="183"/>
    </row>
    <row r="318" spans="1:14" ht="12" thickBot="1" x14ac:dyDescent="0.25">
      <c r="A318" s="174" t="s">
        <v>0</v>
      </c>
      <c r="B318" s="175">
        <f t="shared" ref="B318:N318" si="28">+B302+B298+B293</f>
        <v>36374653</v>
      </c>
      <c r="C318" s="185">
        <f t="shared" si="28"/>
        <v>44397069</v>
      </c>
      <c r="D318" s="185">
        <f t="shared" si="28"/>
        <v>-8022416</v>
      </c>
      <c r="E318" s="181">
        <f t="shared" si="28"/>
        <v>37122171</v>
      </c>
      <c r="F318" s="175">
        <f t="shared" si="28"/>
        <v>48866486</v>
      </c>
      <c r="G318" s="185">
        <f t="shared" si="28"/>
        <v>54437872</v>
      </c>
      <c r="H318" s="181">
        <f t="shared" si="28"/>
        <v>-5571386</v>
      </c>
      <c r="I318" s="175">
        <f t="shared" si="28"/>
        <v>1090</v>
      </c>
      <c r="J318" s="185">
        <f t="shared" si="28"/>
        <v>1205</v>
      </c>
      <c r="K318" s="181">
        <f t="shared" si="28"/>
        <v>-115</v>
      </c>
      <c r="L318" s="175">
        <f t="shared" si="28"/>
        <v>1205</v>
      </c>
      <c r="M318" s="185">
        <f t="shared" si="28"/>
        <v>1205</v>
      </c>
      <c r="N318" s="181">
        <f t="shared" si="28"/>
        <v>0</v>
      </c>
    </row>
    <row r="319" spans="1:14" ht="12.75" thickTop="1" thickBot="1" x14ac:dyDescent="0.25">
      <c r="A319" s="176" t="s">
        <v>18</v>
      </c>
      <c r="B319" s="177"/>
      <c r="C319" s="178"/>
      <c r="D319" s="187"/>
      <c r="E319" s="180"/>
      <c r="F319" s="177"/>
      <c r="G319" s="179"/>
      <c r="H319" s="180"/>
      <c r="I319" s="177"/>
      <c r="J319" s="178"/>
      <c r="K319" s="184"/>
      <c r="L319" s="179"/>
      <c r="M319" s="179"/>
      <c r="N319" s="180"/>
    </row>
    <row r="320" spans="1:14" x14ac:dyDescent="0.2">
      <c r="A320" s="62" t="s">
        <v>402</v>
      </c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</row>
    <row r="321" spans="1:14" x14ac:dyDescent="0.2">
      <c r="A321" s="62" t="s">
        <v>403</v>
      </c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</row>
    <row r="324" spans="1:14" x14ac:dyDescent="0.2">
      <c r="A324" s="147" t="s">
        <v>397</v>
      </c>
      <c r="B324" s="148"/>
      <c r="C324" s="148"/>
      <c r="D324" s="148"/>
      <c r="E324" s="148"/>
      <c r="F324" s="148"/>
      <c r="G324" s="148"/>
      <c r="H324" s="148"/>
      <c r="I324" s="148"/>
      <c r="J324" s="148"/>
      <c r="K324" s="148"/>
      <c r="L324" s="148"/>
      <c r="M324" s="148"/>
      <c r="N324" s="148"/>
    </row>
    <row r="325" spans="1:14" ht="12" thickBot="1" x14ac:dyDescent="0.25">
      <c r="A325" s="94" t="s">
        <v>2030</v>
      </c>
      <c r="B325" s="94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</row>
    <row r="326" spans="1:14" ht="12" thickBot="1" x14ac:dyDescent="0.25">
      <c r="A326" s="802" t="s">
        <v>195</v>
      </c>
      <c r="B326" s="804" t="s">
        <v>228</v>
      </c>
      <c r="C326" s="805"/>
      <c r="D326" s="805"/>
      <c r="E326" s="805"/>
      <c r="F326" s="806" t="s">
        <v>229</v>
      </c>
      <c r="G326" s="807"/>
      <c r="H326" s="808"/>
      <c r="I326" s="806" t="s">
        <v>227</v>
      </c>
      <c r="J326" s="807"/>
      <c r="K326" s="807"/>
      <c r="L326" s="807"/>
      <c r="M326" s="807"/>
      <c r="N326" s="808"/>
    </row>
    <row r="327" spans="1:14" ht="49.5" thickBot="1" x14ac:dyDescent="0.25">
      <c r="A327" s="803"/>
      <c r="B327" s="149">
        <v>2019</v>
      </c>
      <c r="C327" s="150">
        <v>2020</v>
      </c>
      <c r="D327" s="150" t="s">
        <v>398</v>
      </c>
      <c r="E327" s="152" t="s">
        <v>399</v>
      </c>
      <c r="F327" s="149">
        <v>2019</v>
      </c>
      <c r="G327" s="150">
        <v>2020</v>
      </c>
      <c r="H327" s="150" t="s">
        <v>398</v>
      </c>
      <c r="I327" s="149">
        <v>2019</v>
      </c>
      <c r="J327" s="150" t="s">
        <v>390</v>
      </c>
      <c r="K327" s="150" t="s">
        <v>398</v>
      </c>
      <c r="L327" s="151" t="s">
        <v>400</v>
      </c>
      <c r="M327" s="151" t="s">
        <v>399</v>
      </c>
      <c r="N327" s="152" t="s">
        <v>401</v>
      </c>
    </row>
    <row r="328" spans="1:14" x14ac:dyDescent="0.2">
      <c r="A328" s="153"/>
      <c r="B328" s="154"/>
      <c r="C328" s="155"/>
      <c r="D328" s="155"/>
      <c r="E328" s="156"/>
      <c r="F328" s="154"/>
      <c r="G328" s="155"/>
      <c r="H328" s="157"/>
      <c r="I328" s="154"/>
      <c r="J328" s="155"/>
      <c r="K328" s="157"/>
      <c r="L328" s="156"/>
      <c r="M328" s="156"/>
      <c r="N328" s="157"/>
    </row>
    <row r="329" spans="1:14" ht="22.5" x14ac:dyDescent="0.2">
      <c r="A329" s="158" t="s">
        <v>226</v>
      </c>
      <c r="B329" s="159"/>
      <c r="C329" s="160"/>
      <c r="D329" s="160"/>
      <c r="E329" s="161"/>
      <c r="F329" s="159"/>
      <c r="G329" s="160"/>
      <c r="H329" s="162"/>
      <c r="I329" s="159"/>
      <c r="J329" s="160"/>
      <c r="K329" s="162"/>
      <c r="L329" s="161"/>
      <c r="M329" s="161"/>
      <c r="N329" s="162"/>
    </row>
    <row r="330" spans="1:14" x14ac:dyDescent="0.2">
      <c r="A330" s="163" t="s">
        <v>196</v>
      </c>
      <c r="B330" s="164"/>
      <c r="C330" s="165"/>
      <c r="D330" s="165"/>
      <c r="E330" s="166"/>
      <c r="F330" s="164"/>
      <c r="G330" s="165"/>
      <c r="H330" s="167"/>
      <c r="I330" s="164"/>
      <c r="J330" s="165"/>
      <c r="K330" s="167"/>
      <c r="L330" s="166"/>
      <c r="M330" s="166"/>
      <c r="N330" s="167"/>
    </row>
    <row r="331" spans="1:14" x14ac:dyDescent="0.2">
      <c r="A331" s="168"/>
      <c r="B331" s="164"/>
      <c r="C331" s="165"/>
      <c r="D331" s="165"/>
      <c r="E331" s="166"/>
      <c r="F331" s="164"/>
      <c r="G331" s="165"/>
      <c r="H331" s="167"/>
      <c r="I331" s="164"/>
      <c r="J331" s="165"/>
      <c r="K331" s="167"/>
      <c r="L331" s="166"/>
      <c r="M331" s="166"/>
      <c r="N331" s="167"/>
    </row>
    <row r="332" spans="1:14" x14ac:dyDescent="0.2">
      <c r="A332" s="158" t="s">
        <v>201</v>
      </c>
      <c r="B332" s="164"/>
      <c r="C332" s="165"/>
      <c r="D332" s="165"/>
      <c r="E332" s="166"/>
      <c r="F332" s="164"/>
      <c r="G332" s="165"/>
      <c r="H332" s="167"/>
      <c r="I332" s="164"/>
      <c r="J332" s="165"/>
      <c r="K332" s="167"/>
      <c r="L332" s="166"/>
      <c r="M332" s="166"/>
      <c r="N332" s="167"/>
    </row>
    <row r="333" spans="1:14" x14ac:dyDescent="0.2">
      <c r="A333" s="169" t="s">
        <v>197</v>
      </c>
      <c r="B333" s="414">
        <v>3639113</v>
      </c>
      <c r="C333" s="414">
        <v>3630617</v>
      </c>
      <c r="D333" s="415">
        <f>+C333-B333</f>
        <v>-8496</v>
      </c>
      <c r="E333" s="416">
        <v>4137877</v>
      </c>
      <c r="F333" s="414">
        <v>3976092</v>
      </c>
      <c r="G333" s="414">
        <v>3630217</v>
      </c>
      <c r="H333" s="417">
        <f>+G333-F333</f>
        <v>-345875</v>
      </c>
      <c r="I333" s="164"/>
      <c r="J333" s="165"/>
      <c r="K333" s="167"/>
      <c r="L333" s="166"/>
      <c r="M333" s="166"/>
      <c r="N333" s="167"/>
    </row>
    <row r="334" spans="1:14" x14ac:dyDescent="0.2">
      <c r="A334" s="169" t="s">
        <v>198</v>
      </c>
      <c r="B334" s="414">
        <v>10600647</v>
      </c>
      <c r="C334" s="418">
        <v>8060842</v>
      </c>
      <c r="D334" s="415">
        <f>+C334-B334</f>
        <v>-2539805</v>
      </c>
      <c r="E334" s="416">
        <v>8957460</v>
      </c>
      <c r="F334" s="414">
        <v>11912074</v>
      </c>
      <c r="G334" s="418">
        <v>8247847</v>
      </c>
      <c r="H334" s="417">
        <f>+G334-F334</f>
        <v>-3664227</v>
      </c>
      <c r="I334" s="164"/>
      <c r="J334" s="165"/>
      <c r="K334" s="167"/>
      <c r="L334" s="166"/>
      <c r="M334" s="166"/>
      <c r="N334" s="167"/>
    </row>
    <row r="335" spans="1:14" x14ac:dyDescent="0.2">
      <c r="A335" s="169" t="s">
        <v>199</v>
      </c>
      <c r="B335" s="164"/>
      <c r="C335" s="165"/>
      <c r="D335" s="165"/>
      <c r="E335" s="166"/>
      <c r="F335" s="164"/>
      <c r="G335" s="165"/>
      <c r="H335" s="167"/>
      <c r="I335" s="164"/>
      <c r="J335" s="165"/>
      <c r="K335" s="167"/>
      <c r="L335" s="166"/>
      <c r="M335" s="166"/>
      <c r="N335" s="167"/>
    </row>
    <row r="336" spans="1:14" x14ac:dyDescent="0.2">
      <c r="A336" s="169" t="s">
        <v>200</v>
      </c>
      <c r="B336" s="164"/>
      <c r="C336" s="165"/>
      <c r="D336" s="165"/>
      <c r="E336" s="166"/>
      <c r="F336" s="164"/>
      <c r="G336" s="165"/>
      <c r="H336" s="167"/>
      <c r="I336" s="164"/>
      <c r="J336" s="165"/>
      <c r="K336" s="167"/>
      <c r="L336" s="166"/>
      <c r="M336" s="166"/>
      <c r="N336" s="167"/>
    </row>
    <row r="337" spans="1:14" x14ac:dyDescent="0.2">
      <c r="A337" s="169"/>
      <c r="B337" s="159"/>
      <c r="C337" s="160"/>
      <c r="D337" s="160"/>
      <c r="E337" s="161"/>
      <c r="F337" s="159"/>
      <c r="G337" s="160"/>
      <c r="H337" s="162"/>
      <c r="I337" s="159"/>
      <c r="J337" s="160"/>
      <c r="K337" s="162"/>
      <c r="L337" s="161"/>
      <c r="M337" s="161"/>
      <c r="N337" s="162"/>
    </row>
    <row r="338" spans="1:14" x14ac:dyDescent="0.2">
      <c r="A338" s="158" t="s">
        <v>220</v>
      </c>
      <c r="B338" s="164"/>
      <c r="C338" s="165"/>
      <c r="D338" s="165"/>
      <c r="E338" s="166"/>
      <c r="F338" s="164"/>
      <c r="G338" s="165"/>
      <c r="H338" s="167"/>
      <c r="I338" s="164"/>
      <c r="J338" s="165"/>
      <c r="K338" s="167"/>
      <c r="L338" s="166"/>
      <c r="M338" s="166"/>
      <c r="N338" s="167"/>
    </row>
    <row r="339" spans="1:14" x14ac:dyDescent="0.2">
      <c r="A339" s="169" t="s">
        <v>202</v>
      </c>
      <c r="B339" s="414">
        <v>3846131</v>
      </c>
      <c r="C339" s="418">
        <v>2484767</v>
      </c>
      <c r="D339" s="415">
        <f>+C339-B339</f>
        <v>-1361364</v>
      </c>
      <c r="E339" s="416">
        <v>3922498</v>
      </c>
      <c r="F339" s="414">
        <v>4227028</v>
      </c>
      <c r="G339" s="418">
        <v>2584947</v>
      </c>
      <c r="H339" s="417">
        <f>+G339-F339</f>
        <v>-1642081</v>
      </c>
      <c r="I339" s="164"/>
      <c r="J339" s="165"/>
      <c r="K339" s="167"/>
      <c r="L339" s="166"/>
      <c r="M339" s="166"/>
      <c r="N339" s="167"/>
    </row>
    <row r="340" spans="1:14" x14ac:dyDescent="0.2">
      <c r="A340" s="169" t="s">
        <v>203</v>
      </c>
      <c r="B340" s="164"/>
      <c r="C340" s="165"/>
      <c r="D340" s="165"/>
      <c r="E340" s="166"/>
      <c r="F340" s="164"/>
      <c r="G340" s="165"/>
      <c r="H340" s="167"/>
      <c r="I340" s="164"/>
      <c r="J340" s="165"/>
      <c r="K340" s="167"/>
      <c r="L340" s="166"/>
      <c r="M340" s="166"/>
      <c r="N340" s="167"/>
    </row>
    <row r="341" spans="1:14" x14ac:dyDescent="0.2">
      <c r="A341" s="169" t="s">
        <v>204</v>
      </c>
      <c r="B341" s="164"/>
      <c r="C341" s="165"/>
      <c r="D341" s="165"/>
      <c r="E341" s="166"/>
      <c r="F341" s="164"/>
      <c r="G341" s="165"/>
      <c r="H341" s="400"/>
      <c r="I341" s="164"/>
      <c r="J341" s="165"/>
      <c r="K341" s="400"/>
      <c r="L341" s="164"/>
      <c r="M341" s="165"/>
      <c r="N341" s="400"/>
    </row>
    <row r="342" spans="1:14" x14ac:dyDescent="0.2">
      <c r="A342" s="169" t="s">
        <v>205</v>
      </c>
      <c r="B342" s="164"/>
      <c r="C342" s="165"/>
      <c r="D342" s="165"/>
      <c r="E342" s="166"/>
      <c r="F342" s="164"/>
      <c r="G342" s="165"/>
      <c r="H342" s="400"/>
      <c r="I342" s="164"/>
      <c r="J342" s="165"/>
      <c r="K342" s="400"/>
      <c r="L342" s="164"/>
      <c r="M342" s="165"/>
      <c r="N342" s="400"/>
    </row>
    <row r="343" spans="1:14" ht="22.5" x14ac:dyDescent="0.2">
      <c r="A343" s="169" t="s">
        <v>206</v>
      </c>
      <c r="B343" s="164"/>
      <c r="C343" s="165"/>
      <c r="D343" s="165"/>
      <c r="E343" s="400"/>
      <c r="F343" s="164"/>
      <c r="G343" s="165"/>
      <c r="H343" s="400"/>
      <c r="I343" s="401"/>
      <c r="J343" s="402"/>
      <c r="K343" s="403"/>
      <c r="L343" s="401"/>
      <c r="M343" s="402"/>
      <c r="N343" s="403"/>
    </row>
    <row r="344" spans="1:14" x14ac:dyDescent="0.2">
      <c r="A344" s="170"/>
      <c r="B344" s="164"/>
      <c r="C344" s="165"/>
      <c r="D344" s="165"/>
      <c r="E344" s="400"/>
      <c r="F344" s="164"/>
      <c r="G344" s="165"/>
      <c r="H344" s="400"/>
      <c r="I344" s="401"/>
      <c r="J344" s="402"/>
      <c r="K344" s="403"/>
      <c r="L344" s="401"/>
      <c r="M344" s="402"/>
      <c r="N344" s="403"/>
    </row>
    <row r="345" spans="1:14" x14ac:dyDescent="0.2">
      <c r="A345" s="171" t="s">
        <v>221</v>
      </c>
      <c r="B345" s="164"/>
      <c r="C345" s="165"/>
      <c r="D345" s="165"/>
      <c r="E345" s="400"/>
      <c r="F345" s="164"/>
      <c r="G345" s="165"/>
      <c r="H345" s="400"/>
      <c r="I345" s="401"/>
      <c r="J345" s="402"/>
      <c r="K345" s="403"/>
      <c r="L345" s="401"/>
      <c r="M345" s="402"/>
      <c r="N345" s="403"/>
    </row>
    <row r="346" spans="1:14" x14ac:dyDescent="0.2">
      <c r="A346" s="169" t="s">
        <v>207</v>
      </c>
      <c r="B346" s="164"/>
      <c r="C346" s="165"/>
      <c r="D346" s="165"/>
      <c r="E346" s="400"/>
      <c r="F346" s="164"/>
      <c r="G346" s="165"/>
      <c r="H346" s="400"/>
      <c r="I346" s="401"/>
      <c r="J346" s="402"/>
      <c r="K346" s="403"/>
      <c r="L346" s="401"/>
      <c r="M346" s="402"/>
      <c r="N346" s="403"/>
    </row>
    <row r="347" spans="1:14" x14ac:dyDescent="0.2">
      <c r="A347" s="169" t="s">
        <v>208</v>
      </c>
      <c r="B347" s="164"/>
      <c r="C347" s="165"/>
      <c r="D347" s="165"/>
      <c r="E347" s="400"/>
      <c r="F347" s="164"/>
      <c r="G347" s="165"/>
      <c r="H347" s="400"/>
      <c r="I347" s="401"/>
      <c r="J347" s="402"/>
      <c r="K347" s="403"/>
      <c r="L347" s="401"/>
      <c r="M347" s="402"/>
      <c r="N347" s="403"/>
    </row>
    <row r="348" spans="1:14" x14ac:dyDescent="0.2">
      <c r="A348" s="169" t="s">
        <v>209</v>
      </c>
      <c r="B348" s="164"/>
      <c r="C348" s="165"/>
      <c r="D348" s="165"/>
      <c r="E348" s="400"/>
      <c r="F348" s="164"/>
      <c r="G348" s="165"/>
      <c r="H348" s="400"/>
      <c r="I348" s="401"/>
      <c r="J348" s="402"/>
      <c r="K348" s="403"/>
      <c r="L348" s="401"/>
      <c r="M348" s="402"/>
      <c r="N348" s="403"/>
    </row>
    <row r="349" spans="1:14" x14ac:dyDescent="0.2">
      <c r="A349" s="169"/>
      <c r="B349" s="164"/>
      <c r="C349" s="165"/>
      <c r="D349" s="165"/>
      <c r="E349" s="400"/>
      <c r="F349" s="164"/>
      <c r="G349" s="165"/>
      <c r="H349" s="400"/>
      <c r="I349" s="401"/>
      <c r="J349" s="402"/>
      <c r="K349" s="403"/>
      <c r="L349" s="401"/>
      <c r="M349" s="402"/>
      <c r="N349" s="403"/>
    </row>
    <row r="350" spans="1:14" x14ac:dyDescent="0.2">
      <c r="A350" s="171" t="s">
        <v>222</v>
      </c>
      <c r="B350" s="164"/>
      <c r="C350" s="165"/>
      <c r="D350" s="165"/>
      <c r="E350" s="400"/>
      <c r="F350" s="164"/>
      <c r="G350" s="165"/>
      <c r="H350" s="400"/>
      <c r="I350" s="401"/>
      <c r="J350" s="402"/>
      <c r="K350" s="403"/>
      <c r="L350" s="401"/>
      <c r="M350" s="402"/>
      <c r="N350" s="403"/>
    </row>
    <row r="351" spans="1:14" x14ac:dyDescent="0.2">
      <c r="A351" s="169" t="s">
        <v>210</v>
      </c>
      <c r="B351" s="164"/>
      <c r="C351" s="165"/>
      <c r="D351" s="165"/>
      <c r="E351" s="400"/>
      <c r="F351" s="164"/>
      <c r="G351" s="165"/>
      <c r="H351" s="400"/>
      <c r="I351" s="401"/>
      <c r="J351" s="402"/>
      <c r="K351" s="403"/>
      <c r="L351" s="401"/>
      <c r="M351" s="402"/>
      <c r="N351" s="403"/>
    </row>
    <row r="352" spans="1:14" x14ac:dyDescent="0.2">
      <c r="A352" s="169" t="s">
        <v>208</v>
      </c>
      <c r="B352" s="164"/>
      <c r="C352" s="165"/>
      <c r="D352" s="165"/>
      <c r="E352" s="400"/>
      <c r="F352" s="164"/>
      <c r="G352" s="165"/>
      <c r="H352" s="400"/>
      <c r="I352" s="401"/>
      <c r="J352" s="402"/>
      <c r="K352" s="403"/>
      <c r="L352" s="401"/>
      <c r="M352" s="402"/>
      <c r="N352" s="403"/>
    </row>
    <row r="353" spans="1:14" x14ac:dyDescent="0.2">
      <c r="A353" s="169"/>
      <c r="B353" s="164"/>
      <c r="C353" s="165"/>
      <c r="D353" s="165"/>
      <c r="E353" s="400"/>
      <c r="F353" s="164"/>
      <c r="G353" s="165"/>
      <c r="H353" s="400"/>
      <c r="I353" s="401"/>
      <c r="J353" s="402"/>
      <c r="K353" s="403"/>
      <c r="L353" s="401"/>
      <c r="M353" s="402"/>
      <c r="N353" s="403"/>
    </row>
    <row r="354" spans="1:14" x14ac:dyDescent="0.2">
      <c r="A354" s="171" t="s">
        <v>223</v>
      </c>
      <c r="B354" s="164"/>
      <c r="C354" s="165"/>
      <c r="D354" s="165"/>
      <c r="E354" s="400"/>
      <c r="F354" s="164"/>
      <c r="G354" s="165"/>
      <c r="H354" s="400"/>
      <c r="I354" s="401"/>
      <c r="J354" s="402"/>
      <c r="K354" s="403"/>
      <c r="L354" s="401"/>
      <c r="M354" s="402"/>
      <c r="N354" s="403"/>
    </row>
    <row r="355" spans="1:14" x14ac:dyDescent="0.2">
      <c r="A355" s="169" t="s">
        <v>211</v>
      </c>
      <c r="B355" s="164"/>
      <c r="C355" s="165"/>
      <c r="D355" s="165"/>
      <c r="E355" s="400"/>
      <c r="F355" s="164"/>
      <c r="G355" s="165"/>
      <c r="H355" s="400"/>
      <c r="I355" s="401"/>
      <c r="J355" s="402"/>
      <c r="K355" s="403"/>
      <c r="L355" s="401"/>
      <c r="M355" s="402"/>
      <c r="N355" s="403"/>
    </row>
    <row r="356" spans="1:14" x14ac:dyDescent="0.2">
      <c r="A356" s="169" t="s">
        <v>209</v>
      </c>
      <c r="B356" s="164"/>
      <c r="C356" s="165"/>
      <c r="D356" s="165"/>
      <c r="E356" s="400"/>
      <c r="F356" s="164"/>
      <c r="G356" s="165"/>
      <c r="H356" s="400"/>
      <c r="I356" s="401"/>
      <c r="J356" s="402"/>
      <c r="K356" s="403"/>
      <c r="L356" s="401"/>
      <c r="M356" s="402"/>
      <c r="N356" s="403"/>
    </row>
    <row r="357" spans="1:14" x14ac:dyDescent="0.2">
      <c r="A357" s="169" t="s">
        <v>212</v>
      </c>
      <c r="B357" s="164"/>
      <c r="C357" s="165"/>
      <c r="D357" s="165"/>
      <c r="E357" s="400"/>
      <c r="F357" s="164"/>
      <c r="G357" s="165"/>
      <c r="H357" s="400"/>
      <c r="I357" s="401"/>
      <c r="J357" s="402"/>
      <c r="K357" s="403"/>
      <c r="L357" s="401"/>
      <c r="M357" s="402"/>
      <c r="N357" s="403"/>
    </row>
    <row r="358" spans="1:14" x14ac:dyDescent="0.2">
      <c r="A358" s="169" t="s">
        <v>213</v>
      </c>
      <c r="B358" s="164"/>
      <c r="C358" s="165"/>
      <c r="D358" s="165"/>
      <c r="E358" s="400"/>
      <c r="F358" s="164"/>
      <c r="G358" s="165"/>
      <c r="H358" s="400"/>
      <c r="I358" s="401"/>
      <c r="J358" s="402"/>
      <c r="K358" s="403"/>
      <c r="L358" s="401"/>
      <c r="M358" s="402"/>
      <c r="N358" s="403"/>
    </row>
    <row r="359" spans="1:14" x14ac:dyDescent="0.2">
      <c r="A359" s="169"/>
      <c r="B359" s="164"/>
      <c r="C359" s="165"/>
      <c r="D359" s="165"/>
      <c r="E359" s="400"/>
      <c r="F359" s="164"/>
      <c r="G359" s="165"/>
      <c r="H359" s="400"/>
      <c r="I359" s="401"/>
      <c r="J359" s="402"/>
      <c r="K359" s="403"/>
      <c r="L359" s="401"/>
      <c r="M359" s="402"/>
      <c r="N359" s="403"/>
    </row>
    <row r="360" spans="1:14" x14ac:dyDescent="0.2">
      <c r="A360" s="171" t="s">
        <v>224</v>
      </c>
      <c r="B360" s="164"/>
      <c r="C360" s="165"/>
      <c r="D360" s="165"/>
      <c r="E360" s="400"/>
      <c r="F360" s="164"/>
      <c r="G360" s="165"/>
      <c r="H360" s="400"/>
      <c r="I360" s="401"/>
      <c r="J360" s="402"/>
      <c r="K360" s="403"/>
      <c r="L360" s="401"/>
      <c r="M360" s="402"/>
      <c r="N360" s="403"/>
    </row>
    <row r="361" spans="1:14" x14ac:dyDescent="0.2">
      <c r="A361" s="169" t="s">
        <v>214</v>
      </c>
      <c r="B361" s="164"/>
      <c r="C361" s="165"/>
      <c r="D361" s="165"/>
      <c r="E361" s="400"/>
      <c r="F361" s="164"/>
      <c r="G361" s="165"/>
      <c r="H361" s="400"/>
      <c r="I361" s="401"/>
      <c r="J361" s="402"/>
      <c r="K361" s="403"/>
      <c r="L361" s="401"/>
      <c r="M361" s="402"/>
      <c r="N361" s="403"/>
    </row>
    <row r="362" spans="1:14" x14ac:dyDescent="0.2">
      <c r="A362" s="169" t="s">
        <v>215</v>
      </c>
      <c r="B362" s="164"/>
      <c r="C362" s="165"/>
      <c r="D362" s="165"/>
      <c r="E362" s="166"/>
      <c r="F362" s="164"/>
      <c r="G362" s="165"/>
      <c r="H362" s="167"/>
      <c r="I362" s="401"/>
      <c r="J362" s="402"/>
      <c r="K362" s="403"/>
      <c r="L362" s="401"/>
      <c r="M362" s="402"/>
      <c r="N362" s="403"/>
    </row>
    <row r="363" spans="1:14" ht="22.5" x14ac:dyDescent="0.2">
      <c r="A363" s="169" t="s">
        <v>216</v>
      </c>
      <c r="B363" s="164"/>
      <c r="C363" s="165"/>
      <c r="D363" s="165"/>
      <c r="E363" s="166"/>
      <c r="F363" s="164"/>
      <c r="G363" s="165"/>
      <c r="H363" s="167"/>
      <c r="I363" s="401"/>
      <c r="J363" s="402"/>
      <c r="K363" s="403"/>
      <c r="L363" s="401"/>
      <c r="M363" s="402"/>
      <c r="N363" s="403"/>
    </row>
    <row r="364" spans="1:14" ht="22.5" x14ac:dyDescent="0.2">
      <c r="A364" s="169" t="s">
        <v>217</v>
      </c>
      <c r="B364" s="164"/>
      <c r="C364" s="165"/>
      <c r="D364" s="165"/>
      <c r="E364" s="166"/>
      <c r="F364" s="164"/>
      <c r="G364" s="165"/>
      <c r="H364" s="167"/>
      <c r="I364" s="401"/>
      <c r="J364" s="402"/>
      <c r="K364" s="404"/>
      <c r="L364" s="401"/>
      <c r="M364" s="402"/>
      <c r="N364" s="403"/>
    </row>
    <row r="365" spans="1:14" x14ac:dyDescent="0.2">
      <c r="A365" s="169"/>
      <c r="B365" s="164"/>
      <c r="C365" s="165"/>
      <c r="D365" s="165"/>
      <c r="E365" s="166"/>
      <c r="F365" s="164"/>
      <c r="G365" s="165"/>
      <c r="H365" s="167"/>
      <c r="I365" s="401"/>
      <c r="J365" s="402"/>
      <c r="K365" s="404"/>
      <c r="L365" s="401"/>
      <c r="M365" s="402"/>
      <c r="N365" s="403"/>
    </row>
    <row r="366" spans="1:14" x14ac:dyDescent="0.2">
      <c r="A366" s="171" t="s">
        <v>225</v>
      </c>
      <c r="B366" s="164"/>
      <c r="C366" s="165"/>
      <c r="D366" s="165"/>
      <c r="E366" s="166"/>
      <c r="F366" s="164"/>
      <c r="G366" s="165"/>
      <c r="H366" s="167"/>
      <c r="I366" s="401"/>
      <c r="J366" s="402"/>
      <c r="K366" s="404"/>
      <c r="L366" s="405"/>
      <c r="M366" s="405"/>
      <c r="N366" s="404"/>
    </row>
    <row r="367" spans="1:14" x14ac:dyDescent="0.2">
      <c r="A367" s="169" t="s">
        <v>218</v>
      </c>
      <c r="B367" s="164"/>
      <c r="C367" s="165"/>
      <c r="D367" s="165"/>
      <c r="E367" s="166"/>
      <c r="F367" s="164"/>
      <c r="G367" s="165"/>
      <c r="H367" s="167"/>
      <c r="I367" s="401"/>
      <c r="J367" s="402"/>
      <c r="K367" s="404"/>
      <c r="L367" s="405"/>
      <c r="M367" s="405"/>
      <c r="N367" s="404"/>
    </row>
    <row r="368" spans="1:14" ht="22.5" x14ac:dyDescent="0.2">
      <c r="A368" s="169" t="s">
        <v>219</v>
      </c>
      <c r="B368" s="164"/>
      <c r="C368" s="165"/>
      <c r="D368" s="165"/>
      <c r="E368" s="166"/>
      <c r="F368" s="164"/>
      <c r="G368" s="165"/>
      <c r="H368" s="167"/>
      <c r="I368" s="401"/>
      <c r="J368" s="402"/>
      <c r="K368" s="404"/>
      <c r="L368" s="405"/>
      <c r="M368" s="405"/>
      <c r="N368" s="404"/>
    </row>
    <row r="369" spans="1:14" ht="12" thickBot="1" x14ac:dyDescent="0.25">
      <c r="A369" s="172"/>
      <c r="B369" s="164"/>
      <c r="C369" s="165"/>
      <c r="D369" s="165"/>
      <c r="E369" s="166"/>
      <c r="F369" s="164"/>
      <c r="G369" s="165"/>
      <c r="H369" s="167"/>
      <c r="I369" s="401"/>
      <c r="J369" s="402"/>
      <c r="K369" s="404"/>
      <c r="L369" s="405"/>
      <c r="M369" s="405"/>
      <c r="N369" s="404"/>
    </row>
    <row r="370" spans="1:14" x14ac:dyDescent="0.2">
      <c r="A370" s="173"/>
      <c r="B370" s="182"/>
      <c r="C370" s="186"/>
      <c r="D370" s="186"/>
      <c r="E370" s="183"/>
      <c r="F370" s="182"/>
      <c r="G370" s="186"/>
      <c r="H370" s="183"/>
      <c r="I370" s="406"/>
      <c r="J370" s="413"/>
      <c r="K370" s="407"/>
      <c r="L370" s="406"/>
      <c r="M370" s="413"/>
      <c r="N370" s="407"/>
    </row>
    <row r="371" spans="1:14" ht="12" thickBot="1" x14ac:dyDescent="0.25">
      <c r="A371" s="174" t="s">
        <v>0</v>
      </c>
      <c r="B371" s="175">
        <f t="shared" ref="B371:J371" si="29">+B339+B334+B333</f>
        <v>18085891</v>
      </c>
      <c r="C371" s="185">
        <f t="shared" si="29"/>
        <v>14176226</v>
      </c>
      <c r="D371" s="185">
        <f t="shared" si="29"/>
        <v>-3909665</v>
      </c>
      <c r="E371" s="181">
        <f t="shared" si="29"/>
        <v>17017835</v>
      </c>
      <c r="F371" s="175">
        <f t="shared" si="29"/>
        <v>20115194</v>
      </c>
      <c r="G371" s="185">
        <f t="shared" si="29"/>
        <v>14463011</v>
      </c>
      <c r="H371" s="181">
        <f t="shared" si="29"/>
        <v>-5652183</v>
      </c>
      <c r="I371" s="175">
        <f t="shared" si="29"/>
        <v>0</v>
      </c>
      <c r="J371" s="185">
        <f t="shared" si="29"/>
        <v>0</v>
      </c>
      <c r="K371" s="181">
        <f t="shared" ref="K371:N371" si="30">+K355+K351+K346</f>
        <v>0</v>
      </c>
      <c r="L371" s="175">
        <f t="shared" si="30"/>
        <v>0</v>
      </c>
      <c r="M371" s="185">
        <f t="shared" si="30"/>
        <v>0</v>
      </c>
      <c r="N371" s="181">
        <f t="shared" si="30"/>
        <v>0</v>
      </c>
    </row>
    <row r="372" spans="1:14" ht="12.75" thickTop="1" thickBot="1" x14ac:dyDescent="0.25">
      <c r="A372" s="176" t="s">
        <v>18</v>
      </c>
      <c r="B372" s="177"/>
      <c r="C372" s="178"/>
      <c r="D372" s="187"/>
      <c r="E372" s="180"/>
      <c r="F372" s="177"/>
      <c r="G372" s="179"/>
      <c r="H372" s="180"/>
      <c r="I372" s="408"/>
      <c r="J372" s="409"/>
      <c r="K372" s="410"/>
      <c r="L372" s="411"/>
      <c r="M372" s="411"/>
      <c r="N372" s="412"/>
    </row>
    <row r="376" spans="1:14" x14ac:dyDescent="0.2">
      <c r="A376" s="147" t="s">
        <v>397</v>
      </c>
      <c r="B376" s="148"/>
      <c r="C376" s="148"/>
      <c r="D376" s="148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</row>
    <row r="377" spans="1:14" ht="12" thickBot="1" x14ac:dyDescent="0.25">
      <c r="A377" s="94" t="s">
        <v>2031</v>
      </c>
      <c r="B377" s="94"/>
      <c r="C377" s="9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</row>
    <row r="378" spans="1:14" ht="12" thickBot="1" x14ac:dyDescent="0.25">
      <c r="A378" s="802" t="s">
        <v>195</v>
      </c>
      <c r="B378" s="804" t="s">
        <v>228</v>
      </c>
      <c r="C378" s="805"/>
      <c r="D378" s="805"/>
      <c r="E378" s="805"/>
      <c r="F378" s="806" t="s">
        <v>229</v>
      </c>
      <c r="G378" s="807"/>
      <c r="H378" s="808"/>
      <c r="I378" s="806" t="s">
        <v>227</v>
      </c>
      <c r="J378" s="807"/>
      <c r="K378" s="807"/>
      <c r="L378" s="807"/>
      <c r="M378" s="807"/>
      <c r="N378" s="808"/>
    </row>
    <row r="379" spans="1:14" ht="49.5" thickBot="1" x14ac:dyDescent="0.25">
      <c r="A379" s="803"/>
      <c r="B379" s="149">
        <v>2019</v>
      </c>
      <c r="C379" s="150">
        <v>2020</v>
      </c>
      <c r="D379" s="150" t="s">
        <v>398</v>
      </c>
      <c r="E379" s="152" t="s">
        <v>399</v>
      </c>
      <c r="F379" s="149">
        <v>2019</v>
      </c>
      <c r="G379" s="150">
        <v>2020</v>
      </c>
      <c r="H379" s="150" t="s">
        <v>398</v>
      </c>
      <c r="I379" s="149">
        <v>2019</v>
      </c>
      <c r="J379" s="150" t="s">
        <v>390</v>
      </c>
      <c r="K379" s="150" t="s">
        <v>398</v>
      </c>
      <c r="L379" s="151" t="s">
        <v>400</v>
      </c>
      <c r="M379" s="151" t="s">
        <v>399</v>
      </c>
      <c r="N379" s="152" t="s">
        <v>401</v>
      </c>
    </row>
    <row r="380" spans="1:14" x14ac:dyDescent="0.2">
      <c r="A380" s="153"/>
      <c r="B380" s="154"/>
      <c r="C380" s="155"/>
      <c r="D380" s="155"/>
      <c r="E380" s="156"/>
      <c r="F380" s="154"/>
      <c r="G380" s="155"/>
      <c r="H380" s="157"/>
      <c r="I380" s="154"/>
      <c r="J380" s="155"/>
      <c r="K380" s="157"/>
      <c r="L380" s="156"/>
      <c r="M380" s="156"/>
      <c r="N380" s="157"/>
    </row>
    <row r="381" spans="1:14" ht="22.5" x14ac:dyDescent="0.2">
      <c r="A381" s="158" t="s">
        <v>226</v>
      </c>
      <c r="B381" s="159"/>
      <c r="C381" s="160"/>
      <c r="D381" s="160"/>
      <c r="E381" s="161"/>
      <c r="F381" s="159"/>
      <c r="G381" s="160"/>
      <c r="H381" s="162"/>
      <c r="I381" s="159"/>
      <c r="J381" s="160"/>
      <c r="K381" s="162"/>
      <c r="L381" s="161"/>
      <c r="M381" s="161"/>
      <c r="N381" s="162"/>
    </row>
    <row r="382" spans="1:14" x14ac:dyDescent="0.2">
      <c r="A382" s="163" t="s">
        <v>196</v>
      </c>
      <c r="B382" s="164"/>
      <c r="C382" s="165"/>
      <c r="D382" s="165"/>
      <c r="E382" s="166"/>
      <c r="F382" s="164"/>
      <c r="G382" s="165"/>
      <c r="H382" s="167"/>
      <c r="I382" s="164"/>
      <c r="J382" s="165"/>
      <c r="K382" s="167"/>
      <c r="L382" s="166"/>
      <c r="M382" s="166"/>
      <c r="N382" s="167"/>
    </row>
    <row r="383" spans="1:14" x14ac:dyDescent="0.2">
      <c r="A383" s="168"/>
      <c r="B383" s="164"/>
      <c r="C383" s="165"/>
      <c r="D383" s="165"/>
      <c r="E383" s="166"/>
      <c r="F383" s="164"/>
      <c r="G383" s="165"/>
      <c r="H383" s="167"/>
      <c r="I383" s="164"/>
      <c r="J383" s="165"/>
      <c r="K383" s="167"/>
      <c r="L383" s="166"/>
      <c r="M383" s="166"/>
      <c r="N383" s="167"/>
    </row>
    <row r="384" spans="1:14" x14ac:dyDescent="0.2">
      <c r="A384" s="158" t="s">
        <v>201</v>
      </c>
      <c r="B384" s="164"/>
      <c r="C384" s="165"/>
      <c r="D384" s="165"/>
      <c r="E384" s="166"/>
      <c r="F384" s="164"/>
      <c r="G384" s="165"/>
      <c r="H384" s="167"/>
      <c r="I384" s="164"/>
      <c r="J384" s="165"/>
      <c r="K384" s="167"/>
      <c r="L384" s="166"/>
      <c r="M384" s="166"/>
      <c r="N384" s="167"/>
    </row>
    <row r="385" spans="1:14" x14ac:dyDescent="0.2">
      <c r="A385" s="169" t="s">
        <v>197</v>
      </c>
      <c r="B385" s="164"/>
      <c r="C385" s="165"/>
      <c r="D385" s="165"/>
      <c r="E385" s="166"/>
      <c r="F385" s="164"/>
      <c r="G385" s="165"/>
      <c r="H385" s="167"/>
      <c r="I385" s="164"/>
      <c r="J385" s="165"/>
      <c r="K385" s="167"/>
      <c r="L385" s="166"/>
      <c r="M385" s="166"/>
      <c r="N385" s="167"/>
    </row>
    <row r="386" spans="1:14" x14ac:dyDescent="0.2">
      <c r="A386" s="169" t="s">
        <v>198</v>
      </c>
      <c r="B386" s="164">
        <v>6769005</v>
      </c>
      <c r="C386" s="165">
        <v>6790355</v>
      </c>
      <c r="D386" s="165">
        <f>SUM(C386-B386)</f>
        <v>21350</v>
      </c>
      <c r="E386" s="166">
        <v>7692952</v>
      </c>
      <c r="F386" s="164">
        <v>6769005</v>
      </c>
      <c r="G386" s="165">
        <v>6790355</v>
      </c>
      <c r="H386" s="167">
        <f>SUM(G386-F386)</f>
        <v>21350</v>
      </c>
      <c r="I386" s="429">
        <v>1342</v>
      </c>
      <c r="J386" s="430">
        <v>1657</v>
      </c>
      <c r="K386" s="167">
        <f>SUM(J386-I386)</f>
        <v>315</v>
      </c>
      <c r="L386" s="436">
        <v>1342</v>
      </c>
      <c r="M386" s="436">
        <v>1689</v>
      </c>
      <c r="N386" s="167">
        <f>SUM(M386-L386)</f>
        <v>347</v>
      </c>
    </row>
    <row r="387" spans="1:14" x14ac:dyDescent="0.2">
      <c r="A387" s="169" t="s">
        <v>199</v>
      </c>
      <c r="B387" s="164"/>
      <c r="C387" s="165"/>
      <c r="D387" s="165"/>
      <c r="E387" s="166"/>
      <c r="F387" s="164"/>
      <c r="G387" s="165"/>
      <c r="H387" s="167"/>
      <c r="I387" s="164"/>
      <c r="J387" s="165"/>
      <c r="K387" s="167"/>
      <c r="L387" s="166"/>
      <c r="M387" s="166"/>
      <c r="N387" s="167"/>
    </row>
    <row r="388" spans="1:14" x14ac:dyDescent="0.2">
      <c r="A388" s="169" t="s">
        <v>200</v>
      </c>
      <c r="B388" s="164"/>
      <c r="C388" s="165"/>
      <c r="D388" s="165"/>
      <c r="E388" s="166"/>
      <c r="F388" s="164"/>
      <c r="G388" s="165"/>
      <c r="H388" s="167"/>
      <c r="I388" s="164"/>
      <c r="J388" s="165"/>
      <c r="K388" s="167"/>
      <c r="L388" s="166"/>
      <c r="M388" s="166"/>
      <c r="N388" s="167"/>
    </row>
    <row r="389" spans="1:14" x14ac:dyDescent="0.2">
      <c r="A389" s="169"/>
      <c r="B389" s="159"/>
      <c r="C389" s="160"/>
      <c r="D389" s="160"/>
      <c r="E389" s="161"/>
      <c r="F389" s="159"/>
      <c r="G389" s="160"/>
      <c r="H389" s="162"/>
      <c r="I389" s="159"/>
      <c r="J389" s="160"/>
      <c r="K389" s="162"/>
      <c r="L389" s="161"/>
      <c r="M389" s="161"/>
      <c r="N389" s="162"/>
    </row>
    <row r="390" spans="1:14" x14ac:dyDescent="0.2">
      <c r="A390" s="158" t="s">
        <v>220</v>
      </c>
      <c r="B390" s="164"/>
      <c r="C390" s="165"/>
      <c r="D390" s="165"/>
      <c r="E390" s="166"/>
      <c r="F390" s="164"/>
      <c r="G390" s="165"/>
      <c r="H390" s="167"/>
      <c r="I390" s="164"/>
      <c r="J390" s="165"/>
      <c r="K390" s="167"/>
      <c r="L390" s="166"/>
      <c r="M390" s="166"/>
      <c r="N390" s="167"/>
    </row>
    <row r="391" spans="1:14" x14ac:dyDescent="0.2">
      <c r="A391" s="169" t="s">
        <v>202</v>
      </c>
      <c r="B391" s="164"/>
      <c r="C391" s="165"/>
      <c r="D391" s="165"/>
      <c r="E391" s="166"/>
      <c r="F391" s="164"/>
      <c r="G391" s="165"/>
      <c r="H391" s="167"/>
      <c r="I391" s="164"/>
      <c r="J391" s="165"/>
      <c r="K391" s="167"/>
      <c r="L391" s="166"/>
      <c r="M391" s="166"/>
      <c r="N391" s="167"/>
    </row>
    <row r="392" spans="1:14" x14ac:dyDescent="0.2">
      <c r="A392" s="169" t="s">
        <v>203</v>
      </c>
      <c r="B392" s="164"/>
      <c r="C392" s="165"/>
      <c r="D392" s="165"/>
      <c r="E392" s="166"/>
      <c r="F392" s="164"/>
      <c r="G392" s="165"/>
      <c r="H392" s="167"/>
      <c r="I392" s="164"/>
      <c r="J392" s="165"/>
      <c r="K392" s="167"/>
      <c r="L392" s="166"/>
      <c r="M392" s="166"/>
      <c r="N392" s="167"/>
    </row>
    <row r="393" spans="1:14" x14ac:dyDescent="0.2">
      <c r="A393" s="169" t="s">
        <v>204</v>
      </c>
      <c r="B393" s="164"/>
      <c r="C393" s="165"/>
      <c r="D393" s="165"/>
      <c r="E393" s="166"/>
      <c r="F393" s="164"/>
      <c r="G393" s="165"/>
      <c r="H393" s="400"/>
      <c r="I393" s="164"/>
      <c r="J393" s="165"/>
      <c r="K393" s="400"/>
      <c r="L393" s="164"/>
      <c r="M393" s="165"/>
      <c r="N393" s="400"/>
    </row>
    <row r="394" spans="1:14" x14ac:dyDescent="0.2">
      <c r="A394" s="169" t="s">
        <v>205</v>
      </c>
      <c r="B394" s="164"/>
      <c r="C394" s="165"/>
      <c r="D394" s="165"/>
      <c r="E394" s="166"/>
      <c r="F394" s="164"/>
      <c r="G394" s="165"/>
      <c r="H394" s="400"/>
      <c r="I394" s="164"/>
      <c r="J394" s="165"/>
      <c r="K394" s="400"/>
      <c r="L394" s="164"/>
      <c r="M394" s="165"/>
      <c r="N394" s="400"/>
    </row>
    <row r="395" spans="1:14" ht="22.5" x14ac:dyDescent="0.2">
      <c r="A395" s="169" t="s">
        <v>206</v>
      </c>
      <c r="B395" s="164"/>
      <c r="C395" s="165"/>
      <c r="D395" s="165"/>
      <c r="E395" s="400"/>
      <c r="F395" s="164"/>
      <c r="G395" s="165"/>
      <c r="H395" s="400"/>
      <c r="I395" s="401"/>
      <c r="J395" s="402"/>
      <c r="K395" s="403"/>
      <c r="L395" s="401"/>
      <c r="M395" s="402"/>
      <c r="N395" s="403"/>
    </row>
    <row r="396" spans="1:14" x14ac:dyDescent="0.2">
      <c r="A396" s="170"/>
      <c r="B396" s="164"/>
      <c r="C396" s="165"/>
      <c r="D396" s="165"/>
      <c r="E396" s="400"/>
      <c r="F396" s="164"/>
      <c r="G396" s="165"/>
      <c r="H396" s="400"/>
      <c r="I396" s="401"/>
      <c r="J396" s="402"/>
      <c r="K396" s="403"/>
      <c r="L396" s="401"/>
      <c r="M396" s="402"/>
      <c r="N396" s="403"/>
    </row>
    <row r="397" spans="1:14" x14ac:dyDescent="0.2">
      <c r="A397" s="171" t="s">
        <v>221</v>
      </c>
      <c r="B397" s="164"/>
      <c r="C397" s="165"/>
      <c r="D397" s="165"/>
      <c r="E397" s="400"/>
      <c r="F397" s="164"/>
      <c r="G397" s="165"/>
      <c r="H397" s="400"/>
      <c r="I397" s="401"/>
      <c r="J397" s="402"/>
      <c r="K397" s="403"/>
      <c r="L397" s="401"/>
      <c r="M397" s="402"/>
      <c r="N397" s="403"/>
    </row>
    <row r="398" spans="1:14" x14ac:dyDescent="0.2">
      <c r="A398" s="169" t="s">
        <v>207</v>
      </c>
      <c r="B398" s="164"/>
      <c r="C398" s="165"/>
      <c r="D398" s="165"/>
      <c r="E398" s="400"/>
      <c r="F398" s="164"/>
      <c r="G398" s="165"/>
      <c r="H398" s="400"/>
      <c r="I398" s="401"/>
      <c r="J398" s="402"/>
      <c r="K398" s="403"/>
      <c r="L398" s="401"/>
      <c r="M398" s="402"/>
      <c r="N398" s="403"/>
    </row>
    <row r="399" spans="1:14" x14ac:dyDescent="0.2">
      <c r="A399" s="169" t="s">
        <v>208</v>
      </c>
      <c r="B399" s="164"/>
      <c r="C399" s="165"/>
      <c r="D399" s="165"/>
      <c r="E399" s="400"/>
      <c r="F399" s="164"/>
      <c r="G399" s="165"/>
      <c r="H399" s="400"/>
      <c r="I399" s="401"/>
      <c r="J399" s="402"/>
      <c r="K399" s="403"/>
      <c r="L399" s="401"/>
      <c r="M399" s="402"/>
      <c r="N399" s="403"/>
    </row>
    <row r="400" spans="1:14" x14ac:dyDescent="0.2">
      <c r="A400" s="169" t="s">
        <v>209</v>
      </c>
      <c r="B400" s="164"/>
      <c r="C400" s="165"/>
      <c r="D400" s="165"/>
      <c r="E400" s="400"/>
      <c r="F400" s="164"/>
      <c r="G400" s="165"/>
      <c r="H400" s="400"/>
      <c r="I400" s="401"/>
      <c r="J400" s="402"/>
      <c r="K400" s="403"/>
      <c r="L400" s="401"/>
      <c r="M400" s="402"/>
      <c r="N400" s="403"/>
    </row>
    <row r="401" spans="1:14" x14ac:dyDescent="0.2">
      <c r="A401" s="169"/>
      <c r="B401" s="164"/>
      <c r="C401" s="165"/>
      <c r="D401" s="165"/>
      <c r="E401" s="400"/>
      <c r="F401" s="164"/>
      <c r="G401" s="165"/>
      <c r="H401" s="400"/>
      <c r="I401" s="401"/>
      <c r="J401" s="402"/>
      <c r="K401" s="403"/>
      <c r="L401" s="401"/>
      <c r="M401" s="402"/>
      <c r="N401" s="403"/>
    </row>
    <row r="402" spans="1:14" x14ac:dyDescent="0.2">
      <c r="A402" s="171" t="s">
        <v>222</v>
      </c>
      <c r="B402" s="164"/>
      <c r="C402" s="165"/>
      <c r="D402" s="165"/>
      <c r="E402" s="400"/>
      <c r="F402" s="164"/>
      <c r="G402" s="165"/>
      <c r="H402" s="400"/>
      <c r="I402" s="401"/>
      <c r="J402" s="402"/>
      <c r="K402" s="403"/>
      <c r="L402" s="401"/>
      <c r="M402" s="402"/>
      <c r="N402" s="403"/>
    </row>
    <row r="403" spans="1:14" x14ac:dyDescent="0.2">
      <c r="A403" s="169" t="s">
        <v>210</v>
      </c>
      <c r="B403" s="164"/>
      <c r="C403" s="165"/>
      <c r="D403" s="165"/>
      <c r="E403" s="400"/>
      <c r="F403" s="164"/>
      <c r="G403" s="165"/>
      <c r="H403" s="400"/>
      <c r="I403" s="401"/>
      <c r="J403" s="402"/>
      <c r="K403" s="403"/>
      <c r="L403" s="401"/>
      <c r="M403" s="402"/>
      <c r="N403" s="403"/>
    </row>
    <row r="404" spans="1:14" x14ac:dyDescent="0.2">
      <c r="A404" s="169" t="s">
        <v>208</v>
      </c>
      <c r="B404" s="164"/>
      <c r="C404" s="165"/>
      <c r="D404" s="165"/>
      <c r="E404" s="400"/>
      <c r="F404" s="164"/>
      <c r="G404" s="165"/>
      <c r="H404" s="400"/>
      <c r="I404" s="401"/>
      <c r="J404" s="402"/>
      <c r="K404" s="403"/>
      <c r="L404" s="401"/>
      <c r="M404" s="402"/>
      <c r="N404" s="403"/>
    </row>
    <row r="405" spans="1:14" x14ac:dyDescent="0.2">
      <c r="A405" s="169"/>
      <c r="B405" s="164"/>
      <c r="C405" s="165"/>
      <c r="D405" s="165"/>
      <c r="E405" s="400"/>
      <c r="F405" s="164"/>
      <c r="G405" s="165"/>
      <c r="H405" s="400"/>
      <c r="I405" s="401"/>
      <c r="J405" s="402"/>
      <c r="K405" s="403"/>
      <c r="L405" s="401"/>
      <c r="M405" s="402"/>
      <c r="N405" s="403"/>
    </row>
    <row r="406" spans="1:14" x14ac:dyDescent="0.2">
      <c r="A406" s="171" t="s">
        <v>223</v>
      </c>
      <c r="B406" s="164"/>
      <c r="C406" s="165"/>
      <c r="D406" s="165"/>
      <c r="E406" s="400"/>
      <c r="F406" s="164"/>
      <c r="G406" s="165"/>
      <c r="H406" s="400"/>
      <c r="I406" s="401"/>
      <c r="J406" s="402"/>
      <c r="K406" s="403"/>
      <c r="L406" s="401"/>
      <c r="M406" s="402"/>
      <c r="N406" s="403"/>
    </row>
    <row r="407" spans="1:14" x14ac:dyDescent="0.2">
      <c r="A407" s="169" t="s">
        <v>211</v>
      </c>
      <c r="B407" s="164"/>
      <c r="C407" s="165"/>
      <c r="D407" s="165"/>
      <c r="E407" s="400"/>
      <c r="F407" s="164"/>
      <c r="G407" s="165"/>
      <c r="H407" s="400"/>
      <c r="I407" s="401"/>
      <c r="J407" s="402"/>
      <c r="K407" s="403"/>
      <c r="L407" s="401"/>
      <c r="M407" s="402"/>
      <c r="N407" s="403"/>
    </row>
    <row r="408" spans="1:14" x14ac:dyDescent="0.2">
      <c r="A408" s="169" t="s">
        <v>209</v>
      </c>
      <c r="B408" s="164"/>
      <c r="C408" s="165"/>
      <c r="D408" s="165"/>
      <c r="E408" s="400"/>
      <c r="F408" s="164"/>
      <c r="G408" s="165"/>
      <c r="H408" s="400"/>
      <c r="I408" s="401"/>
      <c r="J408" s="402"/>
      <c r="K408" s="403"/>
      <c r="L408" s="401"/>
      <c r="M408" s="402"/>
      <c r="N408" s="403"/>
    </row>
    <row r="409" spans="1:14" x14ac:dyDescent="0.2">
      <c r="A409" s="169" t="s">
        <v>212</v>
      </c>
      <c r="B409" s="164"/>
      <c r="C409" s="165"/>
      <c r="D409" s="165"/>
      <c r="E409" s="400"/>
      <c r="F409" s="164"/>
      <c r="G409" s="165"/>
      <c r="H409" s="400"/>
      <c r="I409" s="401"/>
      <c r="J409" s="402"/>
      <c r="K409" s="403"/>
      <c r="L409" s="401"/>
      <c r="M409" s="402"/>
      <c r="N409" s="403"/>
    </row>
    <row r="410" spans="1:14" x14ac:dyDescent="0.2">
      <c r="A410" s="169" t="s">
        <v>213</v>
      </c>
      <c r="B410" s="164"/>
      <c r="C410" s="165"/>
      <c r="D410" s="165"/>
      <c r="E410" s="400"/>
      <c r="F410" s="164"/>
      <c r="G410" s="165"/>
      <c r="H410" s="400"/>
      <c r="I410" s="401"/>
      <c r="J410" s="402"/>
      <c r="K410" s="403"/>
      <c r="L410" s="401"/>
      <c r="M410" s="402"/>
      <c r="N410" s="403"/>
    </row>
    <row r="411" spans="1:14" x14ac:dyDescent="0.2">
      <c r="A411" s="169"/>
      <c r="B411" s="164"/>
      <c r="C411" s="165"/>
      <c r="D411" s="165"/>
      <c r="E411" s="400"/>
      <c r="F411" s="164"/>
      <c r="G411" s="165"/>
      <c r="H411" s="400"/>
      <c r="I411" s="401"/>
      <c r="J411" s="402"/>
      <c r="K411" s="403"/>
      <c r="L411" s="401"/>
      <c r="M411" s="402"/>
      <c r="N411" s="403"/>
    </row>
    <row r="412" spans="1:14" x14ac:dyDescent="0.2">
      <c r="A412" s="171" t="s">
        <v>224</v>
      </c>
      <c r="B412" s="164"/>
      <c r="C412" s="165"/>
      <c r="D412" s="165"/>
      <c r="E412" s="400"/>
      <c r="F412" s="164"/>
      <c r="G412" s="165"/>
      <c r="H412" s="400"/>
      <c r="I412" s="401"/>
      <c r="J412" s="402"/>
      <c r="K412" s="403"/>
      <c r="L412" s="401"/>
      <c r="M412" s="402"/>
      <c r="N412" s="403"/>
    </row>
    <row r="413" spans="1:14" x14ac:dyDescent="0.2">
      <c r="A413" s="169" t="s">
        <v>214</v>
      </c>
      <c r="B413" s="164"/>
      <c r="C413" s="165"/>
      <c r="D413" s="165"/>
      <c r="E413" s="400"/>
      <c r="F413" s="164"/>
      <c r="G413" s="165"/>
      <c r="H413" s="400"/>
      <c r="I413" s="401"/>
      <c r="J413" s="402"/>
      <c r="K413" s="403"/>
      <c r="L413" s="401"/>
      <c r="M413" s="402"/>
      <c r="N413" s="403"/>
    </row>
    <row r="414" spans="1:14" x14ac:dyDescent="0.2">
      <c r="A414" s="169" t="s">
        <v>215</v>
      </c>
      <c r="B414" s="164"/>
      <c r="C414" s="165"/>
      <c r="D414" s="165"/>
      <c r="E414" s="166"/>
      <c r="F414" s="164"/>
      <c r="G414" s="165"/>
      <c r="H414" s="167"/>
      <c r="I414" s="401"/>
      <c r="J414" s="402"/>
      <c r="K414" s="403"/>
      <c r="L414" s="401"/>
      <c r="M414" s="402"/>
      <c r="N414" s="403"/>
    </row>
    <row r="415" spans="1:14" ht="22.5" x14ac:dyDescent="0.2">
      <c r="A415" s="169" t="s">
        <v>216</v>
      </c>
      <c r="B415" s="164"/>
      <c r="C415" s="165"/>
      <c r="D415" s="165"/>
      <c r="E415" s="166"/>
      <c r="F415" s="164"/>
      <c r="G415" s="165"/>
      <c r="H415" s="167"/>
      <c r="I415" s="401"/>
      <c r="J415" s="402"/>
      <c r="K415" s="403"/>
      <c r="L415" s="401"/>
      <c r="M415" s="402"/>
      <c r="N415" s="403"/>
    </row>
    <row r="416" spans="1:14" ht="22.5" x14ac:dyDescent="0.2">
      <c r="A416" s="169" t="s">
        <v>217</v>
      </c>
      <c r="B416" s="164"/>
      <c r="C416" s="165"/>
      <c r="D416" s="165"/>
      <c r="E416" s="166"/>
      <c r="F416" s="164"/>
      <c r="G416" s="165"/>
      <c r="H416" s="167"/>
      <c r="I416" s="401"/>
      <c r="J416" s="402"/>
      <c r="K416" s="404"/>
      <c r="L416" s="401"/>
      <c r="M416" s="402"/>
      <c r="N416" s="403"/>
    </row>
    <row r="417" spans="1:14" x14ac:dyDescent="0.2">
      <c r="A417" s="169"/>
      <c r="B417" s="164"/>
      <c r="C417" s="165"/>
      <c r="D417" s="165"/>
      <c r="E417" s="166"/>
      <c r="F417" s="164"/>
      <c r="G417" s="165"/>
      <c r="H417" s="167"/>
      <c r="I417" s="401"/>
      <c r="J417" s="402"/>
      <c r="K417" s="404"/>
      <c r="L417" s="401"/>
      <c r="M417" s="402"/>
      <c r="N417" s="403"/>
    </row>
    <row r="418" spans="1:14" x14ac:dyDescent="0.2">
      <c r="A418" s="171" t="s">
        <v>225</v>
      </c>
      <c r="B418" s="164"/>
      <c r="C418" s="165"/>
      <c r="D418" s="165"/>
      <c r="E418" s="166"/>
      <c r="F418" s="164"/>
      <c r="G418" s="165"/>
      <c r="H418" s="167"/>
      <c r="I418" s="401"/>
      <c r="J418" s="402"/>
      <c r="K418" s="404"/>
      <c r="L418" s="405"/>
      <c r="M418" s="405"/>
      <c r="N418" s="404"/>
    </row>
    <row r="419" spans="1:14" x14ac:dyDescent="0.2">
      <c r="A419" s="169" t="s">
        <v>218</v>
      </c>
      <c r="B419" s="164"/>
      <c r="C419" s="165"/>
      <c r="D419" s="165"/>
      <c r="E419" s="166"/>
      <c r="F419" s="164"/>
      <c r="G419" s="165"/>
      <c r="H419" s="167"/>
      <c r="I419" s="401"/>
      <c r="J419" s="402"/>
      <c r="K419" s="404"/>
      <c r="L419" s="405"/>
      <c r="M419" s="405"/>
      <c r="N419" s="404"/>
    </row>
    <row r="420" spans="1:14" ht="22.5" x14ac:dyDescent="0.2">
      <c r="A420" s="169" t="s">
        <v>219</v>
      </c>
      <c r="B420" s="164"/>
      <c r="C420" s="165"/>
      <c r="D420" s="165"/>
      <c r="E420" s="166"/>
      <c r="F420" s="164"/>
      <c r="G420" s="165"/>
      <c r="H420" s="167"/>
      <c r="I420" s="401"/>
      <c r="J420" s="402"/>
      <c r="K420" s="404"/>
      <c r="L420" s="405"/>
      <c r="M420" s="405"/>
      <c r="N420" s="404"/>
    </row>
    <row r="421" spans="1:14" ht="12" thickBot="1" x14ac:dyDescent="0.25">
      <c r="A421" s="172"/>
      <c r="B421" s="164"/>
      <c r="C421" s="165"/>
      <c r="D421" s="165"/>
      <c r="E421" s="166"/>
      <c r="F421" s="164"/>
      <c r="G421" s="165"/>
      <c r="H421" s="167"/>
      <c r="I421" s="401"/>
      <c r="J421" s="402"/>
      <c r="K421" s="404"/>
      <c r="L421" s="405"/>
      <c r="M421" s="405"/>
      <c r="N421" s="404"/>
    </row>
    <row r="422" spans="1:14" x14ac:dyDescent="0.2">
      <c r="A422" s="173"/>
      <c r="B422" s="182"/>
      <c r="C422" s="186"/>
      <c r="D422" s="186"/>
      <c r="E422" s="183"/>
      <c r="F422" s="182"/>
      <c r="G422" s="186"/>
      <c r="H422" s="183"/>
      <c r="I422" s="406"/>
      <c r="J422" s="413"/>
      <c r="K422" s="407"/>
      <c r="L422" s="406"/>
      <c r="M422" s="413"/>
      <c r="N422" s="407"/>
    </row>
    <row r="423" spans="1:14" ht="12" thickBot="1" x14ac:dyDescent="0.25">
      <c r="A423" s="174" t="s">
        <v>0</v>
      </c>
      <c r="B423" s="175">
        <f>+B386</f>
        <v>6769005</v>
      </c>
      <c r="C423" s="185">
        <f>+C386</f>
        <v>6790355</v>
      </c>
      <c r="D423" s="185">
        <f t="shared" ref="D423:E423" si="31">+D386</f>
        <v>21350</v>
      </c>
      <c r="E423" s="185">
        <f t="shared" si="31"/>
        <v>7692952</v>
      </c>
      <c r="F423" s="175">
        <f>+F386</f>
        <v>6769005</v>
      </c>
      <c r="G423" s="175">
        <f t="shared" ref="G423:H423" si="32">+G386</f>
        <v>6790355</v>
      </c>
      <c r="H423" s="175">
        <f t="shared" si="32"/>
        <v>21350</v>
      </c>
      <c r="I423" s="175">
        <f t="shared" ref="I423:N423" si="33">+I386</f>
        <v>1342</v>
      </c>
      <c r="J423" s="185">
        <f t="shared" si="33"/>
        <v>1657</v>
      </c>
      <c r="K423" s="185">
        <f t="shared" si="33"/>
        <v>315</v>
      </c>
      <c r="L423" s="175">
        <f t="shared" si="33"/>
        <v>1342</v>
      </c>
      <c r="M423" s="185">
        <f t="shared" si="33"/>
        <v>1689</v>
      </c>
      <c r="N423" s="185">
        <f t="shared" si="33"/>
        <v>347</v>
      </c>
    </row>
    <row r="424" spans="1:14" ht="12.75" thickTop="1" thickBot="1" x14ac:dyDescent="0.25">
      <c r="A424" s="176" t="s">
        <v>18</v>
      </c>
      <c r="B424" s="177"/>
      <c r="C424" s="178"/>
      <c r="D424" s="187"/>
      <c r="E424" s="180"/>
      <c r="F424" s="177"/>
      <c r="G424" s="179"/>
      <c r="H424" s="180"/>
      <c r="I424" s="408"/>
      <c r="J424" s="409"/>
      <c r="K424" s="410"/>
      <c r="L424" s="411"/>
      <c r="M424" s="411"/>
      <c r="N424" s="412"/>
    </row>
    <row r="425" spans="1:14" x14ac:dyDescent="0.2">
      <c r="A425" s="62" t="s">
        <v>402</v>
      </c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</row>
    <row r="426" spans="1:14" x14ac:dyDescent="0.2">
      <c r="A426" s="62" t="s">
        <v>403</v>
      </c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</row>
    <row r="430" spans="1:14" x14ac:dyDescent="0.2">
      <c r="A430" s="147" t="s">
        <v>397</v>
      </c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</row>
    <row r="431" spans="1:14" ht="12" thickBot="1" x14ac:dyDescent="0.25">
      <c r="A431" s="94" t="s">
        <v>2042</v>
      </c>
      <c r="B431" s="94"/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</row>
    <row r="432" spans="1:14" ht="12" thickBot="1" x14ac:dyDescent="0.25">
      <c r="A432" s="802" t="s">
        <v>195</v>
      </c>
      <c r="B432" s="804" t="s">
        <v>228</v>
      </c>
      <c r="C432" s="805"/>
      <c r="D432" s="805"/>
      <c r="E432" s="805"/>
      <c r="F432" s="806" t="s">
        <v>229</v>
      </c>
      <c r="G432" s="807"/>
      <c r="H432" s="808"/>
      <c r="I432" s="806" t="s">
        <v>227</v>
      </c>
      <c r="J432" s="807"/>
      <c r="K432" s="807"/>
      <c r="L432" s="807"/>
      <c r="M432" s="807"/>
      <c r="N432" s="808"/>
    </row>
    <row r="433" spans="1:14" ht="49.5" thickBot="1" x14ac:dyDescent="0.25">
      <c r="A433" s="803"/>
      <c r="B433" s="149">
        <v>2019</v>
      </c>
      <c r="C433" s="150">
        <v>2020</v>
      </c>
      <c r="D433" s="150" t="s">
        <v>398</v>
      </c>
      <c r="E433" s="152" t="s">
        <v>399</v>
      </c>
      <c r="F433" s="149">
        <v>2019</v>
      </c>
      <c r="G433" s="150">
        <v>2020</v>
      </c>
      <c r="H433" s="150" t="s">
        <v>398</v>
      </c>
      <c r="I433" s="149">
        <v>2019</v>
      </c>
      <c r="J433" s="150" t="s">
        <v>390</v>
      </c>
      <c r="K433" s="150" t="s">
        <v>398</v>
      </c>
      <c r="L433" s="151" t="s">
        <v>400</v>
      </c>
      <c r="M433" s="151" t="s">
        <v>399</v>
      </c>
      <c r="N433" s="152" t="s">
        <v>401</v>
      </c>
    </row>
    <row r="434" spans="1:14" x14ac:dyDescent="0.2">
      <c r="A434" s="153"/>
      <c r="B434" s="154"/>
      <c r="C434" s="155"/>
      <c r="D434" s="155"/>
      <c r="E434" s="156"/>
      <c r="F434" s="154"/>
      <c r="G434" s="155"/>
      <c r="H434" s="157"/>
      <c r="I434" s="154"/>
      <c r="J434" s="155"/>
      <c r="K434" s="157"/>
      <c r="L434" s="156"/>
      <c r="M434" s="156"/>
      <c r="N434" s="157"/>
    </row>
    <row r="435" spans="1:14" ht="22.5" x14ac:dyDescent="0.2">
      <c r="A435" s="158" t="s">
        <v>226</v>
      </c>
      <c r="B435" s="159"/>
      <c r="C435" s="160"/>
      <c r="D435" s="160"/>
      <c r="E435" s="161"/>
      <c r="F435" s="159"/>
      <c r="G435" s="160"/>
      <c r="H435" s="162"/>
      <c r="I435" s="159"/>
      <c r="J435" s="160"/>
      <c r="K435" s="162"/>
      <c r="L435" s="161"/>
      <c r="M435" s="161"/>
      <c r="N435" s="162"/>
    </row>
    <row r="436" spans="1:14" x14ac:dyDescent="0.2">
      <c r="A436" s="163" t="s">
        <v>196</v>
      </c>
      <c r="B436" s="164"/>
      <c r="C436" s="165"/>
      <c r="D436" s="165"/>
      <c r="E436" s="166"/>
      <c r="F436" s="164"/>
      <c r="G436" s="165"/>
      <c r="H436" s="167"/>
      <c r="I436" s="164"/>
      <c r="J436" s="165"/>
      <c r="K436" s="167"/>
      <c r="L436" s="166"/>
      <c r="M436" s="166"/>
      <c r="N436" s="167"/>
    </row>
    <row r="437" spans="1:14" x14ac:dyDescent="0.2">
      <c r="A437" s="168"/>
      <c r="B437" s="164"/>
      <c r="C437" s="165"/>
      <c r="D437" s="165"/>
      <c r="E437" s="166"/>
      <c r="F437" s="164"/>
      <c r="G437" s="165"/>
      <c r="H437" s="167"/>
      <c r="I437" s="164"/>
      <c r="J437" s="165"/>
      <c r="K437" s="167"/>
      <c r="L437" s="166"/>
      <c r="M437" s="166"/>
      <c r="N437" s="167"/>
    </row>
    <row r="438" spans="1:14" x14ac:dyDescent="0.2">
      <c r="A438" s="158" t="s">
        <v>201</v>
      </c>
      <c r="B438" s="164"/>
      <c r="C438" s="165"/>
      <c r="D438" s="165"/>
      <c r="E438" s="166"/>
      <c r="F438" s="164"/>
      <c r="G438" s="165"/>
      <c r="H438" s="167"/>
      <c r="I438" s="429"/>
      <c r="J438" s="430"/>
      <c r="K438" s="431"/>
      <c r="L438" s="166"/>
      <c r="M438" s="166"/>
      <c r="N438" s="167"/>
    </row>
    <row r="439" spans="1:14" x14ac:dyDescent="0.2">
      <c r="A439" s="169" t="s">
        <v>197</v>
      </c>
      <c r="B439" s="164"/>
      <c r="C439" s="165"/>
      <c r="D439" s="165"/>
      <c r="E439" s="166"/>
      <c r="F439" s="164"/>
      <c r="G439" s="165"/>
      <c r="H439" s="167"/>
      <c r="I439" s="429"/>
      <c r="J439" s="430"/>
      <c r="K439" s="431"/>
      <c r="L439" s="166"/>
      <c r="M439" s="166"/>
      <c r="N439" s="167"/>
    </row>
    <row r="440" spans="1:14" x14ac:dyDescent="0.2">
      <c r="A440" s="169" t="s">
        <v>198</v>
      </c>
      <c r="B440" s="164"/>
      <c r="C440" s="165"/>
      <c r="D440" s="165"/>
      <c r="E440" s="166"/>
      <c r="F440" s="164"/>
      <c r="G440" s="165"/>
      <c r="H440" s="167"/>
      <c r="I440" s="429"/>
      <c r="J440" s="430"/>
      <c r="K440" s="431"/>
      <c r="L440" s="436"/>
      <c r="M440" s="436"/>
      <c r="N440" s="431"/>
    </row>
    <row r="441" spans="1:14" x14ac:dyDescent="0.2">
      <c r="A441" s="169" t="s">
        <v>199</v>
      </c>
      <c r="B441" s="420">
        <v>1372265</v>
      </c>
      <c r="C441" s="421">
        <v>1448737</v>
      </c>
      <c r="D441" s="421">
        <f>+B441-C441</f>
        <v>-76472</v>
      </c>
      <c r="E441" s="422">
        <f>1260893+21756</f>
        <v>1282649</v>
      </c>
      <c r="F441" s="420">
        <v>2192668</v>
      </c>
      <c r="G441" s="421">
        <v>2326580</v>
      </c>
      <c r="H441" s="423">
        <f>+F441-G441</f>
        <v>-133912</v>
      </c>
      <c r="I441" s="429">
        <v>5235</v>
      </c>
      <c r="J441" s="430">
        <v>5510</v>
      </c>
      <c r="K441" s="431">
        <f>+I441-J441</f>
        <v>-275</v>
      </c>
      <c r="L441" s="430">
        <v>5510</v>
      </c>
      <c r="M441" s="436">
        <v>5413</v>
      </c>
      <c r="N441" s="431">
        <f>+L441-M441</f>
        <v>97</v>
      </c>
    </row>
    <row r="442" spans="1:14" x14ac:dyDescent="0.2">
      <c r="A442" s="169" t="s">
        <v>200</v>
      </c>
      <c r="B442" s="420">
        <v>1838585</v>
      </c>
      <c r="C442" s="421">
        <v>2002390</v>
      </c>
      <c r="D442" s="421">
        <f>+B442-C442</f>
        <v>-163805</v>
      </c>
      <c r="E442" s="422">
        <f>935135+576853</f>
        <v>1511988</v>
      </c>
      <c r="F442" s="420">
        <v>4111696</v>
      </c>
      <c r="G442" s="421">
        <v>1866957</v>
      </c>
      <c r="H442" s="423">
        <f>+F442-G442</f>
        <v>2244739</v>
      </c>
      <c r="I442" s="429">
        <v>3554</v>
      </c>
      <c r="J442" s="430">
        <v>2104</v>
      </c>
      <c r="K442" s="431">
        <f>+I442-J442</f>
        <v>1450</v>
      </c>
      <c r="L442" s="436">
        <f>+J442</f>
        <v>2104</v>
      </c>
      <c r="M442" s="436">
        <v>3814</v>
      </c>
      <c r="N442" s="431">
        <f>+L442-M442</f>
        <v>-1710</v>
      </c>
    </row>
    <row r="443" spans="1:14" x14ac:dyDescent="0.2">
      <c r="A443" s="169"/>
      <c r="B443" s="424"/>
      <c r="C443" s="425"/>
      <c r="D443" s="425"/>
      <c r="E443" s="426"/>
      <c r="F443" s="424"/>
      <c r="G443" s="425"/>
      <c r="H443" s="427"/>
      <c r="I443" s="432"/>
      <c r="J443" s="433"/>
      <c r="K443" s="434"/>
      <c r="L443" s="437"/>
      <c r="M443" s="437"/>
      <c r="N443" s="434"/>
    </row>
    <row r="444" spans="1:14" x14ac:dyDescent="0.2">
      <c r="A444" s="158" t="s">
        <v>220</v>
      </c>
      <c r="B444" s="164"/>
      <c r="C444" s="165"/>
      <c r="D444" s="165"/>
      <c r="E444" s="166"/>
      <c r="F444" s="164"/>
      <c r="G444" s="165"/>
      <c r="H444" s="167"/>
      <c r="I444" s="429"/>
      <c r="J444" s="430"/>
      <c r="K444" s="431"/>
      <c r="L444" s="436"/>
      <c r="M444" s="436"/>
      <c r="N444" s="431"/>
    </row>
    <row r="445" spans="1:14" x14ac:dyDescent="0.2">
      <c r="A445" s="169" t="s">
        <v>202</v>
      </c>
      <c r="B445" s="164"/>
      <c r="C445" s="165"/>
      <c r="D445" s="165"/>
      <c r="E445" s="166"/>
      <c r="F445" s="164"/>
      <c r="G445" s="165"/>
      <c r="H445" s="167"/>
      <c r="I445" s="429"/>
      <c r="J445" s="430"/>
      <c r="K445" s="431"/>
      <c r="L445" s="436"/>
      <c r="M445" s="436"/>
      <c r="N445" s="431"/>
    </row>
    <row r="446" spans="1:14" x14ac:dyDescent="0.2">
      <c r="A446" s="169" t="s">
        <v>203</v>
      </c>
      <c r="B446" s="420"/>
      <c r="C446" s="421"/>
      <c r="D446" s="421"/>
      <c r="E446" s="422"/>
      <c r="F446" s="420"/>
      <c r="G446" s="421"/>
      <c r="H446" s="423"/>
      <c r="I446" s="429"/>
      <c r="J446" s="430"/>
      <c r="K446" s="431"/>
      <c r="L446" s="436"/>
      <c r="M446" s="436"/>
      <c r="N446" s="431"/>
    </row>
    <row r="447" spans="1:14" x14ac:dyDescent="0.2">
      <c r="A447" s="169" t="s">
        <v>204</v>
      </c>
      <c r="B447" s="420">
        <v>1102</v>
      </c>
      <c r="C447" s="421">
        <v>17500</v>
      </c>
      <c r="D447" s="421">
        <f>+B447-C447</f>
        <v>-16398</v>
      </c>
      <c r="E447" s="422">
        <v>25500</v>
      </c>
      <c r="F447" s="420">
        <v>955</v>
      </c>
      <c r="G447" s="421">
        <v>13500</v>
      </c>
      <c r="H447" s="428">
        <f>+F447-G447</f>
        <v>-12545</v>
      </c>
      <c r="I447" s="429">
        <v>4</v>
      </c>
      <c r="J447" s="430">
        <v>6</v>
      </c>
      <c r="K447" s="435">
        <f>+I447-J447</f>
        <v>-2</v>
      </c>
      <c r="L447" s="429">
        <f>+J447</f>
        <v>6</v>
      </c>
      <c r="M447" s="430">
        <v>6</v>
      </c>
      <c r="N447" s="435">
        <f>+L447-M447</f>
        <v>0</v>
      </c>
    </row>
    <row r="448" spans="1:14" x14ac:dyDescent="0.2">
      <c r="A448" s="169" t="s">
        <v>205</v>
      </c>
      <c r="B448" s="420">
        <v>624320</v>
      </c>
      <c r="C448" s="421">
        <v>850389</v>
      </c>
      <c r="D448" s="421">
        <f>+B448-C448</f>
        <v>-226069</v>
      </c>
      <c r="E448" s="422">
        <v>1081965</v>
      </c>
      <c r="F448" s="420">
        <v>1465722</v>
      </c>
      <c r="G448" s="421">
        <v>1354499</v>
      </c>
      <c r="H448" s="428">
        <f>+F448-G448</f>
        <v>111223</v>
      </c>
      <c r="I448" s="429">
        <v>14677</v>
      </c>
      <c r="J448" s="430">
        <v>14181</v>
      </c>
      <c r="K448" s="435">
        <f>+I448-J448</f>
        <v>496</v>
      </c>
      <c r="L448" s="429">
        <f>+J448</f>
        <v>14181</v>
      </c>
      <c r="M448" s="430">
        <v>15137</v>
      </c>
      <c r="N448" s="435">
        <f>+L448-M448</f>
        <v>-956</v>
      </c>
    </row>
    <row r="449" spans="1:14" ht="22.5" x14ac:dyDescent="0.2">
      <c r="A449" s="169" t="s">
        <v>206</v>
      </c>
      <c r="B449" s="420"/>
      <c r="C449" s="421"/>
      <c r="D449" s="421"/>
      <c r="E449" s="428"/>
      <c r="F449" s="420"/>
      <c r="G449" s="421"/>
      <c r="H449" s="428"/>
      <c r="I449" s="429"/>
      <c r="J449" s="430"/>
      <c r="K449" s="435"/>
      <c r="L449" s="429"/>
      <c r="M449" s="430"/>
      <c r="N449" s="435"/>
    </row>
    <row r="450" spans="1:14" x14ac:dyDescent="0.2">
      <c r="A450" s="170"/>
      <c r="B450" s="164"/>
      <c r="C450" s="165"/>
      <c r="D450" s="165"/>
      <c r="E450" s="400"/>
      <c r="F450" s="164"/>
      <c r="G450" s="165"/>
      <c r="H450" s="400"/>
      <c r="I450" s="401"/>
      <c r="J450" s="402"/>
      <c r="K450" s="403"/>
      <c r="L450" s="401"/>
      <c r="M450" s="402"/>
      <c r="N450" s="403"/>
    </row>
    <row r="451" spans="1:14" x14ac:dyDescent="0.2">
      <c r="A451" s="171" t="s">
        <v>221</v>
      </c>
      <c r="B451" s="164"/>
      <c r="C451" s="165"/>
      <c r="D451" s="165"/>
      <c r="E451" s="400"/>
      <c r="F451" s="164"/>
      <c r="G451" s="165"/>
      <c r="H451" s="400"/>
      <c r="I451" s="401"/>
      <c r="J451" s="402"/>
      <c r="K451" s="403"/>
      <c r="L451" s="401"/>
      <c r="M451" s="402"/>
      <c r="N451" s="403"/>
    </row>
    <row r="452" spans="1:14" x14ac:dyDescent="0.2">
      <c r="A452" s="169" t="s">
        <v>207</v>
      </c>
      <c r="B452" s="164"/>
      <c r="C452" s="165"/>
      <c r="D452" s="165"/>
      <c r="E452" s="400"/>
      <c r="F452" s="164"/>
      <c r="G452" s="165"/>
      <c r="H452" s="400"/>
      <c r="I452" s="401"/>
      <c r="J452" s="402"/>
      <c r="K452" s="403"/>
      <c r="L452" s="401"/>
      <c r="M452" s="402"/>
      <c r="N452" s="403"/>
    </row>
    <row r="453" spans="1:14" x14ac:dyDescent="0.2">
      <c r="A453" s="169" t="s">
        <v>208</v>
      </c>
      <c r="B453" s="164"/>
      <c r="C453" s="165"/>
      <c r="D453" s="165"/>
      <c r="E453" s="400"/>
      <c r="F453" s="164"/>
      <c r="G453" s="165"/>
      <c r="H453" s="400"/>
      <c r="I453" s="401"/>
      <c r="J453" s="402"/>
      <c r="K453" s="403"/>
      <c r="L453" s="401"/>
      <c r="M453" s="402"/>
      <c r="N453" s="403"/>
    </row>
    <row r="454" spans="1:14" x14ac:dyDescent="0.2">
      <c r="A454" s="169" t="s">
        <v>209</v>
      </c>
      <c r="B454" s="164"/>
      <c r="C454" s="165"/>
      <c r="D454" s="165"/>
      <c r="E454" s="400"/>
      <c r="F454" s="164"/>
      <c r="G454" s="165"/>
      <c r="H454" s="400"/>
      <c r="I454" s="401"/>
      <c r="J454" s="402"/>
      <c r="K454" s="403"/>
      <c r="L454" s="401"/>
      <c r="M454" s="402"/>
      <c r="N454" s="403"/>
    </row>
    <row r="455" spans="1:14" x14ac:dyDescent="0.2">
      <c r="A455" s="169"/>
      <c r="B455" s="164"/>
      <c r="C455" s="165"/>
      <c r="D455" s="165"/>
      <c r="E455" s="400"/>
      <c r="F455" s="164"/>
      <c r="G455" s="165"/>
      <c r="H455" s="400"/>
      <c r="I455" s="401"/>
      <c r="J455" s="402"/>
      <c r="K455" s="403"/>
      <c r="L455" s="401"/>
      <c r="M455" s="402"/>
      <c r="N455" s="403"/>
    </row>
    <row r="456" spans="1:14" x14ac:dyDescent="0.2">
      <c r="A456" s="171" t="s">
        <v>222</v>
      </c>
      <c r="B456" s="164"/>
      <c r="C456" s="165"/>
      <c r="D456" s="165"/>
      <c r="E456" s="400"/>
      <c r="F456" s="164"/>
      <c r="G456" s="165"/>
      <c r="H456" s="400"/>
      <c r="I456" s="401"/>
      <c r="J456" s="402"/>
      <c r="K456" s="403"/>
      <c r="L456" s="401"/>
      <c r="M456" s="402"/>
      <c r="N456" s="403"/>
    </row>
    <row r="457" spans="1:14" x14ac:dyDescent="0.2">
      <c r="A457" s="169" t="s">
        <v>210</v>
      </c>
      <c r="B457" s="164"/>
      <c r="C457" s="165"/>
      <c r="D457" s="165"/>
      <c r="E457" s="400"/>
      <c r="F457" s="164"/>
      <c r="G457" s="165"/>
      <c r="H457" s="400"/>
      <c r="I457" s="401"/>
      <c r="J457" s="402"/>
      <c r="K457" s="403"/>
      <c r="L457" s="401"/>
      <c r="M457" s="402"/>
      <c r="N457" s="403"/>
    </row>
    <row r="458" spans="1:14" x14ac:dyDescent="0.2">
      <c r="A458" s="169" t="s">
        <v>208</v>
      </c>
      <c r="B458" s="164"/>
      <c r="C458" s="165"/>
      <c r="D458" s="165"/>
      <c r="E458" s="400"/>
      <c r="F458" s="164"/>
      <c r="G458" s="165"/>
      <c r="H458" s="400"/>
      <c r="I458" s="401"/>
      <c r="J458" s="402"/>
      <c r="K458" s="403"/>
      <c r="L458" s="401"/>
      <c r="M458" s="402"/>
      <c r="N458" s="403"/>
    </row>
    <row r="459" spans="1:14" x14ac:dyDescent="0.2">
      <c r="A459" s="169"/>
      <c r="B459" s="164"/>
      <c r="C459" s="165"/>
      <c r="D459" s="165"/>
      <c r="E459" s="400"/>
      <c r="F459" s="164"/>
      <c r="G459" s="165"/>
      <c r="H459" s="400"/>
      <c r="I459" s="401"/>
      <c r="J459" s="402"/>
      <c r="K459" s="403"/>
      <c r="L459" s="401"/>
      <c r="M459" s="402"/>
      <c r="N459" s="403"/>
    </row>
    <row r="460" spans="1:14" x14ac:dyDescent="0.2">
      <c r="A460" s="171" t="s">
        <v>223</v>
      </c>
      <c r="B460" s="164"/>
      <c r="C460" s="165"/>
      <c r="D460" s="165"/>
      <c r="E460" s="400"/>
      <c r="F460" s="164"/>
      <c r="G460" s="165"/>
      <c r="H460" s="400"/>
      <c r="I460" s="401"/>
      <c r="J460" s="402"/>
      <c r="K460" s="403"/>
      <c r="L460" s="401"/>
      <c r="M460" s="402"/>
      <c r="N460" s="403"/>
    </row>
    <row r="461" spans="1:14" x14ac:dyDescent="0.2">
      <c r="A461" s="169" t="s">
        <v>211</v>
      </c>
      <c r="B461" s="164"/>
      <c r="C461" s="165"/>
      <c r="D461" s="165"/>
      <c r="E461" s="400"/>
      <c r="F461" s="164"/>
      <c r="G461" s="165"/>
      <c r="H461" s="400"/>
      <c r="I461" s="401"/>
      <c r="J461" s="402"/>
      <c r="K461" s="403"/>
      <c r="L461" s="401"/>
      <c r="M461" s="402"/>
      <c r="N461" s="403"/>
    </row>
    <row r="462" spans="1:14" x14ac:dyDescent="0.2">
      <c r="A462" s="169" t="s">
        <v>209</v>
      </c>
      <c r="B462" s="164"/>
      <c r="C462" s="165"/>
      <c r="D462" s="165"/>
      <c r="E462" s="400"/>
      <c r="F462" s="164"/>
      <c r="G462" s="165"/>
      <c r="H462" s="400"/>
      <c r="I462" s="401"/>
      <c r="J462" s="402"/>
      <c r="K462" s="403"/>
      <c r="L462" s="401"/>
      <c r="M462" s="402"/>
      <c r="N462" s="403"/>
    </row>
    <row r="463" spans="1:14" x14ac:dyDescent="0.2">
      <c r="A463" s="169" t="s">
        <v>212</v>
      </c>
      <c r="B463" s="164"/>
      <c r="C463" s="165"/>
      <c r="D463" s="165"/>
      <c r="E463" s="400"/>
      <c r="F463" s="164"/>
      <c r="G463" s="165"/>
      <c r="H463" s="400"/>
      <c r="I463" s="401"/>
      <c r="J463" s="402"/>
      <c r="K463" s="403"/>
      <c r="L463" s="401"/>
      <c r="M463" s="402"/>
      <c r="N463" s="403"/>
    </row>
    <row r="464" spans="1:14" x14ac:dyDescent="0.2">
      <c r="A464" s="169" t="s">
        <v>213</v>
      </c>
      <c r="B464" s="164"/>
      <c r="C464" s="165"/>
      <c r="D464" s="165"/>
      <c r="E464" s="400"/>
      <c r="F464" s="164"/>
      <c r="G464" s="165"/>
      <c r="H464" s="400"/>
      <c r="I464" s="401"/>
      <c r="J464" s="402"/>
      <c r="K464" s="403"/>
      <c r="L464" s="401"/>
      <c r="M464" s="402"/>
      <c r="N464" s="403"/>
    </row>
    <row r="465" spans="1:14" x14ac:dyDescent="0.2">
      <c r="A465" s="169"/>
      <c r="B465" s="164"/>
      <c r="C465" s="165"/>
      <c r="D465" s="165"/>
      <c r="E465" s="400"/>
      <c r="F465" s="164"/>
      <c r="G465" s="165"/>
      <c r="H465" s="400"/>
      <c r="I465" s="401"/>
      <c r="J465" s="402"/>
      <c r="K465" s="403"/>
      <c r="L465" s="401"/>
      <c r="M465" s="402"/>
      <c r="N465" s="403"/>
    </row>
    <row r="466" spans="1:14" x14ac:dyDescent="0.2">
      <c r="A466" s="171" t="s">
        <v>224</v>
      </c>
      <c r="B466" s="164"/>
      <c r="C466" s="165"/>
      <c r="D466" s="165"/>
      <c r="E466" s="400"/>
      <c r="F466" s="164"/>
      <c r="G466" s="165"/>
      <c r="H466" s="400"/>
      <c r="I466" s="401"/>
      <c r="J466" s="402"/>
      <c r="K466" s="403"/>
      <c r="L466" s="401"/>
      <c r="M466" s="402"/>
      <c r="N466" s="403"/>
    </row>
    <row r="467" spans="1:14" x14ac:dyDescent="0.2">
      <c r="A467" s="169" t="s">
        <v>214</v>
      </c>
      <c r="B467" s="164"/>
      <c r="C467" s="165"/>
      <c r="D467" s="165"/>
      <c r="E467" s="400"/>
      <c r="F467" s="164"/>
      <c r="G467" s="165"/>
      <c r="H467" s="400"/>
      <c r="I467" s="401"/>
      <c r="J467" s="402"/>
      <c r="K467" s="403"/>
      <c r="L467" s="401"/>
      <c r="M467" s="402"/>
      <c r="N467" s="403"/>
    </row>
    <row r="468" spans="1:14" x14ac:dyDescent="0.2">
      <c r="A468" s="169" t="s">
        <v>215</v>
      </c>
      <c r="B468" s="164"/>
      <c r="C468" s="165"/>
      <c r="D468" s="165"/>
      <c r="E468" s="166"/>
      <c r="F468" s="164"/>
      <c r="G468" s="165"/>
      <c r="H468" s="167"/>
      <c r="I468" s="401"/>
      <c r="J468" s="402"/>
      <c r="K468" s="403"/>
      <c r="L468" s="401"/>
      <c r="M468" s="402"/>
      <c r="N468" s="403"/>
    </row>
    <row r="469" spans="1:14" ht="22.5" x14ac:dyDescent="0.2">
      <c r="A469" s="169" t="s">
        <v>216</v>
      </c>
      <c r="B469" s="164"/>
      <c r="C469" s="165"/>
      <c r="D469" s="165"/>
      <c r="E469" s="166"/>
      <c r="F469" s="164"/>
      <c r="G469" s="165"/>
      <c r="H469" s="167"/>
      <c r="I469" s="401"/>
      <c r="J469" s="402"/>
      <c r="K469" s="403"/>
      <c r="L469" s="401"/>
      <c r="M469" s="402"/>
      <c r="N469" s="403"/>
    </row>
    <row r="470" spans="1:14" ht="22.5" x14ac:dyDescent="0.2">
      <c r="A470" s="169" t="s">
        <v>217</v>
      </c>
      <c r="B470" s="164"/>
      <c r="C470" s="165"/>
      <c r="D470" s="165"/>
      <c r="E470" s="166"/>
      <c r="F470" s="164"/>
      <c r="G470" s="165"/>
      <c r="H470" s="167"/>
      <c r="I470" s="401"/>
      <c r="J470" s="402"/>
      <c r="K470" s="404"/>
      <c r="L470" s="401"/>
      <c r="M470" s="402"/>
      <c r="N470" s="403"/>
    </row>
    <row r="471" spans="1:14" x14ac:dyDescent="0.2">
      <c r="A471" s="169"/>
      <c r="B471" s="164"/>
      <c r="C471" s="165"/>
      <c r="D471" s="165"/>
      <c r="E471" s="166"/>
      <c r="F471" s="164"/>
      <c r="G471" s="165"/>
      <c r="H471" s="167"/>
      <c r="I471" s="401"/>
      <c r="J471" s="402"/>
      <c r="K471" s="404"/>
      <c r="L471" s="401"/>
      <c r="M471" s="402"/>
      <c r="N471" s="403"/>
    </row>
    <row r="472" spans="1:14" x14ac:dyDescent="0.2">
      <c r="A472" s="171" t="s">
        <v>225</v>
      </c>
      <c r="B472" s="164"/>
      <c r="C472" s="165"/>
      <c r="D472" s="165"/>
      <c r="E472" s="166"/>
      <c r="F472" s="164"/>
      <c r="G472" s="165"/>
      <c r="H472" s="167"/>
      <c r="I472" s="401"/>
      <c r="J472" s="402"/>
      <c r="K472" s="404"/>
      <c r="L472" s="405"/>
      <c r="M472" s="405"/>
      <c r="N472" s="404"/>
    </row>
    <row r="473" spans="1:14" x14ac:dyDescent="0.2">
      <c r="A473" s="169" t="s">
        <v>218</v>
      </c>
      <c r="B473" s="164"/>
      <c r="C473" s="165"/>
      <c r="D473" s="165"/>
      <c r="E473" s="166"/>
      <c r="F473" s="164"/>
      <c r="G473" s="165"/>
      <c r="H473" s="167"/>
      <c r="I473" s="401"/>
      <c r="J473" s="402"/>
      <c r="K473" s="404"/>
      <c r="L473" s="405"/>
      <c r="M473" s="405"/>
      <c r="N473" s="404"/>
    </row>
    <row r="474" spans="1:14" ht="22.5" x14ac:dyDescent="0.2">
      <c r="A474" s="169" t="s">
        <v>219</v>
      </c>
      <c r="B474" s="164"/>
      <c r="C474" s="165"/>
      <c r="D474" s="165"/>
      <c r="E474" s="166"/>
      <c r="F474" s="164"/>
      <c r="G474" s="165"/>
      <c r="H474" s="167"/>
      <c r="I474" s="401"/>
      <c r="J474" s="402"/>
      <c r="K474" s="404"/>
      <c r="L474" s="405"/>
      <c r="M474" s="405"/>
      <c r="N474" s="404"/>
    </row>
    <row r="475" spans="1:14" ht="12" thickBot="1" x14ac:dyDescent="0.25">
      <c r="A475" s="172"/>
      <c r="B475" s="164"/>
      <c r="C475" s="165"/>
      <c r="D475" s="165"/>
      <c r="E475" s="166"/>
      <c r="F475" s="164"/>
      <c r="G475" s="165"/>
      <c r="H475" s="167"/>
      <c r="I475" s="401"/>
      <c r="J475" s="402"/>
      <c r="K475" s="404"/>
      <c r="L475" s="405"/>
      <c r="M475" s="405"/>
      <c r="N475" s="404"/>
    </row>
    <row r="476" spans="1:14" x14ac:dyDescent="0.2">
      <c r="A476" s="173"/>
      <c r="B476" s="182"/>
      <c r="C476" s="186"/>
      <c r="D476" s="186"/>
      <c r="E476" s="183"/>
      <c r="F476" s="182"/>
      <c r="G476" s="186"/>
      <c r="H476" s="183"/>
      <c r="I476" s="438"/>
      <c r="J476" s="439"/>
      <c r="K476" s="440"/>
      <c r="L476" s="438"/>
      <c r="M476" s="439"/>
      <c r="N476" s="440"/>
    </row>
    <row r="477" spans="1:14" ht="12" thickBot="1" x14ac:dyDescent="0.25">
      <c r="A477" s="174" t="s">
        <v>0</v>
      </c>
      <c r="B477" s="175">
        <f>+B448+B447+B442+B441</f>
        <v>3836272</v>
      </c>
      <c r="C477" s="185">
        <f t="shared" ref="C477:E477" si="34">+C448+C447+C442+C441</f>
        <v>4319016</v>
      </c>
      <c r="D477" s="185">
        <f t="shared" si="34"/>
        <v>-482744</v>
      </c>
      <c r="E477" s="181">
        <f t="shared" si="34"/>
        <v>3902102</v>
      </c>
      <c r="F477" s="175">
        <f>+F448+F447+F442+F441</f>
        <v>7771041</v>
      </c>
      <c r="G477" s="185">
        <f t="shared" ref="G477:H477" si="35">+G448+G447+G442+G441</f>
        <v>5561536</v>
      </c>
      <c r="H477" s="181">
        <f t="shared" si="35"/>
        <v>2209505</v>
      </c>
      <c r="I477" s="441">
        <f>+I448+I447+I442+I441</f>
        <v>23470</v>
      </c>
      <c r="J477" s="442">
        <f t="shared" ref="J477:K477" si="36">+J448+J447+J442+J441</f>
        <v>21801</v>
      </c>
      <c r="K477" s="443">
        <f t="shared" si="36"/>
        <v>1669</v>
      </c>
      <c r="L477" s="441">
        <f>+L448+L447+L442+L441</f>
        <v>21801</v>
      </c>
      <c r="M477" s="442">
        <f t="shared" ref="M477:N477" si="37">+M448+M447+M442+M441</f>
        <v>24370</v>
      </c>
      <c r="N477" s="443">
        <f t="shared" si="37"/>
        <v>-2569</v>
      </c>
    </row>
    <row r="478" spans="1:14" ht="12.75" thickTop="1" thickBot="1" x14ac:dyDescent="0.25">
      <c r="A478" s="176" t="s">
        <v>18</v>
      </c>
      <c r="B478" s="177"/>
      <c r="C478" s="178"/>
      <c r="D478" s="187"/>
      <c r="E478" s="180"/>
      <c r="F478" s="177"/>
      <c r="G478" s="179"/>
      <c r="H478" s="180"/>
      <c r="I478" s="408"/>
      <c r="J478" s="409"/>
      <c r="K478" s="410"/>
      <c r="L478" s="411"/>
      <c r="M478" s="411"/>
      <c r="N478" s="412"/>
    </row>
    <row r="479" spans="1:14" x14ac:dyDescent="0.2">
      <c r="A479" s="62" t="s">
        <v>402</v>
      </c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</row>
    <row r="480" spans="1:14" x14ac:dyDescent="0.2">
      <c r="A480" s="62" t="s">
        <v>403</v>
      </c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</row>
    <row r="481" spans="1:14" x14ac:dyDescent="0.2">
      <c r="A481" s="119"/>
      <c r="B481" s="119"/>
      <c r="C481" s="119"/>
      <c r="F481" s="119"/>
      <c r="G481" s="119"/>
      <c r="H481" s="119"/>
      <c r="I481" s="119"/>
      <c r="J481" s="119"/>
      <c r="K481" s="119"/>
      <c r="L481" s="119"/>
      <c r="M481" s="119"/>
      <c r="N481" s="119"/>
    </row>
    <row r="484" spans="1:14" x14ac:dyDescent="0.2">
      <c r="A484" s="147" t="s">
        <v>397</v>
      </c>
      <c r="B484" s="148"/>
      <c r="C484" s="148"/>
      <c r="D484" s="148"/>
      <c r="E484" s="148"/>
      <c r="F484" s="148"/>
      <c r="G484" s="148"/>
      <c r="H484" s="148"/>
      <c r="I484" s="148"/>
      <c r="J484" s="148"/>
      <c r="K484" s="148"/>
      <c r="L484" s="148"/>
      <c r="M484" s="148"/>
      <c r="N484" s="148"/>
    </row>
    <row r="485" spans="1:14" ht="12" thickBot="1" x14ac:dyDescent="0.25">
      <c r="A485" s="94" t="s">
        <v>2043</v>
      </c>
      <c r="B485" s="94"/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</row>
    <row r="486" spans="1:14" ht="12" thickBot="1" x14ac:dyDescent="0.25">
      <c r="A486" s="802" t="s">
        <v>195</v>
      </c>
      <c r="B486" s="804" t="s">
        <v>228</v>
      </c>
      <c r="C486" s="805"/>
      <c r="D486" s="805"/>
      <c r="E486" s="805"/>
      <c r="F486" s="806" t="s">
        <v>229</v>
      </c>
      <c r="G486" s="807"/>
      <c r="H486" s="808"/>
      <c r="I486" s="806" t="s">
        <v>227</v>
      </c>
      <c r="J486" s="807"/>
      <c r="K486" s="807"/>
      <c r="L486" s="807"/>
      <c r="M486" s="807"/>
      <c r="N486" s="808"/>
    </row>
    <row r="487" spans="1:14" ht="49.5" thickBot="1" x14ac:dyDescent="0.25">
      <c r="A487" s="803"/>
      <c r="B487" s="149">
        <v>2019</v>
      </c>
      <c r="C487" s="150">
        <v>2020</v>
      </c>
      <c r="D487" s="150" t="s">
        <v>398</v>
      </c>
      <c r="E487" s="152" t="s">
        <v>399</v>
      </c>
      <c r="F487" s="149">
        <v>2019</v>
      </c>
      <c r="G487" s="150">
        <v>2020</v>
      </c>
      <c r="H487" s="150" t="s">
        <v>398</v>
      </c>
      <c r="I487" s="149">
        <v>2019</v>
      </c>
      <c r="J487" s="150" t="s">
        <v>390</v>
      </c>
      <c r="K487" s="150" t="s">
        <v>398</v>
      </c>
      <c r="L487" s="151" t="s">
        <v>400</v>
      </c>
      <c r="M487" s="151" t="s">
        <v>399</v>
      </c>
      <c r="N487" s="152" t="s">
        <v>401</v>
      </c>
    </row>
    <row r="488" spans="1:14" x14ac:dyDescent="0.2">
      <c r="A488" s="153"/>
      <c r="B488" s="154"/>
      <c r="C488" s="155"/>
      <c r="D488" s="155"/>
      <c r="E488" s="156"/>
      <c r="F488" s="154"/>
      <c r="G488" s="155"/>
      <c r="H488" s="157"/>
      <c r="I488" s="154"/>
      <c r="J488" s="155"/>
      <c r="K488" s="157"/>
      <c r="L488" s="156"/>
      <c r="M488" s="156"/>
      <c r="N488" s="157"/>
    </row>
    <row r="489" spans="1:14" ht="22.5" x14ac:dyDescent="0.2">
      <c r="A489" s="158" t="s">
        <v>226</v>
      </c>
      <c r="B489" s="159"/>
      <c r="C489" s="160"/>
      <c r="D489" s="160"/>
      <c r="E489" s="161"/>
      <c r="F489" s="159"/>
      <c r="G489" s="160"/>
      <c r="H489" s="162"/>
      <c r="I489" s="159"/>
      <c r="J489" s="160"/>
      <c r="K489" s="162"/>
      <c r="L489" s="161"/>
      <c r="M489" s="161"/>
      <c r="N489" s="162"/>
    </row>
    <row r="490" spans="1:14" x14ac:dyDescent="0.2">
      <c r="A490" s="163" t="s">
        <v>196</v>
      </c>
      <c r="B490" s="164"/>
      <c r="C490" s="165"/>
      <c r="D490" s="165"/>
      <c r="E490" s="166"/>
      <c r="F490" s="164"/>
      <c r="G490" s="165"/>
      <c r="H490" s="167"/>
      <c r="I490" s="164"/>
      <c r="J490" s="165"/>
      <c r="K490" s="167"/>
      <c r="L490" s="166"/>
      <c r="M490" s="166"/>
      <c r="N490" s="167"/>
    </row>
    <row r="491" spans="1:14" x14ac:dyDescent="0.2">
      <c r="A491" s="168"/>
      <c r="B491" s="164"/>
      <c r="C491" s="165"/>
      <c r="D491" s="165"/>
      <c r="E491" s="166"/>
      <c r="F491" s="164"/>
      <c r="G491" s="165"/>
      <c r="H491" s="167"/>
      <c r="I491" s="164"/>
      <c r="J491" s="165"/>
      <c r="K491" s="167"/>
      <c r="L491" s="166"/>
      <c r="M491" s="166"/>
      <c r="N491" s="167"/>
    </row>
    <row r="492" spans="1:14" x14ac:dyDescent="0.2">
      <c r="A492" s="158" t="s">
        <v>201</v>
      </c>
      <c r="B492" s="164"/>
      <c r="C492" s="165"/>
      <c r="D492" s="165"/>
      <c r="E492" s="166"/>
      <c r="F492" s="164"/>
      <c r="G492" s="165"/>
      <c r="H492" s="167"/>
      <c r="I492" s="429"/>
      <c r="J492" s="430"/>
      <c r="K492" s="431"/>
      <c r="L492" s="166"/>
      <c r="M492" s="166"/>
      <c r="N492" s="167"/>
    </row>
    <row r="493" spans="1:14" x14ac:dyDescent="0.2">
      <c r="A493" s="169" t="s">
        <v>197</v>
      </c>
      <c r="B493" s="164"/>
      <c r="C493" s="165"/>
      <c r="D493" s="165"/>
      <c r="E493" s="166"/>
      <c r="F493" s="164"/>
      <c r="G493" s="165"/>
      <c r="H493" s="167"/>
      <c r="I493" s="429"/>
      <c r="J493" s="430"/>
      <c r="K493" s="431"/>
      <c r="L493" s="166"/>
      <c r="M493" s="166"/>
      <c r="N493" s="167"/>
    </row>
    <row r="494" spans="1:14" x14ac:dyDescent="0.2">
      <c r="A494" s="169" t="s">
        <v>198</v>
      </c>
      <c r="B494" s="164">
        <v>3492683</v>
      </c>
      <c r="C494" s="165">
        <v>3205643</v>
      </c>
      <c r="D494" s="165">
        <f>+B494-C494</f>
        <v>287040</v>
      </c>
      <c r="E494" s="166">
        <v>4484297</v>
      </c>
      <c r="F494" s="164">
        <v>3599290</v>
      </c>
      <c r="G494" s="165">
        <v>4042045</v>
      </c>
      <c r="H494" s="167">
        <f>+F494-G494</f>
        <v>-442755</v>
      </c>
      <c r="I494" s="429">
        <v>1079</v>
      </c>
      <c r="J494" s="165">
        <v>258</v>
      </c>
      <c r="K494" s="167">
        <f>+I494-J494</f>
        <v>821</v>
      </c>
      <c r="L494" s="166">
        <v>300</v>
      </c>
      <c r="M494" s="166">
        <v>823</v>
      </c>
      <c r="N494" s="167">
        <f>+L494-M494</f>
        <v>-523</v>
      </c>
    </row>
    <row r="495" spans="1:14" x14ac:dyDescent="0.2">
      <c r="A495" s="169" t="s">
        <v>199</v>
      </c>
      <c r="B495" s="420"/>
      <c r="C495" s="421"/>
      <c r="D495" s="421"/>
      <c r="E495" s="422"/>
      <c r="F495" s="420"/>
      <c r="G495" s="421"/>
      <c r="H495" s="423"/>
      <c r="I495" s="429"/>
      <c r="J495" s="430"/>
      <c r="K495" s="431"/>
      <c r="L495" s="430"/>
      <c r="M495" s="436"/>
      <c r="N495" s="431"/>
    </row>
    <row r="496" spans="1:14" x14ac:dyDescent="0.2">
      <c r="A496" s="169" t="s">
        <v>200</v>
      </c>
      <c r="B496" s="420"/>
      <c r="C496" s="421"/>
      <c r="D496" s="421"/>
      <c r="E496" s="422"/>
      <c r="F496" s="420"/>
      <c r="G496" s="421"/>
      <c r="H496" s="423"/>
      <c r="I496" s="429"/>
      <c r="J496" s="430"/>
      <c r="K496" s="431"/>
      <c r="L496" s="436"/>
      <c r="M496" s="436"/>
      <c r="N496" s="431"/>
    </row>
    <row r="497" spans="1:14" x14ac:dyDescent="0.2">
      <c r="A497" s="169"/>
      <c r="B497" s="424"/>
      <c r="C497" s="425"/>
      <c r="D497" s="425"/>
      <c r="E497" s="426"/>
      <c r="F497" s="424"/>
      <c r="G497" s="425"/>
      <c r="H497" s="427"/>
      <c r="I497" s="432"/>
      <c r="J497" s="433"/>
      <c r="K497" s="434"/>
      <c r="L497" s="437"/>
      <c r="M497" s="437"/>
      <c r="N497" s="434"/>
    </row>
    <row r="498" spans="1:14" x14ac:dyDescent="0.2">
      <c r="A498" s="158" t="s">
        <v>220</v>
      </c>
      <c r="B498" s="164"/>
      <c r="C498" s="165"/>
      <c r="D498" s="165"/>
      <c r="E498" s="166"/>
      <c r="F498" s="164"/>
      <c r="G498" s="165"/>
      <c r="H498" s="167"/>
      <c r="I498" s="429"/>
      <c r="J498" s="430"/>
      <c r="K498" s="431"/>
      <c r="L498" s="436"/>
      <c r="M498" s="436"/>
      <c r="N498" s="431"/>
    </row>
    <row r="499" spans="1:14" x14ac:dyDescent="0.2">
      <c r="A499" s="169" t="s">
        <v>202</v>
      </c>
      <c r="B499" s="164">
        <v>4620443</v>
      </c>
      <c r="C499" s="165">
        <v>4354881</v>
      </c>
      <c r="D499" s="165">
        <f>+B499-C499</f>
        <v>265562</v>
      </c>
      <c r="E499" s="166">
        <v>4977274</v>
      </c>
      <c r="F499" s="164">
        <v>5671338</v>
      </c>
      <c r="G499" s="165">
        <v>4434683</v>
      </c>
      <c r="H499" s="167">
        <f>+F499-G499</f>
        <v>1236655</v>
      </c>
      <c r="I499" s="429">
        <v>1167</v>
      </c>
      <c r="J499" s="165">
        <v>374</v>
      </c>
      <c r="K499" s="431">
        <f>+I499-J499</f>
        <v>793</v>
      </c>
      <c r="L499" s="166">
        <v>200</v>
      </c>
      <c r="M499" s="436">
        <v>2604</v>
      </c>
      <c r="N499" s="431">
        <f>+L499-M499</f>
        <v>-2404</v>
      </c>
    </row>
    <row r="500" spans="1:14" x14ac:dyDescent="0.2">
      <c r="A500" s="169" t="s">
        <v>203</v>
      </c>
      <c r="B500" s="420"/>
      <c r="C500" s="421"/>
      <c r="D500" s="421"/>
      <c r="E500" s="422"/>
      <c r="F500" s="420"/>
      <c r="G500" s="421"/>
      <c r="H500" s="423"/>
      <c r="I500" s="429"/>
      <c r="J500" s="430"/>
      <c r="K500" s="431"/>
      <c r="L500" s="436"/>
      <c r="M500" s="436"/>
      <c r="N500" s="431"/>
    </row>
    <row r="501" spans="1:14" x14ac:dyDescent="0.2">
      <c r="A501" s="169" t="s">
        <v>204</v>
      </c>
      <c r="B501" s="420"/>
      <c r="C501" s="421"/>
      <c r="D501" s="421"/>
      <c r="E501" s="422"/>
      <c r="F501" s="420"/>
      <c r="G501" s="421"/>
      <c r="H501" s="428"/>
      <c r="I501" s="429"/>
      <c r="J501" s="430"/>
      <c r="K501" s="435"/>
      <c r="L501" s="429"/>
      <c r="M501" s="430"/>
      <c r="N501" s="435"/>
    </row>
    <row r="502" spans="1:14" x14ac:dyDescent="0.2">
      <c r="A502" s="169" t="s">
        <v>205</v>
      </c>
      <c r="B502" s="420"/>
      <c r="C502" s="421"/>
      <c r="D502" s="421"/>
      <c r="E502" s="422"/>
      <c r="F502" s="420"/>
      <c r="G502" s="421"/>
      <c r="H502" s="428"/>
      <c r="I502" s="429"/>
      <c r="J502" s="430"/>
      <c r="K502" s="435"/>
      <c r="L502" s="429"/>
      <c r="M502" s="430"/>
      <c r="N502" s="435"/>
    </row>
    <row r="503" spans="1:14" ht="22.5" x14ac:dyDescent="0.2">
      <c r="A503" s="169" t="s">
        <v>206</v>
      </c>
      <c r="B503" s="420"/>
      <c r="C503" s="421"/>
      <c r="D503" s="421"/>
      <c r="E503" s="428"/>
      <c r="F503" s="420"/>
      <c r="G503" s="421"/>
      <c r="H503" s="428"/>
      <c r="I503" s="429"/>
      <c r="J503" s="430"/>
      <c r="K503" s="435"/>
      <c r="L503" s="429"/>
      <c r="M503" s="430"/>
      <c r="N503" s="435"/>
    </row>
    <row r="504" spans="1:14" x14ac:dyDescent="0.2">
      <c r="A504" s="170"/>
      <c r="B504" s="164"/>
      <c r="C504" s="165"/>
      <c r="D504" s="165"/>
      <c r="E504" s="400"/>
      <c r="F504" s="164"/>
      <c r="G504" s="165"/>
      <c r="H504" s="400"/>
      <c r="I504" s="401"/>
      <c r="J504" s="402"/>
      <c r="K504" s="403"/>
      <c r="L504" s="401"/>
      <c r="M504" s="402"/>
      <c r="N504" s="403"/>
    </row>
    <row r="505" spans="1:14" x14ac:dyDescent="0.2">
      <c r="A505" s="171" t="s">
        <v>221</v>
      </c>
      <c r="B505" s="164"/>
      <c r="C505" s="165"/>
      <c r="D505" s="165"/>
      <c r="E505" s="400"/>
      <c r="F505" s="164"/>
      <c r="G505" s="165"/>
      <c r="H505" s="400"/>
      <c r="I505" s="401"/>
      <c r="J505" s="402"/>
      <c r="K505" s="403"/>
      <c r="L505" s="401"/>
      <c r="M505" s="402"/>
      <c r="N505" s="403"/>
    </row>
    <row r="506" spans="1:14" x14ac:dyDescent="0.2">
      <c r="A506" s="169" t="s">
        <v>207</v>
      </c>
      <c r="B506" s="164"/>
      <c r="C506" s="165"/>
      <c r="D506" s="165"/>
      <c r="E506" s="400"/>
      <c r="F506" s="164"/>
      <c r="G506" s="165"/>
      <c r="H506" s="400"/>
      <c r="I506" s="401"/>
      <c r="J506" s="402"/>
      <c r="K506" s="403"/>
      <c r="L506" s="401"/>
      <c r="M506" s="402"/>
      <c r="N506" s="403"/>
    </row>
    <row r="507" spans="1:14" x14ac:dyDescent="0.2">
      <c r="A507" s="169" t="s">
        <v>208</v>
      </c>
      <c r="B507" s="164"/>
      <c r="C507" s="165"/>
      <c r="D507" s="165"/>
      <c r="E507" s="400"/>
      <c r="F507" s="164"/>
      <c r="G507" s="165"/>
      <c r="H507" s="400"/>
      <c r="I507" s="401"/>
      <c r="J507" s="402"/>
      <c r="K507" s="403"/>
      <c r="L507" s="401"/>
      <c r="M507" s="402"/>
      <c r="N507" s="403"/>
    </row>
    <row r="508" spans="1:14" x14ac:dyDescent="0.2">
      <c r="A508" s="169" t="s">
        <v>209</v>
      </c>
      <c r="B508" s="164"/>
      <c r="C508" s="165"/>
      <c r="D508" s="165"/>
      <c r="E508" s="400"/>
      <c r="F508" s="164"/>
      <c r="G508" s="165"/>
      <c r="H508" s="400"/>
      <c r="I508" s="401"/>
      <c r="J508" s="402"/>
      <c r="K508" s="403"/>
      <c r="L508" s="401"/>
      <c r="M508" s="402"/>
      <c r="N508" s="403"/>
    </row>
    <row r="509" spans="1:14" x14ac:dyDescent="0.2">
      <c r="A509" s="169"/>
      <c r="B509" s="164"/>
      <c r="C509" s="165"/>
      <c r="D509" s="165"/>
      <c r="E509" s="400"/>
      <c r="F509" s="164"/>
      <c r="G509" s="165"/>
      <c r="H509" s="400"/>
      <c r="I509" s="401"/>
      <c r="J509" s="402"/>
      <c r="K509" s="403"/>
      <c r="L509" s="401"/>
      <c r="M509" s="402"/>
      <c r="N509" s="403"/>
    </row>
    <row r="510" spans="1:14" x14ac:dyDescent="0.2">
      <c r="A510" s="171" t="s">
        <v>222</v>
      </c>
      <c r="B510" s="164"/>
      <c r="C510" s="165"/>
      <c r="D510" s="165"/>
      <c r="E510" s="400"/>
      <c r="F510" s="164"/>
      <c r="G510" s="165"/>
      <c r="H510" s="400"/>
      <c r="I510" s="401"/>
      <c r="J510" s="402"/>
      <c r="K510" s="403"/>
      <c r="L510" s="401"/>
      <c r="M510" s="402"/>
      <c r="N510" s="403"/>
    </row>
    <row r="511" spans="1:14" x14ac:dyDescent="0.2">
      <c r="A511" s="169" t="s">
        <v>210</v>
      </c>
      <c r="B511" s="164"/>
      <c r="C511" s="165"/>
      <c r="D511" s="165"/>
      <c r="E511" s="400"/>
      <c r="F511" s="164"/>
      <c r="G511" s="165"/>
      <c r="H511" s="400"/>
      <c r="I511" s="401"/>
      <c r="J511" s="402"/>
      <c r="K511" s="403"/>
      <c r="L511" s="401"/>
      <c r="M511" s="402"/>
      <c r="N511" s="403"/>
    </row>
    <row r="512" spans="1:14" x14ac:dyDescent="0.2">
      <c r="A512" s="169" t="s">
        <v>208</v>
      </c>
      <c r="B512" s="164"/>
      <c r="C512" s="165"/>
      <c r="D512" s="165"/>
      <c r="E512" s="400"/>
      <c r="F512" s="164"/>
      <c r="G512" s="165"/>
      <c r="H512" s="400"/>
      <c r="I512" s="401"/>
      <c r="J512" s="402"/>
      <c r="K512" s="403"/>
      <c r="L512" s="401"/>
      <c r="M512" s="402"/>
      <c r="N512" s="403"/>
    </row>
    <row r="513" spans="1:14" x14ac:dyDescent="0.2">
      <c r="A513" s="169"/>
      <c r="B513" s="164"/>
      <c r="C513" s="165"/>
      <c r="D513" s="165"/>
      <c r="E513" s="400"/>
      <c r="F513" s="164"/>
      <c r="G513" s="165"/>
      <c r="H513" s="400"/>
      <c r="I513" s="401"/>
      <c r="J513" s="402"/>
      <c r="K513" s="403"/>
      <c r="L513" s="401"/>
      <c r="M513" s="402"/>
      <c r="N513" s="403"/>
    </row>
    <row r="514" spans="1:14" x14ac:dyDescent="0.2">
      <c r="A514" s="171" t="s">
        <v>223</v>
      </c>
      <c r="B514" s="164"/>
      <c r="C514" s="165"/>
      <c r="D514" s="165"/>
      <c r="E514" s="400"/>
      <c r="F514" s="164"/>
      <c r="G514" s="165"/>
      <c r="H514" s="400"/>
      <c r="I514" s="401"/>
      <c r="J514" s="402"/>
      <c r="K514" s="403"/>
      <c r="L514" s="401"/>
      <c r="M514" s="402"/>
      <c r="N514" s="403"/>
    </row>
    <row r="515" spans="1:14" x14ac:dyDescent="0.2">
      <c r="A515" s="169" t="s">
        <v>211</v>
      </c>
      <c r="B515" s="164"/>
      <c r="C515" s="165"/>
      <c r="D515" s="165"/>
      <c r="E515" s="400"/>
      <c r="F515" s="164"/>
      <c r="G515" s="165"/>
      <c r="H515" s="400"/>
      <c r="I515" s="401"/>
      <c r="J515" s="402"/>
      <c r="K515" s="403"/>
      <c r="L515" s="401"/>
      <c r="M515" s="402"/>
      <c r="N515" s="403"/>
    </row>
    <row r="516" spans="1:14" x14ac:dyDescent="0.2">
      <c r="A516" s="169" t="s">
        <v>209</v>
      </c>
      <c r="B516" s="164"/>
      <c r="C516" s="165"/>
      <c r="D516" s="165"/>
      <c r="E516" s="400"/>
      <c r="F516" s="164"/>
      <c r="G516" s="165"/>
      <c r="H516" s="400"/>
      <c r="I516" s="401"/>
      <c r="J516" s="402"/>
      <c r="K516" s="403"/>
      <c r="L516" s="401"/>
      <c r="M516" s="402"/>
      <c r="N516" s="403"/>
    </row>
    <row r="517" spans="1:14" x14ac:dyDescent="0.2">
      <c r="A517" s="169" t="s">
        <v>212</v>
      </c>
      <c r="B517" s="164"/>
      <c r="C517" s="165"/>
      <c r="D517" s="165"/>
      <c r="E517" s="400"/>
      <c r="F517" s="164"/>
      <c r="G517" s="165"/>
      <c r="H517" s="400"/>
      <c r="I517" s="401"/>
      <c r="J517" s="402"/>
      <c r="K517" s="403"/>
      <c r="L517" s="401"/>
      <c r="M517" s="402"/>
      <c r="N517" s="403"/>
    </row>
    <row r="518" spans="1:14" x14ac:dyDescent="0.2">
      <c r="A518" s="169" t="s">
        <v>213</v>
      </c>
      <c r="B518" s="164"/>
      <c r="C518" s="165"/>
      <c r="D518" s="165"/>
      <c r="E518" s="400"/>
      <c r="F518" s="164"/>
      <c r="G518" s="165"/>
      <c r="H518" s="400"/>
      <c r="I518" s="401"/>
      <c r="J518" s="402"/>
      <c r="K518" s="403"/>
      <c r="L518" s="401"/>
      <c r="M518" s="402"/>
      <c r="N518" s="403"/>
    </row>
    <row r="519" spans="1:14" x14ac:dyDescent="0.2">
      <c r="A519" s="169"/>
      <c r="B519" s="164"/>
      <c r="C519" s="165"/>
      <c r="D519" s="165"/>
      <c r="E519" s="400"/>
      <c r="F519" s="164"/>
      <c r="G519" s="165"/>
      <c r="H519" s="400"/>
      <c r="I519" s="401"/>
      <c r="J519" s="402"/>
      <c r="K519" s="403"/>
      <c r="L519" s="401"/>
      <c r="M519" s="402"/>
      <c r="N519" s="403"/>
    </row>
    <row r="520" spans="1:14" x14ac:dyDescent="0.2">
      <c r="A520" s="171" t="s">
        <v>224</v>
      </c>
      <c r="B520" s="164"/>
      <c r="C520" s="165"/>
      <c r="D520" s="165"/>
      <c r="E520" s="400"/>
      <c r="F520" s="164"/>
      <c r="G520" s="165"/>
      <c r="H520" s="400"/>
      <c r="I520" s="401"/>
      <c r="J520" s="402"/>
      <c r="K520" s="403"/>
      <c r="L520" s="401"/>
      <c r="M520" s="402"/>
      <c r="N520" s="403"/>
    </row>
    <row r="521" spans="1:14" x14ac:dyDescent="0.2">
      <c r="A521" s="169" t="s">
        <v>214</v>
      </c>
      <c r="B521" s="164"/>
      <c r="C521" s="165"/>
      <c r="D521" s="165"/>
      <c r="E521" s="400"/>
      <c r="F521" s="164"/>
      <c r="G521" s="165"/>
      <c r="H521" s="400"/>
      <c r="I521" s="401"/>
      <c r="J521" s="402"/>
      <c r="K521" s="403"/>
      <c r="L521" s="401"/>
      <c r="M521" s="402"/>
      <c r="N521" s="403"/>
    </row>
    <row r="522" spans="1:14" x14ac:dyDescent="0.2">
      <c r="A522" s="169" t="s">
        <v>215</v>
      </c>
      <c r="B522" s="164"/>
      <c r="C522" s="165"/>
      <c r="D522" s="165"/>
      <c r="E522" s="166"/>
      <c r="F522" s="164"/>
      <c r="G522" s="165"/>
      <c r="H522" s="167"/>
      <c r="I522" s="401"/>
      <c r="J522" s="402"/>
      <c r="K522" s="403"/>
      <c r="L522" s="401"/>
      <c r="M522" s="402"/>
      <c r="N522" s="403"/>
    </row>
    <row r="523" spans="1:14" ht="22.5" x14ac:dyDescent="0.2">
      <c r="A523" s="169" t="s">
        <v>216</v>
      </c>
      <c r="B523" s="164"/>
      <c r="C523" s="165"/>
      <c r="D523" s="165"/>
      <c r="E523" s="166"/>
      <c r="F523" s="164"/>
      <c r="G523" s="165"/>
      <c r="H523" s="167"/>
      <c r="I523" s="401"/>
      <c r="J523" s="402"/>
      <c r="K523" s="403"/>
      <c r="L523" s="401"/>
      <c r="M523" s="402"/>
      <c r="N523" s="403"/>
    </row>
    <row r="524" spans="1:14" ht="22.5" x14ac:dyDescent="0.2">
      <c r="A524" s="169" t="s">
        <v>217</v>
      </c>
      <c r="B524" s="164"/>
      <c r="C524" s="165"/>
      <c r="D524" s="165"/>
      <c r="E524" s="166"/>
      <c r="F524" s="164"/>
      <c r="G524" s="165"/>
      <c r="H524" s="167"/>
      <c r="I524" s="401"/>
      <c r="J524" s="402"/>
      <c r="K524" s="404"/>
      <c r="L524" s="401"/>
      <c r="M524" s="402"/>
      <c r="N524" s="403"/>
    </row>
    <row r="525" spans="1:14" x14ac:dyDescent="0.2">
      <c r="A525" s="169"/>
      <c r="B525" s="164"/>
      <c r="C525" s="165"/>
      <c r="D525" s="165"/>
      <c r="E525" s="166"/>
      <c r="F525" s="164"/>
      <c r="G525" s="165"/>
      <c r="H525" s="167"/>
      <c r="I525" s="401"/>
      <c r="J525" s="402"/>
      <c r="K525" s="404"/>
      <c r="L525" s="401"/>
      <c r="M525" s="402"/>
      <c r="N525" s="403"/>
    </row>
    <row r="526" spans="1:14" x14ac:dyDescent="0.2">
      <c r="A526" s="171" t="s">
        <v>225</v>
      </c>
      <c r="B526" s="164"/>
      <c r="C526" s="165"/>
      <c r="D526" s="165"/>
      <c r="E526" s="166"/>
      <c r="F526" s="164"/>
      <c r="G526" s="165"/>
      <c r="H526" s="167"/>
      <c r="I526" s="401"/>
      <c r="J526" s="402"/>
      <c r="K526" s="404"/>
      <c r="L526" s="405"/>
      <c r="M526" s="405"/>
      <c r="N526" s="404"/>
    </row>
    <row r="527" spans="1:14" x14ac:dyDescent="0.2">
      <c r="A527" s="169" t="s">
        <v>218</v>
      </c>
      <c r="B527" s="164"/>
      <c r="C527" s="165"/>
      <c r="D527" s="165"/>
      <c r="E527" s="166"/>
      <c r="F527" s="164"/>
      <c r="G527" s="165"/>
      <c r="H527" s="167"/>
      <c r="I527" s="401"/>
      <c r="J527" s="402"/>
      <c r="K527" s="404"/>
      <c r="L527" s="405"/>
      <c r="M527" s="405"/>
      <c r="N527" s="404"/>
    </row>
    <row r="528" spans="1:14" ht="22.5" x14ac:dyDescent="0.2">
      <c r="A528" s="169" t="s">
        <v>219</v>
      </c>
      <c r="B528" s="164"/>
      <c r="C528" s="165"/>
      <c r="D528" s="165"/>
      <c r="E528" s="166"/>
      <c r="F528" s="164"/>
      <c r="G528" s="165"/>
      <c r="H528" s="167"/>
      <c r="I528" s="401"/>
      <c r="J528" s="402"/>
      <c r="K528" s="404"/>
      <c r="L528" s="405"/>
      <c r="M528" s="405"/>
      <c r="N528" s="404"/>
    </row>
    <row r="529" spans="1:14" ht="12" thickBot="1" x14ac:dyDescent="0.25">
      <c r="A529" s="172"/>
      <c r="B529" s="164"/>
      <c r="C529" s="165"/>
      <c r="D529" s="165"/>
      <c r="E529" s="166"/>
      <c r="F529" s="164"/>
      <c r="G529" s="165"/>
      <c r="H529" s="167"/>
      <c r="I529" s="401"/>
      <c r="J529" s="402"/>
      <c r="K529" s="404"/>
      <c r="L529" s="405"/>
      <c r="M529" s="405"/>
      <c r="N529" s="404"/>
    </row>
    <row r="530" spans="1:14" x14ac:dyDescent="0.2">
      <c r="A530" s="173"/>
      <c r="B530" s="182"/>
      <c r="C530" s="186"/>
      <c r="D530" s="186"/>
      <c r="E530" s="183"/>
      <c r="F530" s="182"/>
      <c r="G530" s="186"/>
      <c r="H530" s="183"/>
      <c r="I530" s="438"/>
      <c r="J530" s="439"/>
      <c r="K530" s="440"/>
      <c r="L530" s="438"/>
      <c r="M530" s="439"/>
      <c r="N530" s="440"/>
    </row>
    <row r="531" spans="1:14" ht="12" thickBot="1" x14ac:dyDescent="0.25">
      <c r="A531" s="174" t="s">
        <v>0</v>
      </c>
      <c r="B531" s="175">
        <f>+B499+B494</f>
        <v>8113126</v>
      </c>
      <c r="C531" s="185">
        <f>+C499+C494</f>
        <v>7560524</v>
      </c>
      <c r="D531" s="185">
        <f t="shared" ref="D531:E531" si="38">+D499+D494</f>
        <v>552602</v>
      </c>
      <c r="E531" s="185">
        <f t="shared" si="38"/>
        <v>9461571</v>
      </c>
      <c r="F531" s="175">
        <f t="shared" ref="F531:N531" si="39">+F499+F494</f>
        <v>9270628</v>
      </c>
      <c r="G531" s="185">
        <f t="shared" si="39"/>
        <v>8476728</v>
      </c>
      <c r="H531" s="185">
        <f t="shared" si="39"/>
        <v>793900</v>
      </c>
      <c r="I531" s="441">
        <f t="shared" si="39"/>
        <v>2246</v>
      </c>
      <c r="J531" s="442">
        <f t="shared" si="39"/>
        <v>632</v>
      </c>
      <c r="K531" s="442">
        <f t="shared" si="39"/>
        <v>1614</v>
      </c>
      <c r="L531" s="441">
        <f t="shared" si="39"/>
        <v>500</v>
      </c>
      <c r="M531" s="442">
        <f t="shared" si="39"/>
        <v>3427</v>
      </c>
      <c r="N531" s="442">
        <f t="shared" si="39"/>
        <v>-2927</v>
      </c>
    </row>
    <row r="532" spans="1:14" ht="12.75" thickTop="1" thickBot="1" x14ac:dyDescent="0.25">
      <c r="A532" s="176" t="s">
        <v>18</v>
      </c>
      <c r="B532" s="177"/>
      <c r="C532" s="178"/>
      <c r="D532" s="187"/>
      <c r="E532" s="180"/>
      <c r="F532" s="177"/>
      <c r="G532" s="179"/>
      <c r="H532" s="180"/>
      <c r="I532" s="408"/>
      <c r="J532" s="409"/>
      <c r="K532" s="410"/>
      <c r="L532" s="411"/>
      <c r="M532" s="411"/>
      <c r="N532" s="412"/>
    </row>
    <row r="533" spans="1:14" x14ac:dyDescent="0.2">
      <c r="A533" s="62" t="s">
        <v>402</v>
      </c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</row>
    <row r="534" spans="1:14" x14ac:dyDescent="0.2">
      <c r="A534" s="62" t="s">
        <v>403</v>
      </c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</row>
    <row r="537" spans="1:14" x14ac:dyDescent="0.2">
      <c r="A537" s="147" t="s">
        <v>397</v>
      </c>
      <c r="B537" s="148"/>
      <c r="C537" s="148"/>
      <c r="D537" s="148"/>
      <c r="E537" s="148"/>
      <c r="F537" s="148"/>
      <c r="G537" s="148"/>
      <c r="H537" s="148"/>
      <c r="I537" s="148"/>
      <c r="J537" s="148"/>
      <c r="K537" s="148"/>
      <c r="L537" s="148"/>
      <c r="M537" s="148"/>
      <c r="N537" s="148"/>
    </row>
    <row r="538" spans="1:14" ht="12" thickBot="1" x14ac:dyDescent="0.25">
      <c r="A538" s="94" t="s">
        <v>2214</v>
      </c>
      <c r="B538" s="94"/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</row>
    <row r="539" spans="1:14" ht="12" thickBot="1" x14ac:dyDescent="0.25">
      <c r="A539" s="802" t="s">
        <v>195</v>
      </c>
      <c r="B539" s="804" t="s">
        <v>228</v>
      </c>
      <c r="C539" s="805"/>
      <c r="D539" s="805"/>
      <c r="E539" s="805"/>
      <c r="F539" s="806" t="s">
        <v>229</v>
      </c>
      <c r="G539" s="807"/>
      <c r="H539" s="808"/>
      <c r="I539" s="806" t="s">
        <v>227</v>
      </c>
      <c r="J539" s="807"/>
      <c r="K539" s="807"/>
      <c r="L539" s="807"/>
      <c r="M539" s="807"/>
      <c r="N539" s="808"/>
    </row>
    <row r="540" spans="1:14" ht="49.5" thickBot="1" x14ac:dyDescent="0.25">
      <c r="A540" s="803"/>
      <c r="B540" s="149">
        <v>2019</v>
      </c>
      <c r="C540" s="150">
        <v>2020</v>
      </c>
      <c r="D540" s="150" t="s">
        <v>398</v>
      </c>
      <c r="E540" s="152" t="s">
        <v>399</v>
      </c>
      <c r="F540" s="149">
        <v>2019</v>
      </c>
      <c r="G540" s="150">
        <v>2020</v>
      </c>
      <c r="H540" s="150" t="s">
        <v>398</v>
      </c>
      <c r="I540" s="149">
        <v>2019</v>
      </c>
      <c r="J540" s="150" t="s">
        <v>390</v>
      </c>
      <c r="K540" s="150" t="s">
        <v>398</v>
      </c>
      <c r="L540" s="151" t="s">
        <v>400</v>
      </c>
      <c r="M540" s="151" t="s">
        <v>399</v>
      </c>
      <c r="N540" s="152" t="s">
        <v>401</v>
      </c>
    </row>
    <row r="541" spans="1:14" x14ac:dyDescent="0.2">
      <c r="A541" s="153"/>
      <c r="B541" s="154"/>
      <c r="C541" s="155"/>
      <c r="D541" s="155"/>
      <c r="E541" s="156"/>
      <c r="F541" s="154"/>
      <c r="G541" s="155"/>
      <c r="H541" s="157"/>
      <c r="I541" s="154"/>
      <c r="J541" s="155"/>
      <c r="K541" s="157"/>
      <c r="L541" s="156"/>
      <c r="M541" s="156"/>
      <c r="N541" s="157"/>
    </row>
    <row r="542" spans="1:14" ht="22.5" x14ac:dyDescent="0.2">
      <c r="A542" s="158" t="s">
        <v>226</v>
      </c>
      <c r="B542" s="159"/>
      <c r="C542" s="160"/>
      <c r="D542" s="160"/>
      <c r="E542" s="161"/>
      <c r="F542" s="159"/>
      <c r="G542" s="160"/>
      <c r="H542" s="162"/>
      <c r="I542" s="159"/>
      <c r="J542" s="160"/>
      <c r="K542" s="162"/>
      <c r="L542" s="161"/>
      <c r="M542" s="161"/>
      <c r="N542" s="162"/>
    </row>
    <row r="543" spans="1:14" x14ac:dyDescent="0.2">
      <c r="A543" s="163" t="s">
        <v>196</v>
      </c>
      <c r="B543" s="164"/>
      <c r="C543" s="165"/>
      <c r="D543" s="165"/>
      <c r="E543" s="166"/>
      <c r="F543" s="164"/>
      <c r="G543" s="165"/>
      <c r="H543" s="167"/>
      <c r="I543" s="164"/>
      <c r="J543" s="165"/>
      <c r="K543" s="167"/>
      <c r="L543" s="166"/>
      <c r="M543" s="166"/>
      <c r="N543" s="167"/>
    </row>
    <row r="544" spans="1:14" x14ac:dyDescent="0.2">
      <c r="A544" s="168"/>
      <c r="B544" s="164"/>
      <c r="C544" s="165"/>
      <c r="D544" s="165"/>
      <c r="E544" s="166"/>
      <c r="F544" s="164"/>
      <c r="G544" s="165"/>
      <c r="H544" s="167"/>
      <c r="I544" s="164"/>
      <c r="J544" s="165"/>
      <c r="K544" s="167"/>
      <c r="L544" s="166"/>
      <c r="M544" s="166"/>
      <c r="N544" s="167"/>
    </row>
    <row r="545" spans="1:14" x14ac:dyDescent="0.2">
      <c r="A545" s="158" t="s">
        <v>201</v>
      </c>
      <c r="B545" s="164"/>
      <c r="C545" s="165"/>
      <c r="D545" s="165"/>
      <c r="E545" s="166"/>
      <c r="F545" s="164"/>
      <c r="G545" s="165"/>
      <c r="H545" s="167"/>
      <c r="I545" s="429"/>
      <c r="J545" s="430"/>
      <c r="K545" s="431"/>
      <c r="L545" s="166"/>
      <c r="M545" s="166"/>
      <c r="N545" s="167"/>
    </row>
    <row r="546" spans="1:14" x14ac:dyDescent="0.2">
      <c r="A546" s="169" t="s">
        <v>197</v>
      </c>
      <c r="B546" s="164">
        <v>44965</v>
      </c>
      <c r="C546" s="165">
        <v>63559</v>
      </c>
      <c r="D546" s="165">
        <f>SUM(C546-B546)</f>
        <v>18594</v>
      </c>
      <c r="E546" s="166">
        <v>64288</v>
      </c>
      <c r="F546" s="164">
        <v>400706</v>
      </c>
      <c r="G546" s="165">
        <v>68459</v>
      </c>
      <c r="H546" s="167">
        <f>SUM(G546-F546)</f>
        <v>-332247</v>
      </c>
      <c r="I546" s="164">
        <v>598</v>
      </c>
      <c r="J546" s="165">
        <v>1229</v>
      </c>
      <c r="K546" s="167"/>
      <c r="L546" s="166"/>
      <c r="M546" s="166"/>
      <c r="N546" s="167"/>
    </row>
    <row r="547" spans="1:14" x14ac:dyDescent="0.2">
      <c r="A547" s="169" t="s">
        <v>198</v>
      </c>
      <c r="B547" s="164">
        <v>4545006</v>
      </c>
      <c r="C547" s="165">
        <v>4182178</v>
      </c>
      <c r="D547" s="165">
        <f>SUM(C547-B547)</f>
        <v>-362828</v>
      </c>
      <c r="E547" s="166">
        <v>3350195</v>
      </c>
      <c r="F547" s="164">
        <v>4515887</v>
      </c>
      <c r="G547" s="165">
        <v>5179820</v>
      </c>
      <c r="H547" s="167">
        <f>SUM(G547-F547)</f>
        <v>663933</v>
      </c>
      <c r="I547" s="164">
        <v>45373</v>
      </c>
      <c r="J547" s="165">
        <v>36080</v>
      </c>
      <c r="K547" s="167"/>
      <c r="L547" s="166"/>
      <c r="M547" s="166"/>
      <c r="N547" s="167"/>
    </row>
    <row r="548" spans="1:14" x14ac:dyDescent="0.2">
      <c r="A548" s="169" t="s">
        <v>199</v>
      </c>
      <c r="B548" s="420"/>
      <c r="C548" s="421"/>
      <c r="D548" s="421"/>
      <c r="E548" s="422"/>
      <c r="F548" s="420"/>
      <c r="G548" s="421"/>
      <c r="H548" s="423"/>
      <c r="I548" s="164">
        <v>23</v>
      </c>
      <c r="J548" s="165">
        <v>22</v>
      </c>
      <c r="K548" s="431"/>
      <c r="L548" s="430"/>
      <c r="M548" s="436"/>
      <c r="N548" s="431"/>
    </row>
    <row r="549" spans="1:14" x14ac:dyDescent="0.2">
      <c r="A549" s="169" t="s">
        <v>200</v>
      </c>
      <c r="B549" s="420"/>
      <c r="C549" s="421"/>
      <c r="D549" s="421"/>
      <c r="E549" s="422"/>
      <c r="F549" s="420"/>
      <c r="G549" s="421"/>
      <c r="H549" s="423"/>
      <c r="I549" s="429"/>
      <c r="J549" s="430"/>
      <c r="K549" s="431"/>
      <c r="L549" s="436"/>
      <c r="M549" s="436"/>
      <c r="N549" s="431"/>
    </row>
    <row r="550" spans="1:14" x14ac:dyDescent="0.2">
      <c r="A550" s="169"/>
      <c r="B550" s="424"/>
      <c r="C550" s="425"/>
      <c r="D550" s="425"/>
      <c r="E550" s="426"/>
      <c r="F550" s="424"/>
      <c r="G550" s="425"/>
      <c r="H550" s="427"/>
      <c r="I550" s="432"/>
      <c r="J550" s="433"/>
      <c r="K550" s="434"/>
      <c r="L550" s="437"/>
      <c r="M550" s="437"/>
      <c r="N550" s="434"/>
    </row>
    <row r="551" spans="1:14" x14ac:dyDescent="0.2">
      <c r="A551" s="158" t="s">
        <v>220</v>
      </c>
      <c r="B551" s="164"/>
      <c r="C551" s="165"/>
      <c r="D551" s="165"/>
      <c r="E551" s="166"/>
      <c r="F551" s="164"/>
      <c r="G551" s="165"/>
      <c r="H551" s="167"/>
      <c r="I551" s="429"/>
      <c r="J551" s="430"/>
      <c r="K551" s="431"/>
      <c r="L551" s="436"/>
      <c r="M551" s="436"/>
      <c r="N551" s="431"/>
    </row>
    <row r="552" spans="1:14" x14ac:dyDescent="0.2">
      <c r="A552" s="169" t="s">
        <v>202</v>
      </c>
      <c r="B552" s="164">
        <v>9711746</v>
      </c>
      <c r="C552" s="165">
        <v>10868440</v>
      </c>
      <c r="D552" s="165">
        <f>SUM(C552-B552)</f>
        <v>1156694</v>
      </c>
      <c r="E552" s="166">
        <v>10362648</v>
      </c>
      <c r="F552" s="164">
        <v>14164201</v>
      </c>
      <c r="G552" s="165">
        <v>14027835</v>
      </c>
      <c r="H552" s="167">
        <f>SUM(G552-F552)</f>
        <v>-136366</v>
      </c>
      <c r="I552" s="429"/>
      <c r="J552" s="165"/>
      <c r="K552" s="431"/>
      <c r="L552" s="166"/>
      <c r="M552" s="436"/>
      <c r="N552" s="431"/>
    </row>
    <row r="553" spans="1:14" x14ac:dyDescent="0.2">
      <c r="A553" s="169" t="s">
        <v>203</v>
      </c>
      <c r="B553" s="420"/>
      <c r="C553" s="421"/>
      <c r="D553" s="421"/>
      <c r="E553" s="422"/>
      <c r="F553" s="420"/>
      <c r="G553" s="421"/>
      <c r="H553" s="423"/>
      <c r="I553" s="429"/>
      <c r="J553" s="430"/>
      <c r="K553" s="431"/>
      <c r="L553" s="436"/>
      <c r="M553" s="436"/>
      <c r="N553" s="431"/>
    </row>
    <row r="554" spans="1:14" x14ac:dyDescent="0.2">
      <c r="A554" s="169" t="s">
        <v>204</v>
      </c>
      <c r="B554" s="420"/>
      <c r="C554" s="421"/>
      <c r="D554" s="421"/>
      <c r="E554" s="422"/>
      <c r="F554" s="420"/>
      <c r="G554" s="421"/>
      <c r="H554" s="428"/>
      <c r="I554" s="429"/>
      <c r="J554" s="430"/>
      <c r="K554" s="435"/>
      <c r="L554" s="429"/>
      <c r="M554" s="430"/>
      <c r="N554" s="435"/>
    </row>
    <row r="555" spans="1:14" x14ac:dyDescent="0.2">
      <c r="A555" s="169" t="s">
        <v>205</v>
      </c>
      <c r="B555" s="420"/>
      <c r="C555" s="421"/>
      <c r="D555" s="421"/>
      <c r="E555" s="422"/>
      <c r="F555" s="420"/>
      <c r="G555" s="421"/>
      <c r="H555" s="428"/>
      <c r="I555" s="429"/>
      <c r="J555" s="430"/>
      <c r="K555" s="435"/>
      <c r="L555" s="429"/>
      <c r="M555" s="430"/>
      <c r="N555" s="435"/>
    </row>
    <row r="556" spans="1:14" ht="22.5" x14ac:dyDescent="0.2">
      <c r="A556" s="169" t="s">
        <v>206</v>
      </c>
      <c r="B556" s="420"/>
      <c r="C556" s="421"/>
      <c r="D556" s="421"/>
      <c r="E556" s="428"/>
      <c r="F556" s="420"/>
      <c r="G556" s="421"/>
      <c r="H556" s="428"/>
      <c r="I556" s="429"/>
      <c r="J556" s="430"/>
      <c r="K556" s="435"/>
      <c r="L556" s="429"/>
      <c r="M556" s="430"/>
      <c r="N556" s="435"/>
    </row>
    <row r="557" spans="1:14" x14ac:dyDescent="0.2">
      <c r="A557" s="170"/>
      <c r="B557" s="164"/>
      <c r="C557" s="165"/>
      <c r="D557" s="165"/>
      <c r="E557" s="400"/>
      <c r="F557" s="164"/>
      <c r="G557" s="165"/>
      <c r="H557" s="400"/>
      <c r="I557" s="401"/>
      <c r="J557" s="402"/>
      <c r="K557" s="403"/>
      <c r="L557" s="401"/>
      <c r="M557" s="402"/>
      <c r="N557" s="403"/>
    </row>
    <row r="558" spans="1:14" x14ac:dyDescent="0.2">
      <c r="A558" s="171" t="s">
        <v>221</v>
      </c>
      <c r="B558" s="164"/>
      <c r="C558" s="165"/>
      <c r="D558" s="165"/>
      <c r="E558" s="400"/>
      <c r="F558" s="164"/>
      <c r="G558" s="165"/>
      <c r="H558" s="400"/>
      <c r="I558" s="401"/>
      <c r="J558" s="402"/>
      <c r="K558" s="403"/>
      <c r="L558" s="401"/>
      <c r="M558" s="402"/>
      <c r="N558" s="403"/>
    </row>
    <row r="559" spans="1:14" x14ac:dyDescent="0.2">
      <c r="A559" s="169" t="s">
        <v>207</v>
      </c>
      <c r="B559" s="164"/>
      <c r="C559" s="165"/>
      <c r="D559" s="165"/>
      <c r="E559" s="400"/>
      <c r="F559" s="164"/>
      <c r="G559" s="165"/>
      <c r="H559" s="400"/>
      <c r="I559" s="401"/>
      <c r="J559" s="402"/>
      <c r="K559" s="403"/>
      <c r="L559" s="401"/>
      <c r="M559" s="402"/>
      <c r="N559" s="403"/>
    </row>
    <row r="560" spans="1:14" x14ac:dyDescent="0.2">
      <c r="A560" s="169" t="s">
        <v>208</v>
      </c>
      <c r="B560" s="164"/>
      <c r="C560" s="165"/>
      <c r="D560" s="165"/>
      <c r="E560" s="400"/>
      <c r="F560" s="164"/>
      <c r="G560" s="165"/>
      <c r="H560" s="400"/>
      <c r="I560" s="401"/>
      <c r="J560" s="402"/>
      <c r="K560" s="403"/>
      <c r="L560" s="401"/>
      <c r="M560" s="402"/>
      <c r="N560" s="403"/>
    </row>
    <row r="561" spans="1:14" x14ac:dyDescent="0.2">
      <c r="A561" s="169" t="s">
        <v>209</v>
      </c>
      <c r="B561" s="164"/>
      <c r="C561" s="165"/>
      <c r="D561" s="165"/>
      <c r="E561" s="400"/>
      <c r="F561" s="164"/>
      <c r="G561" s="165"/>
      <c r="H561" s="400"/>
      <c r="I561" s="401"/>
      <c r="J561" s="402"/>
      <c r="K561" s="403"/>
      <c r="L561" s="401"/>
      <c r="M561" s="402"/>
      <c r="N561" s="403"/>
    </row>
    <row r="562" spans="1:14" x14ac:dyDescent="0.2">
      <c r="A562" s="169"/>
      <c r="B562" s="164"/>
      <c r="C562" s="165"/>
      <c r="D562" s="165"/>
      <c r="E562" s="400"/>
      <c r="F562" s="164"/>
      <c r="G562" s="165"/>
      <c r="H562" s="400"/>
      <c r="I562" s="401"/>
      <c r="J562" s="402"/>
      <c r="K562" s="403"/>
      <c r="L562" s="401"/>
      <c r="M562" s="402"/>
      <c r="N562" s="403"/>
    </row>
    <row r="563" spans="1:14" x14ac:dyDescent="0.2">
      <c r="A563" s="171" t="s">
        <v>222</v>
      </c>
      <c r="B563" s="164"/>
      <c r="C563" s="165"/>
      <c r="D563" s="165"/>
      <c r="E563" s="400"/>
      <c r="F563" s="164"/>
      <c r="G563" s="165"/>
      <c r="H563" s="400"/>
      <c r="I563" s="401"/>
      <c r="J563" s="402"/>
      <c r="K563" s="403"/>
      <c r="L563" s="401"/>
      <c r="M563" s="402"/>
      <c r="N563" s="403"/>
    </row>
    <row r="564" spans="1:14" x14ac:dyDescent="0.2">
      <c r="A564" s="169" t="s">
        <v>210</v>
      </c>
      <c r="B564" s="164"/>
      <c r="C564" s="165"/>
      <c r="D564" s="165"/>
      <c r="E564" s="400"/>
      <c r="F564" s="164"/>
      <c r="G564" s="165"/>
      <c r="H564" s="400"/>
      <c r="I564" s="401"/>
      <c r="J564" s="402"/>
      <c r="K564" s="403"/>
      <c r="L564" s="401"/>
      <c r="M564" s="402"/>
      <c r="N564" s="403"/>
    </row>
    <row r="565" spans="1:14" x14ac:dyDescent="0.2">
      <c r="A565" s="169" t="s">
        <v>208</v>
      </c>
      <c r="B565" s="164"/>
      <c r="C565" s="165"/>
      <c r="D565" s="165"/>
      <c r="E565" s="400"/>
      <c r="F565" s="164"/>
      <c r="G565" s="165"/>
      <c r="H565" s="400"/>
      <c r="I565" s="401"/>
      <c r="J565" s="402"/>
      <c r="K565" s="403"/>
      <c r="L565" s="401"/>
      <c r="M565" s="402"/>
      <c r="N565" s="403"/>
    </row>
    <row r="566" spans="1:14" x14ac:dyDescent="0.2">
      <c r="A566" s="169"/>
      <c r="B566" s="164"/>
      <c r="C566" s="165"/>
      <c r="D566" s="165"/>
      <c r="E566" s="400"/>
      <c r="F566" s="164"/>
      <c r="G566" s="165"/>
      <c r="H566" s="400"/>
      <c r="I566" s="401"/>
      <c r="J566" s="402"/>
      <c r="K566" s="403"/>
      <c r="L566" s="401"/>
      <c r="M566" s="402"/>
      <c r="N566" s="403"/>
    </row>
    <row r="567" spans="1:14" x14ac:dyDescent="0.2">
      <c r="A567" s="171" t="s">
        <v>223</v>
      </c>
      <c r="B567" s="164"/>
      <c r="C567" s="165"/>
      <c r="D567" s="165"/>
      <c r="E567" s="400"/>
      <c r="F567" s="164"/>
      <c r="G567" s="165"/>
      <c r="H567" s="400"/>
      <c r="I567" s="401"/>
      <c r="J567" s="402"/>
      <c r="K567" s="403"/>
      <c r="L567" s="401"/>
      <c r="M567" s="402"/>
      <c r="N567" s="403"/>
    </row>
    <row r="568" spans="1:14" x14ac:dyDescent="0.2">
      <c r="A568" s="169" t="s">
        <v>211</v>
      </c>
      <c r="B568" s="164"/>
      <c r="C568" s="165"/>
      <c r="D568" s="165"/>
      <c r="E568" s="400"/>
      <c r="F568" s="164"/>
      <c r="G568" s="165"/>
      <c r="H568" s="400"/>
      <c r="I568" s="401"/>
      <c r="J568" s="402"/>
      <c r="K568" s="403"/>
      <c r="L568" s="401"/>
      <c r="M568" s="402"/>
      <c r="N568" s="403"/>
    </row>
    <row r="569" spans="1:14" x14ac:dyDescent="0.2">
      <c r="A569" s="169" t="s">
        <v>209</v>
      </c>
      <c r="B569" s="164"/>
      <c r="C569" s="165"/>
      <c r="D569" s="165"/>
      <c r="E569" s="400"/>
      <c r="F569" s="164"/>
      <c r="G569" s="165"/>
      <c r="H569" s="400"/>
      <c r="I569" s="401"/>
      <c r="J569" s="402"/>
      <c r="K569" s="403"/>
      <c r="L569" s="401"/>
      <c r="M569" s="402"/>
      <c r="N569" s="403"/>
    </row>
    <row r="570" spans="1:14" x14ac:dyDescent="0.2">
      <c r="A570" s="169" t="s">
        <v>212</v>
      </c>
      <c r="B570" s="164"/>
      <c r="C570" s="165"/>
      <c r="D570" s="165"/>
      <c r="E570" s="400"/>
      <c r="F570" s="164"/>
      <c r="G570" s="165"/>
      <c r="H570" s="400"/>
      <c r="I570" s="401"/>
      <c r="J570" s="402"/>
      <c r="K570" s="403"/>
      <c r="L570" s="401"/>
      <c r="M570" s="402"/>
      <c r="N570" s="403"/>
    </row>
    <row r="571" spans="1:14" x14ac:dyDescent="0.2">
      <c r="A571" s="169" t="s">
        <v>213</v>
      </c>
      <c r="B571" s="164"/>
      <c r="C571" s="165"/>
      <c r="D571" s="165"/>
      <c r="E571" s="400"/>
      <c r="F571" s="164"/>
      <c r="G571" s="165"/>
      <c r="H571" s="400"/>
      <c r="I571" s="401"/>
      <c r="J571" s="402"/>
      <c r="K571" s="403"/>
      <c r="L571" s="401"/>
      <c r="M571" s="402"/>
      <c r="N571" s="403"/>
    </row>
    <row r="572" spans="1:14" x14ac:dyDescent="0.2">
      <c r="A572" s="169"/>
      <c r="B572" s="164"/>
      <c r="C572" s="165"/>
      <c r="D572" s="165"/>
      <c r="E572" s="400"/>
      <c r="F572" s="164"/>
      <c r="G572" s="165"/>
      <c r="H572" s="400"/>
      <c r="I572" s="401"/>
      <c r="J572" s="402"/>
      <c r="K572" s="403"/>
      <c r="L572" s="401"/>
      <c r="M572" s="402"/>
      <c r="N572" s="403"/>
    </row>
    <row r="573" spans="1:14" x14ac:dyDescent="0.2">
      <c r="A573" s="171" t="s">
        <v>224</v>
      </c>
      <c r="B573" s="164"/>
      <c r="C573" s="165"/>
      <c r="D573" s="165"/>
      <c r="E573" s="400"/>
      <c r="F573" s="164"/>
      <c r="G573" s="165"/>
      <c r="H573" s="400"/>
      <c r="I573" s="401"/>
      <c r="J573" s="402"/>
      <c r="K573" s="403"/>
      <c r="L573" s="401"/>
      <c r="M573" s="402"/>
      <c r="N573" s="403"/>
    </row>
    <row r="574" spans="1:14" x14ac:dyDescent="0.2">
      <c r="A574" s="169" t="s">
        <v>214</v>
      </c>
      <c r="B574" s="164"/>
      <c r="C574" s="165"/>
      <c r="D574" s="165"/>
      <c r="E574" s="400"/>
      <c r="F574" s="164"/>
      <c r="G574" s="165"/>
      <c r="H574" s="400"/>
      <c r="I574" s="401"/>
      <c r="J574" s="402"/>
      <c r="K574" s="403"/>
      <c r="L574" s="401"/>
      <c r="M574" s="402"/>
      <c r="N574" s="403"/>
    </row>
    <row r="575" spans="1:14" x14ac:dyDescent="0.2">
      <c r="A575" s="169" t="s">
        <v>215</v>
      </c>
      <c r="B575" s="164"/>
      <c r="C575" s="165"/>
      <c r="D575" s="165"/>
      <c r="E575" s="166"/>
      <c r="F575" s="164"/>
      <c r="G575" s="165"/>
      <c r="H575" s="167"/>
      <c r="I575" s="401"/>
      <c r="J575" s="402"/>
      <c r="K575" s="403"/>
      <c r="L575" s="401"/>
      <c r="M575" s="402"/>
      <c r="N575" s="403"/>
    </row>
    <row r="576" spans="1:14" ht="22.5" x14ac:dyDescent="0.2">
      <c r="A576" s="169" t="s">
        <v>216</v>
      </c>
      <c r="B576" s="164"/>
      <c r="C576" s="165"/>
      <c r="D576" s="165"/>
      <c r="E576" s="166"/>
      <c r="F576" s="164"/>
      <c r="G576" s="165"/>
      <c r="H576" s="167"/>
      <c r="I576" s="401"/>
      <c r="J576" s="402"/>
      <c r="K576" s="403"/>
      <c r="L576" s="401"/>
      <c r="M576" s="402"/>
      <c r="N576" s="403"/>
    </row>
    <row r="577" spans="1:14" ht="22.5" x14ac:dyDescent="0.2">
      <c r="A577" s="169" t="s">
        <v>217</v>
      </c>
      <c r="B577" s="164"/>
      <c r="C577" s="165"/>
      <c r="D577" s="165"/>
      <c r="E577" s="166"/>
      <c r="F577" s="164"/>
      <c r="G577" s="165"/>
      <c r="H577" s="167"/>
      <c r="I577" s="401"/>
      <c r="J577" s="402"/>
      <c r="K577" s="404"/>
      <c r="L577" s="401"/>
      <c r="M577" s="402"/>
      <c r="N577" s="403"/>
    </row>
    <row r="578" spans="1:14" x14ac:dyDescent="0.2">
      <c r="A578" s="169"/>
      <c r="B578" s="164"/>
      <c r="C578" s="165"/>
      <c r="D578" s="165"/>
      <c r="E578" s="166"/>
      <c r="F578" s="164"/>
      <c r="G578" s="165"/>
      <c r="H578" s="167"/>
      <c r="I578" s="401"/>
      <c r="J578" s="402"/>
      <c r="K578" s="404"/>
      <c r="L578" s="401"/>
      <c r="M578" s="402"/>
      <c r="N578" s="403"/>
    </row>
    <row r="579" spans="1:14" x14ac:dyDescent="0.2">
      <c r="A579" s="171" t="s">
        <v>225</v>
      </c>
      <c r="B579" s="164"/>
      <c r="C579" s="165"/>
      <c r="D579" s="165"/>
      <c r="E579" s="166"/>
      <c r="F579" s="164"/>
      <c r="G579" s="165"/>
      <c r="H579" s="167"/>
      <c r="I579" s="401"/>
      <c r="J579" s="402"/>
      <c r="K579" s="404"/>
      <c r="L579" s="405"/>
      <c r="M579" s="405"/>
      <c r="N579" s="404"/>
    </row>
    <row r="580" spans="1:14" x14ac:dyDescent="0.2">
      <c r="A580" s="169" t="s">
        <v>218</v>
      </c>
      <c r="B580" s="164"/>
      <c r="C580" s="165"/>
      <c r="D580" s="165"/>
      <c r="E580" s="166"/>
      <c r="F580" s="164"/>
      <c r="G580" s="165"/>
      <c r="H580" s="167"/>
      <c r="I580" s="401"/>
      <c r="J580" s="402"/>
      <c r="K580" s="404"/>
      <c r="L580" s="405"/>
      <c r="M580" s="405"/>
      <c r="N580" s="404"/>
    </row>
    <row r="581" spans="1:14" ht="22.5" x14ac:dyDescent="0.2">
      <c r="A581" s="169" t="s">
        <v>219</v>
      </c>
      <c r="B581" s="164"/>
      <c r="C581" s="165"/>
      <c r="D581" s="165"/>
      <c r="E581" s="166"/>
      <c r="F581" s="164"/>
      <c r="G581" s="165"/>
      <c r="H581" s="167"/>
      <c r="I581" s="401"/>
      <c r="J581" s="402"/>
      <c r="K581" s="404"/>
      <c r="L581" s="405"/>
      <c r="M581" s="405"/>
      <c r="N581" s="404"/>
    </row>
    <row r="582" spans="1:14" ht="12" thickBot="1" x14ac:dyDescent="0.25">
      <c r="A582" s="172"/>
      <c r="B582" s="164"/>
      <c r="C582" s="165"/>
      <c r="D582" s="165"/>
      <c r="E582" s="166"/>
      <c r="F582" s="164"/>
      <c r="G582" s="165"/>
      <c r="H582" s="167"/>
      <c r="I582" s="401"/>
      <c r="J582" s="402"/>
      <c r="K582" s="404"/>
      <c r="L582" s="405"/>
      <c r="M582" s="405"/>
      <c r="N582" s="404"/>
    </row>
    <row r="583" spans="1:14" x14ac:dyDescent="0.2">
      <c r="A583" s="173"/>
      <c r="B583" s="182"/>
      <c r="C583" s="186"/>
      <c r="D583" s="186"/>
      <c r="E583" s="183"/>
      <c r="F583" s="182"/>
      <c r="G583" s="186"/>
      <c r="H583" s="183"/>
      <c r="I583" s="438"/>
      <c r="J583" s="439"/>
      <c r="K583" s="440"/>
      <c r="L583" s="438"/>
      <c r="M583" s="439"/>
      <c r="N583" s="440"/>
    </row>
    <row r="584" spans="1:14" ht="12" thickBot="1" x14ac:dyDescent="0.25">
      <c r="A584" s="174" t="s">
        <v>0</v>
      </c>
      <c r="B584" s="175">
        <f>+B552+B547</f>
        <v>14256752</v>
      </c>
      <c r="C584" s="185">
        <f>+C552+C547</f>
        <v>15050618</v>
      </c>
      <c r="D584" s="185">
        <f t="shared" ref="D584:N584" si="40">+D552+D547</f>
        <v>793866</v>
      </c>
      <c r="E584" s="185">
        <f t="shared" si="40"/>
        <v>13712843</v>
      </c>
      <c r="F584" s="175">
        <f t="shared" si="40"/>
        <v>18680088</v>
      </c>
      <c r="G584" s="185">
        <f t="shared" si="40"/>
        <v>19207655</v>
      </c>
      <c r="H584" s="185">
        <f t="shared" si="40"/>
        <v>527567</v>
      </c>
      <c r="I584" s="441">
        <f t="shared" si="40"/>
        <v>45373</v>
      </c>
      <c r="J584" s="442">
        <f t="shared" si="40"/>
        <v>36080</v>
      </c>
      <c r="K584" s="442">
        <f t="shared" si="40"/>
        <v>0</v>
      </c>
      <c r="L584" s="441">
        <f t="shared" si="40"/>
        <v>0</v>
      </c>
      <c r="M584" s="442">
        <f t="shared" si="40"/>
        <v>0</v>
      </c>
      <c r="N584" s="442">
        <f t="shared" si="40"/>
        <v>0</v>
      </c>
    </row>
    <row r="585" spans="1:14" ht="12.75" thickTop="1" thickBot="1" x14ac:dyDescent="0.25">
      <c r="A585" s="176" t="s">
        <v>18</v>
      </c>
      <c r="B585" s="177"/>
      <c r="C585" s="178"/>
      <c r="D585" s="187"/>
      <c r="E585" s="180"/>
      <c r="F585" s="177"/>
      <c r="G585" s="179"/>
      <c r="H585" s="180"/>
      <c r="I585" s="408"/>
      <c r="J585" s="409"/>
      <c r="K585" s="410"/>
      <c r="L585" s="411"/>
      <c r="M585" s="411"/>
      <c r="N585" s="412"/>
    </row>
    <row r="586" spans="1:14" x14ac:dyDescent="0.2">
      <c r="A586" s="62" t="s">
        <v>402</v>
      </c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</row>
    <row r="587" spans="1:14" x14ac:dyDescent="0.2">
      <c r="A587" s="62" t="s">
        <v>403</v>
      </c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</row>
  </sheetData>
  <mergeCells count="44">
    <mergeCell ref="A112:A113"/>
    <mergeCell ref="B112:E112"/>
    <mergeCell ref="F112:H112"/>
    <mergeCell ref="I112:N112"/>
    <mergeCell ref="A486:A487"/>
    <mergeCell ref="B486:E486"/>
    <mergeCell ref="F486:H486"/>
    <mergeCell ref="I486:N486"/>
    <mergeCell ref="A378:A379"/>
    <mergeCell ref="B378:E378"/>
    <mergeCell ref="F378:H378"/>
    <mergeCell ref="I378:N378"/>
    <mergeCell ref="A432:A433"/>
    <mergeCell ref="B432:E432"/>
    <mergeCell ref="F432:H432"/>
    <mergeCell ref="I432:N432"/>
    <mergeCell ref="I3:N3"/>
    <mergeCell ref="B3:E3"/>
    <mergeCell ref="F3:H3"/>
    <mergeCell ref="A3:A4"/>
    <mergeCell ref="A59:A60"/>
    <mergeCell ref="B59:E59"/>
    <mergeCell ref="F59:H59"/>
    <mergeCell ref="I59:N59"/>
    <mergeCell ref="A167:A168"/>
    <mergeCell ref="B167:E167"/>
    <mergeCell ref="F167:H167"/>
    <mergeCell ref="I167:N167"/>
    <mergeCell ref="A220:A221"/>
    <mergeCell ref="B220:E220"/>
    <mergeCell ref="F220:H220"/>
    <mergeCell ref="I220:N220"/>
    <mergeCell ref="A539:A540"/>
    <mergeCell ref="B539:E539"/>
    <mergeCell ref="F539:H539"/>
    <mergeCell ref="I539:N539"/>
    <mergeCell ref="A273:A274"/>
    <mergeCell ref="B273:E273"/>
    <mergeCell ref="F273:H273"/>
    <mergeCell ref="I273:N273"/>
    <mergeCell ref="A326:A327"/>
    <mergeCell ref="B326:E326"/>
    <mergeCell ref="F326:H326"/>
    <mergeCell ref="I326:N32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rgb="FFFF0000"/>
  </sheetPr>
  <dimension ref="A1:V25"/>
  <sheetViews>
    <sheetView view="pageBreakPreview" zoomScale="118" zoomScaleNormal="100" zoomScaleSheetLayoutView="118" workbookViewId="0"/>
  </sheetViews>
  <sheetFormatPr baseColWidth="10" defaultColWidth="11.28515625" defaultRowHeight="11.25" x14ac:dyDescent="0.2"/>
  <cols>
    <col min="1" max="1" width="28" style="101" customWidth="1"/>
    <col min="2" max="2" width="7" style="101" customWidth="1"/>
    <col min="3" max="3" width="11.7109375" style="101" bestFit="1" customWidth="1"/>
    <col min="4" max="5" width="10.85546875" style="101" bestFit="1" customWidth="1"/>
    <col min="6" max="6" width="7" style="101" customWidth="1"/>
    <col min="7" max="7" width="8.7109375" style="101" bestFit="1" customWidth="1"/>
    <col min="8" max="8" width="11.7109375" style="101" bestFit="1" customWidth="1"/>
    <col min="9" max="10" width="7" style="101" customWidth="1"/>
    <col min="11" max="11" width="11.7109375" style="101" bestFit="1" customWidth="1"/>
    <col min="12" max="12" width="10.85546875" style="101" bestFit="1" customWidth="1"/>
    <col min="13" max="13" width="11.7109375" style="101" bestFit="1" customWidth="1"/>
    <col min="14" max="14" width="10.42578125" style="101" customWidth="1"/>
    <col min="15" max="15" width="10.85546875" style="101" bestFit="1" customWidth="1"/>
    <col min="16" max="16" width="11.7109375" style="101" bestFit="1" customWidth="1"/>
    <col min="17" max="17" width="7" style="101" customWidth="1"/>
    <col min="18" max="16384" width="11.28515625" style="101"/>
  </cols>
  <sheetData>
    <row r="1" spans="1:22" s="100" customFormat="1" x14ac:dyDescent="0.2">
      <c r="A1" s="98" t="s">
        <v>404</v>
      </c>
      <c r="B1" s="103"/>
      <c r="C1" s="103"/>
      <c r="D1" s="103"/>
      <c r="E1" s="103"/>
    </row>
    <row r="2" spans="1:22" s="100" customFormat="1" ht="12" thickBot="1" x14ac:dyDescent="0.25">
      <c r="A2" s="783" t="s">
        <v>537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1:22" ht="12" thickBot="1" x14ac:dyDescent="0.25">
      <c r="A3" s="813" t="s">
        <v>1</v>
      </c>
      <c r="B3" s="811" t="s">
        <v>405</v>
      </c>
      <c r="C3" s="812"/>
      <c r="D3" s="812"/>
      <c r="E3" s="812"/>
      <c r="F3" s="812"/>
      <c r="G3" s="812"/>
      <c r="H3" s="810"/>
      <c r="I3" s="809" t="s">
        <v>406</v>
      </c>
      <c r="J3" s="812"/>
      <c r="K3" s="812"/>
      <c r="L3" s="812"/>
      <c r="M3" s="810"/>
      <c r="N3" s="809" t="s">
        <v>407</v>
      </c>
      <c r="O3" s="810"/>
      <c r="P3" s="809" t="s">
        <v>0</v>
      </c>
      <c r="Q3" s="810"/>
    </row>
    <row r="4" spans="1:22" s="108" customFormat="1" ht="80.25" customHeight="1" thickBot="1" x14ac:dyDescent="0.25">
      <c r="A4" s="814"/>
      <c r="B4" s="122" t="s">
        <v>277</v>
      </c>
      <c r="C4" s="123" t="s">
        <v>278</v>
      </c>
      <c r="D4" s="122" t="s">
        <v>279</v>
      </c>
      <c r="E4" s="122" t="s">
        <v>280</v>
      </c>
      <c r="F4" s="122" t="s">
        <v>281</v>
      </c>
      <c r="G4" s="121" t="s">
        <v>282</v>
      </c>
      <c r="H4" s="121" t="s">
        <v>283</v>
      </c>
      <c r="I4" s="122" t="s">
        <v>284</v>
      </c>
      <c r="J4" s="121" t="s">
        <v>282</v>
      </c>
      <c r="K4" s="121" t="s">
        <v>285</v>
      </c>
      <c r="L4" s="121" t="s">
        <v>286</v>
      </c>
      <c r="M4" s="121" t="s">
        <v>287</v>
      </c>
      <c r="N4" s="121" t="s">
        <v>288</v>
      </c>
      <c r="O4" s="123" t="s">
        <v>289</v>
      </c>
      <c r="P4" s="122" t="s">
        <v>17</v>
      </c>
      <c r="Q4" s="121" t="s">
        <v>19</v>
      </c>
    </row>
    <row r="5" spans="1:22" x14ac:dyDescent="0.2">
      <c r="A5" s="109"/>
      <c r="B5" s="217"/>
      <c r="C5" s="218"/>
      <c r="D5" s="217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8"/>
      <c r="Q5" s="217"/>
    </row>
    <row r="6" spans="1:22" x14ac:dyDescent="0.2">
      <c r="A6" s="109" t="s">
        <v>32</v>
      </c>
      <c r="B6" s="217"/>
      <c r="C6" s="218">
        <v>517733764</v>
      </c>
      <c r="D6" s="217">
        <v>26965585</v>
      </c>
      <c r="E6" s="219">
        <v>72006900</v>
      </c>
      <c r="F6" s="219"/>
      <c r="G6" s="219">
        <v>614721</v>
      </c>
      <c r="H6" s="225">
        <f>SUM(C6:G6)</f>
        <v>617320970</v>
      </c>
      <c r="I6" s="219"/>
      <c r="J6" s="219"/>
      <c r="K6" s="219">
        <v>22234980</v>
      </c>
      <c r="L6" s="219"/>
      <c r="M6" s="225">
        <f>SUM(I6:L6)</f>
        <v>22234980</v>
      </c>
      <c r="N6" s="219"/>
      <c r="O6" s="225">
        <f t="shared" ref="O6:O15" si="0">SUM(N6)</f>
        <v>0</v>
      </c>
      <c r="P6" s="218">
        <f>+O6+M6+H6</f>
        <v>639555950</v>
      </c>
      <c r="Q6" s="227">
        <f>P6/$P$24</f>
        <v>0.72219940865207122</v>
      </c>
    </row>
    <row r="7" spans="1:22" x14ac:dyDescent="0.2">
      <c r="A7" s="109"/>
      <c r="B7" s="217"/>
      <c r="C7" s="218"/>
      <c r="D7" s="217"/>
      <c r="E7" s="219"/>
      <c r="F7" s="219"/>
      <c r="G7" s="219"/>
      <c r="H7" s="225"/>
      <c r="I7" s="219"/>
      <c r="J7" s="219"/>
      <c r="K7" s="219"/>
      <c r="L7" s="219"/>
      <c r="M7" s="225"/>
      <c r="N7" s="219"/>
      <c r="O7" s="225"/>
      <c r="P7" s="218"/>
      <c r="Q7" s="227"/>
    </row>
    <row r="8" spans="1:22" x14ac:dyDescent="0.2">
      <c r="A8" s="109" t="s">
        <v>33</v>
      </c>
      <c r="B8" s="217"/>
      <c r="C8" s="218"/>
      <c r="D8" s="217"/>
      <c r="E8" s="219">
        <v>11191485</v>
      </c>
      <c r="F8" s="219"/>
      <c r="G8" s="219">
        <v>155446</v>
      </c>
      <c r="H8" s="225">
        <f t="shared" ref="H8:H15" si="1">SUM(C8:G8)</f>
        <v>11346931</v>
      </c>
      <c r="I8" s="219"/>
      <c r="J8" s="219"/>
      <c r="K8" s="219"/>
      <c r="L8" s="219"/>
      <c r="M8" s="225">
        <f t="shared" ref="M8:M15" si="2">SUM(I8:L8)</f>
        <v>0</v>
      </c>
      <c r="N8" s="219"/>
      <c r="O8" s="225">
        <f t="shared" si="0"/>
        <v>0</v>
      </c>
      <c r="P8" s="218">
        <f t="shared" ref="P8:P15" si="3">+O8+M8+H8</f>
        <v>11346931</v>
      </c>
      <c r="Q8" s="227">
        <f t="shared" ref="Q8:Q15" si="4">P8/$P$24</f>
        <v>1.2813182112082384E-2</v>
      </c>
    </row>
    <row r="9" spans="1:22" x14ac:dyDescent="0.2">
      <c r="A9" s="109"/>
      <c r="B9" s="217"/>
      <c r="C9" s="218"/>
      <c r="D9" s="217"/>
      <c r="E9" s="219"/>
      <c r="F9" s="219"/>
      <c r="G9" s="219"/>
      <c r="H9" s="225"/>
      <c r="I9" s="219"/>
      <c r="J9" s="219"/>
      <c r="K9" s="219"/>
      <c r="L9" s="219"/>
      <c r="M9" s="225"/>
      <c r="N9" s="219"/>
      <c r="O9" s="225"/>
      <c r="P9" s="218"/>
      <c r="Q9" s="227"/>
    </row>
    <row r="10" spans="1:22" x14ac:dyDescent="0.2">
      <c r="A10" s="109" t="s">
        <v>34</v>
      </c>
      <c r="B10" s="217"/>
      <c r="C10" s="218"/>
      <c r="D10" s="217"/>
      <c r="E10" s="219"/>
      <c r="F10" s="219"/>
      <c r="G10" s="219"/>
      <c r="H10" s="225">
        <f t="shared" si="1"/>
        <v>0</v>
      </c>
      <c r="I10" s="219"/>
      <c r="J10" s="219"/>
      <c r="K10" s="219">
        <v>128199024</v>
      </c>
      <c r="L10" s="219"/>
      <c r="M10" s="225">
        <f t="shared" si="2"/>
        <v>128199024</v>
      </c>
      <c r="N10" s="219"/>
      <c r="O10" s="225">
        <f t="shared" si="0"/>
        <v>0</v>
      </c>
      <c r="P10" s="218">
        <f t="shared" si="3"/>
        <v>128199024</v>
      </c>
      <c r="Q10" s="227">
        <f t="shared" si="4"/>
        <v>0.14476490965735317</v>
      </c>
    </row>
    <row r="11" spans="1:22" x14ac:dyDescent="0.2">
      <c r="A11" s="109" t="s">
        <v>82</v>
      </c>
      <c r="B11" s="217"/>
      <c r="C11" s="218"/>
      <c r="D11" s="217"/>
      <c r="E11" s="219"/>
      <c r="F11" s="219"/>
      <c r="G11" s="219"/>
      <c r="H11" s="225">
        <f t="shared" si="1"/>
        <v>0</v>
      </c>
      <c r="I11" s="219"/>
      <c r="J11" s="219"/>
      <c r="K11" s="219"/>
      <c r="L11" s="219"/>
      <c r="M11" s="225">
        <f t="shared" si="2"/>
        <v>0</v>
      </c>
      <c r="N11" s="219"/>
      <c r="O11" s="225">
        <f t="shared" si="0"/>
        <v>0</v>
      </c>
      <c r="P11" s="218">
        <f t="shared" si="3"/>
        <v>0</v>
      </c>
      <c r="Q11" s="227"/>
    </row>
    <row r="12" spans="1:22" x14ac:dyDescent="0.2">
      <c r="A12" s="107"/>
      <c r="B12" s="217"/>
      <c r="C12" s="220"/>
      <c r="D12" s="221"/>
      <c r="E12" s="222"/>
      <c r="F12" s="222"/>
      <c r="G12" s="219"/>
      <c r="H12" s="225"/>
      <c r="I12" s="219"/>
      <c r="J12" s="219"/>
      <c r="K12" s="219"/>
      <c r="L12" s="219"/>
      <c r="M12" s="225"/>
      <c r="N12" s="219"/>
      <c r="O12" s="225"/>
      <c r="P12" s="218"/>
      <c r="Q12" s="227"/>
    </row>
    <row r="13" spans="1:22" x14ac:dyDescent="0.2">
      <c r="A13" s="109" t="s">
        <v>35</v>
      </c>
      <c r="B13" s="217"/>
      <c r="C13" s="218"/>
      <c r="D13" s="217"/>
      <c r="E13" s="219">
        <v>418882</v>
      </c>
      <c r="F13" s="219"/>
      <c r="G13" s="219"/>
      <c r="H13" s="225">
        <f t="shared" si="1"/>
        <v>418882</v>
      </c>
      <c r="I13" s="219"/>
      <c r="J13" s="219"/>
      <c r="K13" s="219"/>
      <c r="L13" s="219"/>
      <c r="M13" s="225">
        <f t="shared" si="2"/>
        <v>0</v>
      </c>
      <c r="N13" s="219"/>
      <c r="O13" s="225">
        <f t="shared" si="0"/>
        <v>0</v>
      </c>
      <c r="P13" s="218">
        <f t="shared" si="3"/>
        <v>418882</v>
      </c>
      <c r="Q13" s="227">
        <f t="shared" si="4"/>
        <v>4.7300995744781503E-4</v>
      </c>
    </row>
    <row r="14" spans="1:22" x14ac:dyDescent="0.2">
      <c r="A14" s="109"/>
      <c r="B14" s="217"/>
      <c r="C14" s="218"/>
      <c r="D14" s="217"/>
      <c r="E14" s="219"/>
      <c r="F14" s="219"/>
      <c r="G14" s="219"/>
      <c r="H14" s="225"/>
      <c r="I14" s="219"/>
      <c r="J14" s="219"/>
      <c r="K14" s="219"/>
      <c r="L14" s="219"/>
      <c r="M14" s="225"/>
      <c r="N14" s="219"/>
      <c r="O14" s="225"/>
      <c r="P14" s="218"/>
      <c r="Q14" s="227"/>
    </row>
    <row r="15" spans="1:22" x14ac:dyDescent="0.2">
      <c r="A15" s="109" t="s">
        <v>36</v>
      </c>
      <c r="B15" s="217"/>
      <c r="C15" s="218"/>
      <c r="D15" s="217"/>
      <c r="E15" s="219">
        <v>6750940</v>
      </c>
      <c r="F15" s="219"/>
      <c r="G15" s="219"/>
      <c r="H15" s="225">
        <f t="shared" si="1"/>
        <v>6750940</v>
      </c>
      <c r="I15" s="219"/>
      <c r="J15" s="219"/>
      <c r="K15" s="219">
        <v>96874055</v>
      </c>
      <c r="L15" s="219"/>
      <c r="M15" s="225">
        <f t="shared" si="2"/>
        <v>96874055</v>
      </c>
      <c r="N15" s="219">
        <v>2421199</v>
      </c>
      <c r="O15" s="225">
        <f t="shared" si="0"/>
        <v>2421199</v>
      </c>
      <c r="P15" s="218">
        <f t="shared" si="3"/>
        <v>106046194</v>
      </c>
      <c r="Q15" s="227">
        <f t="shared" si="4"/>
        <v>0.1197494896210454</v>
      </c>
    </row>
    <row r="16" spans="1:22" x14ac:dyDescent="0.2">
      <c r="A16" s="109"/>
      <c r="B16" s="217"/>
      <c r="C16" s="218"/>
      <c r="D16" s="217"/>
      <c r="E16" s="219"/>
      <c r="F16" s="219"/>
      <c r="G16" s="219"/>
      <c r="H16" s="225"/>
      <c r="I16" s="219"/>
      <c r="J16" s="219"/>
      <c r="K16" s="219"/>
      <c r="L16" s="219"/>
      <c r="M16" s="225"/>
      <c r="N16" s="219"/>
      <c r="O16" s="225"/>
      <c r="P16" s="218"/>
      <c r="Q16" s="227"/>
    </row>
    <row r="17" spans="1:17" x14ac:dyDescent="0.2">
      <c r="A17" s="109" t="s">
        <v>40</v>
      </c>
      <c r="B17" s="217"/>
      <c r="C17" s="218"/>
      <c r="D17" s="217"/>
      <c r="E17" s="219"/>
      <c r="F17" s="219"/>
      <c r="G17" s="219"/>
      <c r="H17" s="225"/>
      <c r="I17" s="219"/>
      <c r="J17" s="219"/>
      <c r="K17" s="219"/>
      <c r="L17" s="219"/>
      <c r="M17" s="225"/>
      <c r="N17" s="219"/>
      <c r="O17" s="225"/>
      <c r="P17" s="218"/>
      <c r="Q17" s="217"/>
    </row>
    <row r="18" spans="1:17" x14ac:dyDescent="0.2">
      <c r="A18" s="109" t="s">
        <v>41</v>
      </c>
      <c r="B18" s="217"/>
      <c r="C18" s="218"/>
      <c r="D18" s="217"/>
      <c r="E18" s="219"/>
      <c r="F18" s="219"/>
      <c r="G18" s="219"/>
      <c r="H18" s="225"/>
      <c r="I18" s="219"/>
      <c r="J18" s="219"/>
      <c r="K18" s="219"/>
      <c r="L18" s="219"/>
      <c r="M18" s="225"/>
      <c r="N18" s="219"/>
      <c r="O18" s="225"/>
      <c r="P18" s="218"/>
      <c r="Q18" s="217"/>
    </row>
    <row r="19" spans="1:17" x14ac:dyDescent="0.2">
      <c r="A19" s="109" t="s">
        <v>37</v>
      </c>
      <c r="B19" s="217"/>
      <c r="C19" s="218"/>
      <c r="D19" s="217"/>
      <c r="E19" s="219"/>
      <c r="F19" s="219"/>
      <c r="G19" s="219"/>
      <c r="H19" s="225"/>
      <c r="I19" s="219"/>
      <c r="J19" s="219"/>
      <c r="K19" s="219"/>
      <c r="L19" s="219"/>
      <c r="M19" s="225"/>
      <c r="N19" s="219"/>
      <c r="O19" s="225"/>
      <c r="P19" s="218"/>
      <c r="Q19" s="217"/>
    </row>
    <row r="20" spans="1:17" x14ac:dyDescent="0.2">
      <c r="A20" s="109" t="s">
        <v>38</v>
      </c>
      <c r="B20" s="217"/>
      <c r="C20" s="218"/>
      <c r="D20" s="217"/>
      <c r="E20" s="219"/>
      <c r="F20" s="219"/>
      <c r="G20" s="219"/>
      <c r="H20" s="225"/>
      <c r="I20" s="219"/>
      <c r="J20" s="219"/>
      <c r="K20" s="219"/>
      <c r="L20" s="219"/>
      <c r="M20" s="225"/>
      <c r="N20" s="219"/>
      <c r="O20" s="225"/>
      <c r="P20" s="218"/>
      <c r="Q20" s="217"/>
    </row>
    <row r="21" spans="1:17" x14ac:dyDescent="0.2">
      <c r="A21" s="109" t="s">
        <v>39</v>
      </c>
      <c r="B21" s="217"/>
      <c r="C21" s="218"/>
      <c r="D21" s="217"/>
      <c r="E21" s="219"/>
      <c r="F21" s="219"/>
      <c r="G21" s="219"/>
      <c r="H21" s="225"/>
      <c r="I21" s="219"/>
      <c r="J21" s="219"/>
      <c r="K21" s="219"/>
      <c r="L21" s="219"/>
      <c r="M21" s="225"/>
      <c r="N21" s="219"/>
      <c r="O21" s="225"/>
      <c r="P21" s="218"/>
      <c r="Q21" s="217"/>
    </row>
    <row r="22" spans="1:17" x14ac:dyDescent="0.2">
      <c r="A22" s="109" t="s">
        <v>74</v>
      </c>
      <c r="B22" s="217"/>
      <c r="C22" s="218"/>
      <c r="D22" s="217"/>
      <c r="E22" s="219"/>
      <c r="F22" s="219"/>
      <c r="G22" s="219"/>
      <c r="H22" s="225"/>
      <c r="I22" s="219"/>
      <c r="J22" s="219"/>
      <c r="K22" s="219"/>
      <c r="L22" s="219"/>
      <c r="M22" s="225"/>
      <c r="N22" s="219"/>
      <c r="O22" s="225"/>
      <c r="P22" s="218"/>
      <c r="Q22" s="217"/>
    </row>
    <row r="23" spans="1:17" ht="12" thickBot="1" x14ac:dyDescent="0.25">
      <c r="A23" s="105"/>
      <c r="B23" s="223"/>
      <c r="C23" s="218"/>
      <c r="D23" s="217"/>
      <c r="E23" s="219"/>
      <c r="F23" s="219"/>
      <c r="G23" s="219"/>
      <c r="H23" s="225"/>
      <c r="I23" s="219"/>
      <c r="J23" s="219"/>
      <c r="K23" s="219"/>
      <c r="L23" s="219"/>
      <c r="M23" s="225"/>
      <c r="N23" s="219"/>
      <c r="O23" s="225"/>
      <c r="P23" s="218"/>
      <c r="Q23" s="217"/>
    </row>
    <row r="24" spans="1:17" ht="12" thickBot="1" x14ac:dyDescent="0.25">
      <c r="A24" s="111" t="s">
        <v>0</v>
      </c>
      <c r="B24" s="224"/>
      <c r="C24" s="226">
        <f>SUM(C5:C23)</f>
        <v>517733764</v>
      </c>
      <c r="D24" s="226">
        <f>SUM(D5:D23)</f>
        <v>26965585</v>
      </c>
      <c r="E24" s="226">
        <f>SUM(E5:E23)</f>
        <v>90368207</v>
      </c>
      <c r="F24" s="224"/>
      <c r="G24" s="226">
        <f>SUM(G5:G23)</f>
        <v>770167</v>
      </c>
      <c r="H24" s="226">
        <f>SUM(H6:H23)</f>
        <v>635837723</v>
      </c>
      <c r="I24" s="224"/>
      <c r="J24" s="224"/>
      <c r="K24" s="226">
        <f>SUM(K6:K23)</f>
        <v>247308059</v>
      </c>
      <c r="L24" s="224"/>
      <c r="M24" s="226">
        <f>SUM(M6:M23)</f>
        <v>247308059</v>
      </c>
      <c r="N24" s="226">
        <f>SUM(N6:N23)</f>
        <v>2421199</v>
      </c>
      <c r="O24" s="226">
        <f>SUM(O6:O23)</f>
        <v>2421199</v>
      </c>
      <c r="P24" s="226">
        <f>SUM(P6:P23)</f>
        <v>885566981</v>
      </c>
      <c r="Q24" s="228">
        <f>P24/$P$24</f>
        <v>1</v>
      </c>
    </row>
    <row r="25" spans="1:17" x14ac:dyDescent="0.2">
      <c r="A25" s="104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218"/>
      <c r="P25" s="110"/>
      <c r="Q25" s="110"/>
    </row>
  </sheetData>
  <mergeCells count="5">
    <mergeCell ref="P3:Q3"/>
    <mergeCell ref="B3:H3"/>
    <mergeCell ref="I3:M3"/>
    <mergeCell ref="A3:A4"/>
    <mergeCell ref="N3:O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>
    <oddHeader xml:space="preserve">&amp;C&amp;"Arial,Negrita"&amp;18PROYECTO DEL PRESUPUESTO 2021
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tabColor rgb="FFFF0000"/>
  </sheetPr>
  <dimension ref="A1:V109"/>
  <sheetViews>
    <sheetView zoomScale="87" zoomScaleNormal="87" zoomScaleSheetLayoutView="70" zoomScalePageLayoutView="90" workbookViewId="0">
      <selection activeCell="A2" sqref="A2"/>
    </sheetView>
  </sheetViews>
  <sheetFormatPr baseColWidth="10" defaultColWidth="11.42578125" defaultRowHeight="12.75" x14ac:dyDescent="0.2"/>
  <cols>
    <col min="1" max="1" width="40.140625" style="232" customWidth="1"/>
    <col min="2" max="2" width="16.28515625" style="232" bestFit="1" customWidth="1"/>
    <col min="3" max="3" width="6" style="232" bestFit="1" customWidth="1"/>
    <col min="4" max="4" width="15.28515625" style="232" bestFit="1" customWidth="1"/>
    <col min="5" max="5" width="14.140625" style="232" bestFit="1" customWidth="1"/>
    <col min="6" max="6" width="15.28515625" style="232" bestFit="1" customWidth="1"/>
    <col min="7" max="7" width="6" style="232" bestFit="1" customWidth="1"/>
    <col min="8" max="8" width="11.28515625" style="232" bestFit="1" customWidth="1"/>
    <col min="9" max="9" width="15.28515625" style="232" bestFit="1" customWidth="1"/>
    <col min="10" max="10" width="6" style="232" bestFit="1" customWidth="1"/>
    <col min="11" max="11" width="3.5703125" style="232" bestFit="1" customWidth="1"/>
    <col min="12" max="12" width="15.28515625" style="232" bestFit="1" customWidth="1"/>
    <col min="13" max="13" width="5.85546875" style="232" bestFit="1" customWidth="1"/>
    <col min="14" max="14" width="15.28515625" style="232" bestFit="1" customWidth="1"/>
    <col min="15" max="16" width="13" style="232" bestFit="1" customWidth="1"/>
    <col min="17" max="17" width="15.28515625" style="232" bestFit="1" customWidth="1"/>
    <col min="18" max="18" width="8.7109375" style="232" customWidth="1"/>
    <col min="19" max="16384" width="11.42578125" style="232"/>
  </cols>
  <sheetData>
    <row r="1" spans="1:22" s="118" customFormat="1" x14ac:dyDescent="0.2">
      <c r="A1" s="551" t="s">
        <v>408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</row>
    <row r="2" spans="1:22" s="118" customFormat="1" ht="13.5" thickBot="1" x14ac:dyDescent="0.25">
      <c r="A2" s="784" t="s">
        <v>537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</row>
    <row r="3" spans="1:22" ht="27" customHeight="1" x14ac:dyDescent="0.2">
      <c r="A3" s="817" t="s">
        <v>117</v>
      </c>
      <c r="B3" s="824" t="s">
        <v>118</v>
      </c>
      <c r="C3" s="819" t="s">
        <v>20</v>
      </c>
      <c r="D3" s="820"/>
      <c r="E3" s="820"/>
      <c r="F3" s="820"/>
      <c r="G3" s="820"/>
      <c r="H3" s="820"/>
      <c r="I3" s="821"/>
      <c r="J3" s="822" t="s">
        <v>98</v>
      </c>
      <c r="K3" s="815"/>
      <c r="L3" s="815"/>
      <c r="M3" s="815"/>
      <c r="N3" s="816"/>
      <c r="O3" s="823" t="s">
        <v>83</v>
      </c>
      <c r="P3" s="815"/>
      <c r="Q3" s="815" t="s">
        <v>0</v>
      </c>
      <c r="R3" s="816"/>
    </row>
    <row r="4" spans="1:22" ht="112.5" customHeight="1" thickBot="1" x14ac:dyDescent="0.25">
      <c r="A4" s="818"/>
      <c r="B4" s="825"/>
      <c r="C4" s="553" t="s">
        <v>231</v>
      </c>
      <c r="D4" s="554" t="s">
        <v>232</v>
      </c>
      <c r="E4" s="554" t="s">
        <v>233</v>
      </c>
      <c r="F4" s="554" t="s">
        <v>234</v>
      </c>
      <c r="G4" s="554" t="s">
        <v>235</v>
      </c>
      <c r="H4" s="554" t="s">
        <v>236</v>
      </c>
      <c r="I4" s="555" t="s">
        <v>95</v>
      </c>
      <c r="J4" s="553" t="s">
        <v>235</v>
      </c>
      <c r="K4" s="554" t="s">
        <v>236</v>
      </c>
      <c r="L4" s="554" t="s">
        <v>237</v>
      </c>
      <c r="M4" s="554" t="s">
        <v>238</v>
      </c>
      <c r="N4" s="555" t="s">
        <v>96</v>
      </c>
      <c r="O4" s="556" t="s">
        <v>239</v>
      </c>
      <c r="P4" s="554" t="s">
        <v>97</v>
      </c>
      <c r="Q4" s="557" t="s">
        <v>29</v>
      </c>
      <c r="R4" s="558" t="s">
        <v>81</v>
      </c>
    </row>
    <row r="5" spans="1:22" x14ac:dyDescent="0.2">
      <c r="A5" s="559" t="s">
        <v>119</v>
      </c>
      <c r="B5" s="419">
        <v>2019</v>
      </c>
      <c r="C5" s="560"/>
      <c r="D5" s="561"/>
      <c r="E5" s="561"/>
      <c r="F5" s="561"/>
      <c r="G5" s="561"/>
      <c r="H5" s="561"/>
      <c r="I5" s="562"/>
      <c r="J5" s="560"/>
      <c r="K5" s="561"/>
      <c r="L5" s="561"/>
      <c r="M5" s="561"/>
      <c r="N5" s="562"/>
      <c r="O5" s="563"/>
      <c r="P5" s="561"/>
      <c r="Q5" s="561"/>
      <c r="R5" s="562"/>
    </row>
    <row r="6" spans="1:22" x14ac:dyDescent="0.2">
      <c r="A6" s="564"/>
      <c r="B6" s="565">
        <v>2020</v>
      </c>
      <c r="C6" s="566"/>
      <c r="D6" s="567"/>
      <c r="E6" s="567"/>
      <c r="F6" s="567"/>
      <c r="G6" s="567"/>
      <c r="H6" s="567"/>
      <c r="I6" s="568"/>
      <c r="J6" s="566"/>
      <c r="K6" s="567"/>
      <c r="L6" s="567"/>
      <c r="M6" s="567"/>
      <c r="N6" s="568"/>
      <c r="O6" s="569"/>
      <c r="P6" s="567"/>
      <c r="Q6" s="567"/>
      <c r="R6" s="568"/>
    </row>
    <row r="7" spans="1:22" x14ac:dyDescent="0.2">
      <c r="A7" s="564"/>
      <c r="B7" s="565">
        <v>2021</v>
      </c>
      <c r="C7" s="570"/>
      <c r="D7" s="571"/>
      <c r="E7" s="571"/>
      <c r="F7" s="571"/>
      <c r="G7" s="571"/>
      <c r="H7" s="571"/>
      <c r="I7" s="572"/>
      <c r="J7" s="570"/>
      <c r="K7" s="571"/>
      <c r="L7" s="571"/>
      <c r="M7" s="571"/>
      <c r="N7" s="572"/>
      <c r="O7" s="573"/>
      <c r="P7" s="571"/>
      <c r="Q7" s="571"/>
      <c r="R7" s="572"/>
    </row>
    <row r="8" spans="1:22" ht="13.5" thickBot="1" x14ac:dyDescent="0.25">
      <c r="A8" s="574"/>
      <c r="B8" s="575" t="s">
        <v>409</v>
      </c>
      <c r="C8" s="576"/>
      <c r="D8" s="577"/>
      <c r="E8" s="577"/>
      <c r="F8" s="577"/>
      <c r="G8" s="577"/>
      <c r="H8" s="577"/>
      <c r="I8" s="578"/>
      <c r="J8" s="576"/>
      <c r="K8" s="577"/>
      <c r="L8" s="577"/>
      <c r="M8" s="577"/>
      <c r="N8" s="578"/>
      <c r="O8" s="579"/>
      <c r="P8" s="577"/>
      <c r="Q8" s="577"/>
      <c r="R8" s="578"/>
    </row>
    <row r="9" spans="1:22" x14ac:dyDescent="0.2">
      <c r="A9" s="580" t="s">
        <v>120</v>
      </c>
      <c r="B9" s="419">
        <v>2019</v>
      </c>
      <c r="C9" s="581"/>
      <c r="D9" s="582"/>
      <c r="E9" s="582"/>
      <c r="F9" s="582"/>
      <c r="G9" s="582"/>
      <c r="H9" s="582"/>
      <c r="I9" s="583"/>
      <c r="J9" s="581"/>
      <c r="K9" s="582"/>
      <c r="L9" s="582"/>
      <c r="M9" s="582"/>
      <c r="N9" s="583"/>
      <c r="O9" s="584"/>
      <c r="P9" s="582"/>
      <c r="Q9" s="582"/>
      <c r="R9" s="583"/>
    </row>
    <row r="10" spans="1:22" x14ac:dyDescent="0.2">
      <c r="A10" s="564"/>
      <c r="B10" s="565">
        <v>2020</v>
      </c>
      <c r="C10" s="566"/>
      <c r="D10" s="567"/>
      <c r="E10" s="567"/>
      <c r="F10" s="567"/>
      <c r="G10" s="567"/>
      <c r="H10" s="567"/>
      <c r="I10" s="568"/>
      <c r="J10" s="566"/>
      <c r="K10" s="567"/>
      <c r="L10" s="567"/>
      <c r="M10" s="567"/>
      <c r="N10" s="568"/>
      <c r="O10" s="569"/>
      <c r="P10" s="567"/>
      <c r="Q10" s="567"/>
      <c r="R10" s="568"/>
    </row>
    <row r="11" spans="1:22" x14ac:dyDescent="0.2">
      <c r="A11" s="564"/>
      <c r="B11" s="565">
        <v>2021</v>
      </c>
      <c r="C11" s="566"/>
      <c r="D11" s="567"/>
      <c r="E11" s="567"/>
      <c r="F11" s="567"/>
      <c r="G11" s="567"/>
      <c r="H11" s="567"/>
      <c r="I11" s="568"/>
      <c r="J11" s="566"/>
      <c r="K11" s="567"/>
      <c r="L11" s="567"/>
      <c r="M11" s="567"/>
      <c r="N11" s="568"/>
      <c r="O11" s="569"/>
      <c r="P11" s="567"/>
      <c r="Q11" s="567"/>
      <c r="R11" s="568"/>
    </row>
    <row r="12" spans="1:22" ht="13.5" thickBot="1" x14ac:dyDescent="0.25">
      <c r="A12" s="585"/>
      <c r="B12" s="575" t="s">
        <v>409</v>
      </c>
      <c r="C12" s="576"/>
      <c r="D12" s="586"/>
      <c r="E12" s="586"/>
      <c r="F12" s="586" t="s">
        <v>85</v>
      </c>
      <c r="G12" s="586"/>
      <c r="H12" s="577"/>
      <c r="I12" s="578"/>
      <c r="J12" s="576"/>
      <c r="K12" s="577"/>
      <c r="L12" s="577"/>
      <c r="M12" s="577"/>
      <c r="N12" s="578"/>
      <c r="O12" s="579"/>
      <c r="P12" s="577"/>
      <c r="Q12" s="577"/>
      <c r="R12" s="578"/>
    </row>
    <row r="13" spans="1:22" x14ac:dyDescent="0.2">
      <c r="A13" s="559" t="s">
        <v>121</v>
      </c>
      <c r="B13" s="419">
        <v>2019</v>
      </c>
      <c r="C13" s="560"/>
      <c r="D13" s="561">
        <v>13608184</v>
      </c>
      <c r="E13" s="561">
        <v>69997</v>
      </c>
      <c r="F13" s="587">
        <v>16639995</v>
      </c>
      <c r="G13" s="561"/>
      <c r="H13" s="561">
        <v>89680</v>
      </c>
      <c r="I13" s="588">
        <f>SUM(D13:H13)</f>
        <v>30407856</v>
      </c>
      <c r="J13" s="560"/>
      <c r="K13" s="561"/>
      <c r="L13" s="561">
        <v>32973696</v>
      </c>
      <c r="M13" s="561"/>
      <c r="N13" s="588">
        <f>SUM(J13:M13)</f>
        <v>32973696</v>
      </c>
      <c r="O13" s="563"/>
      <c r="P13" s="561"/>
      <c r="Q13" s="589">
        <f>+P13+N13+I13</f>
        <v>63381552</v>
      </c>
      <c r="R13" s="562"/>
    </row>
    <row r="14" spans="1:22" x14ac:dyDescent="0.2">
      <c r="A14" s="564"/>
      <c r="B14" s="565">
        <v>2020</v>
      </c>
      <c r="C14" s="566"/>
      <c r="D14" s="567">
        <v>16408126</v>
      </c>
      <c r="E14" s="567">
        <v>54032</v>
      </c>
      <c r="F14" s="567">
        <v>22842579</v>
      </c>
      <c r="G14" s="567"/>
      <c r="H14" s="567">
        <v>145080</v>
      </c>
      <c r="I14" s="588">
        <f>SUM(D14:H14)</f>
        <v>39449817</v>
      </c>
      <c r="J14" s="566"/>
      <c r="K14" s="567"/>
      <c r="L14" s="567">
        <v>24322894</v>
      </c>
      <c r="M14" s="567"/>
      <c r="N14" s="588">
        <f>SUM(J14:M14)</f>
        <v>24322894</v>
      </c>
      <c r="O14" s="569">
        <v>0</v>
      </c>
      <c r="P14" s="567">
        <v>0</v>
      </c>
      <c r="Q14" s="589">
        <f>+P14+N14+I14</f>
        <v>63772711</v>
      </c>
      <c r="R14" s="568"/>
    </row>
    <row r="15" spans="1:22" x14ac:dyDescent="0.2">
      <c r="A15" s="564"/>
      <c r="B15" s="565">
        <v>2021</v>
      </c>
      <c r="C15" s="566"/>
      <c r="D15" s="567">
        <v>12266545</v>
      </c>
      <c r="E15" s="567">
        <v>27417</v>
      </c>
      <c r="F15" s="587">
        <v>18243127</v>
      </c>
      <c r="G15" s="567"/>
      <c r="H15" s="567">
        <v>173080</v>
      </c>
      <c r="I15" s="588">
        <f>SUM(D15:H15)</f>
        <v>30710169</v>
      </c>
      <c r="J15" s="566"/>
      <c r="K15" s="567"/>
      <c r="L15" s="567">
        <v>22445921</v>
      </c>
      <c r="M15" s="567"/>
      <c r="N15" s="588">
        <f>SUM(J15:M15)</f>
        <v>22445921</v>
      </c>
      <c r="O15" s="569">
        <v>2421199</v>
      </c>
      <c r="P15" s="589">
        <f>SUM(O15)</f>
        <v>2421199</v>
      </c>
      <c r="Q15" s="589">
        <f>+P15+N15+I15</f>
        <v>55577289</v>
      </c>
      <c r="R15" s="568"/>
    </row>
    <row r="16" spans="1:22" ht="13.5" thickBot="1" x14ac:dyDescent="0.25">
      <c r="A16" s="585"/>
      <c r="B16" s="575" t="s">
        <v>409</v>
      </c>
      <c r="C16" s="576"/>
      <c r="D16" s="590">
        <f>(+D15*100/D14)-100</f>
        <v>-25.241036057377912</v>
      </c>
      <c r="E16" s="590">
        <f>(+E15*100/E14)-100</f>
        <v>-49.257847201658279</v>
      </c>
      <c r="F16" s="590">
        <f>(+F15*100/F14)-100</f>
        <v>-20.135432168145286</v>
      </c>
      <c r="G16" s="590"/>
      <c r="H16" s="590">
        <f>(+H15*100/H14)-100</f>
        <v>19.299696719051553</v>
      </c>
      <c r="I16" s="590">
        <f>(+I15*100/I14)-100</f>
        <v>-22.153836607150808</v>
      </c>
      <c r="J16" s="576"/>
      <c r="K16" s="577"/>
      <c r="L16" s="590">
        <f>(+L15*100/L14)-100</f>
        <v>-7.7168983263258042</v>
      </c>
      <c r="M16" s="577"/>
      <c r="N16" s="591">
        <f>(+N15*100/N14)-100</f>
        <v>-7.7168983263258042</v>
      </c>
      <c r="O16" s="592">
        <f>1-(O14/O15)</f>
        <v>1</v>
      </c>
      <c r="P16" s="593">
        <f>1-(P14/P15)</f>
        <v>1</v>
      </c>
      <c r="Q16" s="590">
        <f>(+Q15*100/Q14)-100</f>
        <v>-12.850985745297862</v>
      </c>
      <c r="R16" s="578"/>
    </row>
    <row r="17" spans="1:18" x14ac:dyDescent="0.2">
      <c r="A17" s="559" t="s">
        <v>240</v>
      </c>
      <c r="B17" s="419">
        <v>2019</v>
      </c>
      <c r="C17" s="560"/>
      <c r="D17" s="561"/>
      <c r="E17" s="561"/>
      <c r="F17" s="561"/>
      <c r="G17" s="561"/>
      <c r="H17" s="561"/>
      <c r="I17" s="562"/>
      <c r="J17" s="560"/>
      <c r="K17" s="561"/>
      <c r="L17" s="561"/>
      <c r="M17" s="561"/>
      <c r="N17" s="562"/>
      <c r="O17" s="563"/>
      <c r="P17" s="561"/>
      <c r="Q17" s="561"/>
      <c r="R17" s="562"/>
    </row>
    <row r="18" spans="1:18" x14ac:dyDescent="0.2">
      <c r="A18" s="564"/>
      <c r="B18" s="565">
        <v>2020</v>
      </c>
      <c r="C18" s="566"/>
      <c r="D18" s="567"/>
      <c r="E18" s="567"/>
      <c r="F18" s="567"/>
      <c r="G18" s="567"/>
      <c r="H18" s="567"/>
      <c r="I18" s="568"/>
      <c r="J18" s="566"/>
      <c r="K18" s="567"/>
      <c r="L18" s="567"/>
      <c r="M18" s="567"/>
      <c r="N18" s="568"/>
      <c r="O18" s="569"/>
      <c r="P18" s="567"/>
      <c r="Q18" s="567"/>
      <c r="R18" s="568"/>
    </row>
    <row r="19" spans="1:18" x14ac:dyDescent="0.2">
      <c r="A19" s="564"/>
      <c r="B19" s="565">
        <v>2021</v>
      </c>
      <c r="C19" s="566"/>
      <c r="D19" s="567"/>
      <c r="E19" s="567"/>
      <c r="F19" s="567"/>
      <c r="G19" s="567"/>
      <c r="H19" s="567"/>
      <c r="I19" s="568"/>
      <c r="J19" s="566"/>
      <c r="K19" s="567"/>
      <c r="L19" s="567"/>
      <c r="M19" s="567"/>
      <c r="N19" s="568"/>
      <c r="O19" s="569"/>
      <c r="P19" s="567"/>
      <c r="Q19" s="567"/>
      <c r="R19" s="568"/>
    </row>
    <row r="20" spans="1:18" ht="13.5" thickBot="1" x14ac:dyDescent="0.25">
      <c r="A20" s="585"/>
      <c r="B20" s="575" t="s">
        <v>409</v>
      </c>
      <c r="C20" s="576"/>
      <c r="D20" s="577"/>
      <c r="E20" s="577"/>
      <c r="F20" s="577"/>
      <c r="G20" s="577"/>
      <c r="H20" s="577"/>
      <c r="I20" s="578"/>
      <c r="J20" s="576"/>
      <c r="K20" s="577"/>
      <c r="L20" s="577"/>
      <c r="M20" s="577"/>
      <c r="N20" s="578"/>
      <c r="O20" s="579"/>
      <c r="P20" s="577"/>
      <c r="Q20" s="577"/>
      <c r="R20" s="578"/>
    </row>
    <row r="21" spans="1:18" x14ac:dyDescent="0.2">
      <c r="A21" s="559" t="s">
        <v>241</v>
      </c>
      <c r="B21" s="419">
        <v>2019</v>
      </c>
      <c r="C21" s="560"/>
      <c r="D21" s="561"/>
      <c r="E21" s="561">
        <v>1500000</v>
      </c>
      <c r="F21" s="561">
        <v>746646</v>
      </c>
      <c r="G21" s="561"/>
      <c r="H21" s="561"/>
      <c r="I21" s="588">
        <f>SUM(D21:H21)</f>
        <v>2246646</v>
      </c>
      <c r="J21" s="560"/>
      <c r="K21" s="561"/>
      <c r="L21" s="561"/>
      <c r="M21" s="561"/>
      <c r="N21" s="562"/>
      <c r="O21" s="563"/>
      <c r="P21" s="561"/>
      <c r="Q21" s="589">
        <f>+P21+N21+I21</f>
        <v>2246646</v>
      </c>
      <c r="R21" s="562"/>
    </row>
    <row r="22" spans="1:18" x14ac:dyDescent="0.2">
      <c r="A22" s="564"/>
      <c r="B22" s="565">
        <v>2020</v>
      </c>
      <c r="C22" s="566"/>
      <c r="D22" s="567"/>
      <c r="E22" s="567">
        <v>1500000</v>
      </c>
      <c r="F22" s="567">
        <v>855361</v>
      </c>
      <c r="G22" s="567"/>
      <c r="H22" s="567"/>
      <c r="I22" s="588">
        <f>SUM(D22:H22)</f>
        <v>2355361</v>
      </c>
      <c r="J22" s="566"/>
      <c r="K22" s="567"/>
      <c r="L22" s="567">
        <v>300000</v>
      </c>
      <c r="M22" s="567"/>
      <c r="N22" s="588">
        <f>SUM(J22:M22)</f>
        <v>300000</v>
      </c>
      <c r="O22" s="569"/>
      <c r="P22" s="567"/>
      <c r="Q22" s="589">
        <f>+P22+N22+I22</f>
        <v>2655361</v>
      </c>
      <c r="R22" s="568"/>
    </row>
    <row r="23" spans="1:18" x14ac:dyDescent="0.2">
      <c r="A23" s="564"/>
      <c r="B23" s="565">
        <v>2021</v>
      </c>
      <c r="C23" s="566"/>
      <c r="D23" s="567"/>
      <c r="E23" s="567">
        <v>1499998</v>
      </c>
      <c r="F23" s="567">
        <v>736818</v>
      </c>
      <c r="G23" s="567"/>
      <c r="H23" s="567"/>
      <c r="I23" s="588">
        <f>SUM(D23:H23)</f>
        <v>2236816</v>
      </c>
      <c r="J23" s="566"/>
      <c r="K23" s="567"/>
      <c r="L23" s="567"/>
      <c r="M23" s="567"/>
      <c r="N23" s="568"/>
      <c r="O23" s="569"/>
      <c r="P23" s="567"/>
      <c r="Q23" s="589">
        <f>+P23+N23+I23</f>
        <v>2236816</v>
      </c>
      <c r="R23" s="568"/>
    </row>
    <row r="24" spans="1:18" ht="13.5" thickBot="1" x14ac:dyDescent="0.25">
      <c r="A24" s="585"/>
      <c r="B24" s="575" t="s">
        <v>409</v>
      </c>
      <c r="C24" s="576"/>
      <c r="D24" s="577"/>
      <c r="E24" s="590">
        <f>(+E23*100/E22)-100</f>
        <v>-1.3333333333775954E-4</v>
      </c>
      <c r="F24" s="590">
        <f>(+F23*100/F22)-100</f>
        <v>-13.858826857899757</v>
      </c>
      <c r="G24" s="577"/>
      <c r="H24" s="577"/>
      <c r="I24" s="590">
        <f>(+I23*100/I22)-100</f>
        <v>-5.0329864509092204</v>
      </c>
      <c r="J24" s="576"/>
      <c r="K24" s="577"/>
      <c r="L24" s="590">
        <f>(+L23*100/L22)-100</f>
        <v>-100</v>
      </c>
      <c r="M24" s="577"/>
      <c r="N24" s="594">
        <f>(+N23*100/N22)-100</f>
        <v>-100</v>
      </c>
      <c r="O24" s="579"/>
      <c r="P24" s="577"/>
      <c r="Q24" s="590">
        <f>(+Q23*100/Q22)-100</f>
        <v>-15.762263586759019</v>
      </c>
      <c r="R24" s="578"/>
    </row>
    <row r="25" spans="1:18" x14ac:dyDescent="0.2">
      <c r="A25" s="559" t="s">
        <v>242</v>
      </c>
      <c r="B25" s="419">
        <v>2019</v>
      </c>
      <c r="C25" s="560"/>
      <c r="D25" s="561"/>
      <c r="E25" s="561"/>
      <c r="F25" s="561"/>
      <c r="G25" s="561"/>
      <c r="H25" s="561"/>
      <c r="I25" s="562"/>
      <c r="J25" s="560"/>
      <c r="K25" s="561"/>
      <c r="L25" s="561"/>
      <c r="M25" s="561"/>
      <c r="N25" s="562"/>
      <c r="O25" s="563"/>
      <c r="P25" s="561"/>
      <c r="Q25" s="561"/>
      <c r="R25" s="562"/>
    </row>
    <row r="26" spans="1:18" x14ac:dyDescent="0.2">
      <c r="A26" s="564"/>
      <c r="B26" s="565">
        <v>2020</v>
      </c>
      <c r="C26" s="566"/>
      <c r="D26" s="567"/>
      <c r="E26" s="567"/>
      <c r="F26" s="567"/>
      <c r="G26" s="567"/>
      <c r="H26" s="567"/>
      <c r="I26" s="568"/>
      <c r="J26" s="566"/>
      <c r="K26" s="567"/>
      <c r="L26" s="567"/>
      <c r="M26" s="567"/>
      <c r="N26" s="568"/>
      <c r="O26" s="569"/>
      <c r="P26" s="567"/>
      <c r="Q26" s="567"/>
      <c r="R26" s="568"/>
    </row>
    <row r="27" spans="1:18" x14ac:dyDescent="0.2">
      <c r="A27" s="564"/>
      <c r="B27" s="565">
        <v>2021</v>
      </c>
      <c r="C27" s="566"/>
      <c r="D27" s="567"/>
      <c r="E27" s="567"/>
      <c r="F27" s="567"/>
      <c r="G27" s="567"/>
      <c r="H27" s="567"/>
      <c r="I27" s="568"/>
      <c r="J27" s="566"/>
      <c r="K27" s="567"/>
      <c r="L27" s="567"/>
      <c r="M27" s="567"/>
      <c r="N27" s="568"/>
      <c r="O27" s="569"/>
      <c r="P27" s="567"/>
      <c r="Q27" s="567"/>
      <c r="R27" s="568"/>
    </row>
    <row r="28" spans="1:18" ht="13.5" thickBot="1" x14ac:dyDescent="0.25">
      <c r="A28" s="585"/>
      <c r="B28" s="575" t="s">
        <v>409</v>
      </c>
      <c r="C28" s="576"/>
      <c r="D28" s="577"/>
      <c r="E28" s="577"/>
      <c r="F28" s="577"/>
      <c r="G28" s="577"/>
      <c r="H28" s="577"/>
      <c r="I28" s="578"/>
      <c r="J28" s="576"/>
      <c r="K28" s="577"/>
      <c r="L28" s="577"/>
      <c r="M28" s="577"/>
      <c r="N28" s="578"/>
      <c r="O28" s="579"/>
      <c r="P28" s="577"/>
      <c r="Q28" s="577"/>
      <c r="R28" s="578"/>
    </row>
    <row r="29" spans="1:18" x14ac:dyDescent="0.2">
      <c r="A29" s="559" t="s">
        <v>243</v>
      </c>
      <c r="B29" s="419">
        <v>2019</v>
      </c>
      <c r="C29" s="560"/>
      <c r="D29" s="561">
        <v>671620</v>
      </c>
      <c r="E29" s="561">
        <v>10000</v>
      </c>
      <c r="F29" s="561">
        <v>1345177</v>
      </c>
      <c r="G29" s="561"/>
      <c r="H29" s="561">
        <v>4560</v>
      </c>
      <c r="I29" s="588">
        <f>SUM(D29:H29)</f>
        <v>2031357</v>
      </c>
      <c r="J29" s="560"/>
      <c r="K29" s="561"/>
      <c r="L29" s="561">
        <v>64710</v>
      </c>
      <c r="M29" s="561"/>
      <c r="N29" s="588">
        <f>SUM(J29:M29)</f>
        <v>64710</v>
      </c>
      <c r="O29" s="563"/>
      <c r="P29" s="561"/>
      <c r="Q29" s="589">
        <f>+P29+N29+I29</f>
        <v>2096067</v>
      </c>
      <c r="R29" s="562"/>
    </row>
    <row r="30" spans="1:18" x14ac:dyDescent="0.2">
      <c r="A30" s="564"/>
      <c r="B30" s="565">
        <v>2020</v>
      </c>
      <c r="C30" s="566"/>
      <c r="D30" s="567">
        <v>680451</v>
      </c>
      <c r="E30" s="567">
        <v>10000</v>
      </c>
      <c r="F30" s="567">
        <v>1388386</v>
      </c>
      <c r="G30" s="567"/>
      <c r="H30" s="567">
        <v>4560</v>
      </c>
      <c r="I30" s="588">
        <f>SUM(D30:H30)</f>
        <v>2083397</v>
      </c>
      <c r="J30" s="566"/>
      <c r="K30" s="567"/>
      <c r="L30" s="567">
        <v>83000</v>
      </c>
      <c r="M30" s="567"/>
      <c r="N30" s="588">
        <f>SUM(J30:M30)</f>
        <v>83000</v>
      </c>
      <c r="O30" s="569"/>
      <c r="P30" s="567"/>
      <c r="Q30" s="589">
        <f>+P30+N30+I30</f>
        <v>2166397</v>
      </c>
      <c r="R30" s="568"/>
    </row>
    <row r="31" spans="1:18" x14ac:dyDescent="0.2">
      <c r="A31" s="564"/>
      <c r="B31" s="565">
        <v>2021</v>
      </c>
      <c r="C31" s="566"/>
      <c r="D31" s="567">
        <v>618247</v>
      </c>
      <c r="E31" s="567"/>
      <c r="F31" s="567">
        <v>1166652</v>
      </c>
      <c r="G31" s="567"/>
      <c r="H31" s="567">
        <v>4560</v>
      </c>
      <c r="I31" s="588">
        <f>SUM(D31:H31)</f>
        <v>1789459</v>
      </c>
      <c r="J31" s="566"/>
      <c r="K31" s="567"/>
      <c r="L31" s="567"/>
      <c r="M31" s="567"/>
      <c r="N31" s="568"/>
      <c r="O31" s="569"/>
      <c r="P31" s="567"/>
      <c r="Q31" s="589">
        <f>+P31+N31+I31</f>
        <v>1789459</v>
      </c>
      <c r="R31" s="568"/>
    </row>
    <row r="32" spans="1:18" ht="13.5" thickBot="1" x14ac:dyDescent="0.25">
      <c r="A32" s="585"/>
      <c r="B32" s="575" t="s">
        <v>409</v>
      </c>
      <c r="C32" s="576"/>
      <c r="D32" s="590">
        <f>(+D31*100/D30)-100</f>
        <v>-9.1415840376456146</v>
      </c>
      <c r="E32" s="590">
        <f>(+E31*100/E30)-100</f>
        <v>-100</v>
      </c>
      <c r="F32" s="590">
        <f>(+F31*100/F30)-100</f>
        <v>-15.970630645944283</v>
      </c>
      <c r="G32" s="577"/>
      <c r="H32" s="590">
        <f>(+H31*100/H30)-100</f>
        <v>0</v>
      </c>
      <c r="I32" s="590">
        <f>(+I31*100/I30)-100</f>
        <v>-14.108592841402768</v>
      </c>
      <c r="J32" s="576"/>
      <c r="K32" s="577"/>
      <c r="L32" s="590">
        <f>(+L31*100/L30)-100</f>
        <v>-100</v>
      </c>
      <c r="M32" s="577"/>
      <c r="N32" s="594">
        <f>(+N31*100/N30)-100</f>
        <v>-100</v>
      </c>
      <c r="O32" s="579"/>
      <c r="P32" s="577"/>
      <c r="Q32" s="590">
        <f>(+Q31*100/Q30)-100</f>
        <v>-17.399304005683163</v>
      </c>
      <c r="R32" s="578"/>
    </row>
    <row r="33" spans="1:18" x14ac:dyDescent="0.2">
      <c r="A33" s="559" t="s">
        <v>244</v>
      </c>
      <c r="B33" s="419">
        <v>2019</v>
      </c>
      <c r="C33" s="560"/>
      <c r="D33" s="561">
        <v>83446</v>
      </c>
      <c r="E33" s="561"/>
      <c r="F33" s="561">
        <v>52301</v>
      </c>
      <c r="G33" s="561"/>
      <c r="H33" s="561"/>
      <c r="I33" s="588">
        <f>SUM(D33:H33)</f>
        <v>135747</v>
      </c>
      <c r="J33" s="560"/>
      <c r="K33" s="561"/>
      <c r="L33" s="561"/>
      <c r="M33" s="561"/>
      <c r="N33" s="562"/>
      <c r="O33" s="563"/>
      <c r="P33" s="561"/>
      <c r="Q33" s="589">
        <f>+P33+N33+I33</f>
        <v>135747</v>
      </c>
      <c r="R33" s="562"/>
    </row>
    <row r="34" spans="1:18" x14ac:dyDescent="0.2">
      <c r="A34" s="564"/>
      <c r="B34" s="565">
        <v>2020</v>
      </c>
      <c r="C34" s="566"/>
      <c r="D34" s="567">
        <v>83109</v>
      </c>
      <c r="E34" s="567"/>
      <c r="F34" s="567">
        <v>52301</v>
      </c>
      <c r="G34" s="567"/>
      <c r="H34" s="567"/>
      <c r="I34" s="588">
        <f>SUM(D34:H34)</f>
        <v>135410</v>
      </c>
      <c r="J34" s="566"/>
      <c r="K34" s="567"/>
      <c r="L34" s="567"/>
      <c r="M34" s="567"/>
      <c r="N34" s="568"/>
      <c r="O34" s="569"/>
      <c r="P34" s="567"/>
      <c r="Q34" s="589">
        <f>+P34+N34+I34</f>
        <v>135410</v>
      </c>
      <c r="R34" s="568"/>
    </row>
    <row r="35" spans="1:18" x14ac:dyDescent="0.2">
      <c r="A35" s="564"/>
      <c r="B35" s="565">
        <v>2021</v>
      </c>
      <c r="C35" s="566"/>
      <c r="D35" s="567">
        <v>83109</v>
      </c>
      <c r="E35" s="567"/>
      <c r="F35" s="567">
        <v>24279</v>
      </c>
      <c r="G35" s="567"/>
      <c r="H35" s="567"/>
      <c r="I35" s="588">
        <f>SUM(D35:H35)</f>
        <v>107388</v>
      </c>
      <c r="J35" s="566"/>
      <c r="K35" s="567"/>
      <c r="L35" s="567"/>
      <c r="M35" s="567"/>
      <c r="N35" s="568"/>
      <c r="O35" s="569"/>
      <c r="P35" s="567"/>
      <c r="Q35" s="589">
        <f>+P35+N35+I35</f>
        <v>107388</v>
      </c>
      <c r="R35" s="568"/>
    </row>
    <row r="36" spans="1:18" ht="13.5" thickBot="1" x14ac:dyDescent="0.25">
      <c r="A36" s="585"/>
      <c r="B36" s="575" t="s">
        <v>409</v>
      </c>
      <c r="C36" s="576"/>
      <c r="D36" s="590">
        <f>(+D35*100/D34)-100</f>
        <v>0</v>
      </c>
      <c r="E36" s="577"/>
      <c r="F36" s="590">
        <f>(+F35*100/F34)-100</f>
        <v>-53.578325462228257</v>
      </c>
      <c r="G36" s="577"/>
      <c r="H36" s="577"/>
      <c r="I36" s="590">
        <f>(+I35*100/I34)-100</f>
        <v>-20.694188021564145</v>
      </c>
      <c r="J36" s="576"/>
      <c r="K36" s="577"/>
      <c r="L36" s="577"/>
      <c r="M36" s="577"/>
      <c r="N36" s="578"/>
      <c r="O36" s="579"/>
      <c r="P36" s="577"/>
      <c r="Q36" s="590">
        <f>(+Q35*100/Q34)-100</f>
        <v>-20.694188021564145</v>
      </c>
      <c r="R36" s="578"/>
    </row>
    <row r="37" spans="1:18" x14ac:dyDescent="0.2">
      <c r="A37" s="559" t="s">
        <v>245</v>
      </c>
      <c r="B37" s="419">
        <v>2019</v>
      </c>
      <c r="C37" s="560"/>
      <c r="D37" s="561">
        <v>637606</v>
      </c>
      <c r="E37" s="561">
        <v>3665</v>
      </c>
      <c r="F37" s="561">
        <v>1370251</v>
      </c>
      <c r="G37" s="561"/>
      <c r="H37" s="561">
        <v>1500</v>
      </c>
      <c r="I37" s="588">
        <f>SUM(D37:H37)</f>
        <v>2013022</v>
      </c>
      <c r="J37" s="560"/>
      <c r="K37" s="561"/>
      <c r="L37" s="561">
        <v>20000</v>
      </c>
      <c r="M37" s="561"/>
      <c r="N37" s="588">
        <f>SUM(J37:M37)</f>
        <v>20000</v>
      </c>
      <c r="O37" s="563"/>
      <c r="P37" s="561"/>
      <c r="Q37" s="589">
        <f>+P37+N37+I37</f>
        <v>2033022</v>
      </c>
      <c r="R37" s="562"/>
    </row>
    <row r="38" spans="1:18" x14ac:dyDescent="0.2">
      <c r="A38" s="564"/>
      <c r="B38" s="565">
        <v>2020</v>
      </c>
      <c r="C38" s="566"/>
      <c r="D38" s="567">
        <v>632161</v>
      </c>
      <c r="E38" s="567">
        <v>3666</v>
      </c>
      <c r="F38" s="567">
        <v>1501413</v>
      </c>
      <c r="G38" s="567"/>
      <c r="H38" s="567">
        <v>1500</v>
      </c>
      <c r="I38" s="588">
        <f>SUM(D38:H38)</f>
        <v>2138740</v>
      </c>
      <c r="J38" s="566"/>
      <c r="K38" s="567"/>
      <c r="L38" s="567">
        <v>1236000</v>
      </c>
      <c r="M38" s="567"/>
      <c r="N38" s="588">
        <f>SUM(J38:M38)</f>
        <v>1236000</v>
      </c>
      <c r="O38" s="569"/>
      <c r="P38" s="567"/>
      <c r="Q38" s="589">
        <f>+P38+N38+I38</f>
        <v>3374740</v>
      </c>
      <c r="R38" s="568"/>
    </row>
    <row r="39" spans="1:18" x14ac:dyDescent="0.2">
      <c r="A39" s="564"/>
      <c r="B39" s="565">
        <v>2021</v>
      </c>
      <c r="C39" s="566"/>
      <c r="D39" s="567">
        <v>628017</v>
      </c>
      <c r="E39" s="567"/>
      <c r="F39" s="587">
        <v>1319509</v>
      </c>
      <c r="G39" s="567"/>
      <c r="H39" s="567">
        <v>1500</v>
      </c>
      <c r="I39" s="588">
        <f>SUM(D39:H39)</f>
        <v>1949026</v>
      </c>
      <c r="J39" s="566"/>
      <c r="K39" s="567"/>
      <c r="L39" s="567">
        <v>4161046</v>
      </c>
      <c r="M39" s="567"/>
      <c r="N39" s="588">
        <f>SUM(J39:M39)</f>
        <v>4161046</v>
      </c>
      <c r="O39" s="569"/>
      <c r="P39" s="567"/>
      <c r="Q39" s="589">
        <f>+P39+N39+I39</f>
        <v>6110072</v>
      </c>
      <c r="R39" s="568"/>
    </row>
    <row r="40" spans="1:18" ht="13.5" thickBot="1" x14ac:dyDescent="0.25">
      <c r="A40" s="585"/>
      <c r="B40" s="575" t="s">
        <v>409</v>
      </c>
      <c r="C40" s="576"/>
      <c r="D40" s="590">
        <f>(+D39*100/D38)-100</f>
        <v>-0.65552920854023</v>
      </c>
      <c r="E40" s="590">
        <f>(+E39*100/E38)-100</f>
        <v>-100</v>
      </c>
      <c r="F40" s="590">
        <f>(+F39*100/F38)-100</f>
        <v>-12.115520513010082</v>
      </c>
      <c r="G40" s="577"/>
      <c r="H40" s="590">
        <f>(+H39*100/H38)-100</f>
        <v>0</v>
      </c>
      <c r="I40" s="590">
        <f>(+I39*100/I38)-100</f>
        <v>-8.8703629239645778</v>
      </c>
      <c r="J40" s="576"/>
      <c r="K40" s="577"/>
      <c r="L40" s="590">
        <f>(+L39*100/L38)-100</f>
        <v>236.6542071197411</v>
      </c>
      <c r="M40" s="577"/>
      <c r="N40" s="594">
        <f>(+N39*100/N38)-100</f>
        <v>236.6542071197411</v>
      </c>
      <c r="O40" s="579"/>
      <c r="P40" s="577"/>
      <c r="Q40" s="590">
        <f>(+Q39*100/Q38)-100</f>
        <v>81.053118166140194</v>
      </c>
      <c r="R40" s="578"/>
    </row>
    <row r="41" spans="1:18" x14ac:dyDescent="0.2">
      <c r="A41" s="559" t="s">
        <v>246</v>
      </c>
      <c r="B41" s="419">
        <v>2019</v>
      </c>
      <c r="C41" s="560"/>
      <c r="D41" s="561">
        <v>2415103</v>
      </c>
      <c r="E41" s="561">
        <v>10000</v>
      </c>
      <c r="F41" s="561">
        <v>7815356</v>
      </c>
      <c r="G41" s="561"/>
      <c r="H41" s="561">
        <v>31000</v>
      </c>
      <c r="I41" s="588">
        <f>SUM(D41:H41)</f>
        <v>10271459</v>
      </c>
      <c r="J41" s="560"/>
      <c r="K41" s="561"/>
      <c r="L41" s="561">
        <v>3389889</v>
      </c>
      <c r="M41" s="561"/>
      <c r="N41" s="588">
        <f>SUM(J41:M41)</f>
        <v>3389889</v>
      </c>
      <c r="O41" s="563"/>
      <c r="P41" s="561"/>
      <c r="Q41" s="589">
        <f>+P41+N41+I41</f>
        <v>13661348</v>
      </c>
      <c r="R41" s="562"/>
    </row>
    <row r="42" spans="1:18" x14ac:dyDescent="0.2">
      <c r="A42" s="564"/>
      <c r="B42" s="565">
        <v>2020</v>
      </c>
      <c r="C42" s="566"/>
      <c r="D42" s="567">
        <v>2075616</v>
      </c>
      <c r="E42" s="567">
        <v>17849</v>
      </c>
      <c r="F42" s="567">
        <v>8650776</v>
      </c>
      <c r="G42" s="567"/>
      <c r="H42" s="567">
        <v>25000</v>
      </c>
      <c r="I42" s="588">
        <f>SUM(D42:H42)</f>
        <v>10769241</v>
      </c>
      <c r="J42" s="566"/>
      <c r="K42" s="567"/>
      <c r="L42" s="567">
        <v>7473673</v>
      </c>
      <c r="M42" s="567"/>
      <c r="N42" s="588">
        <f>SUM(J42:M42)</f>
        <v>7473673</v>
      </c>
      <c r="O42" s="569"/>
      <c r="P42" s="567"/>
      <c r="Q42" s="589">
        <f>+P42+N42+I42</f>
        <v>18242914</v>
      </c>
      <c r="R42" s="568"/>
    </row>
    <row r="43" spans="1:18" x14ac:dyDescent="0.2">
      <c r="A43" s="564"/>
      <c r="B43" s="565">
        <v>2021</v>
      </c>
      <c r="C43" s="566"/>
      <c r="D43" s="567">
        <v>2122180</v>
      </c>
      <c r="E43" s="567">
        <v>17849</v>
      </c>
      <c r="F43" s="567">
        <v>7943786</v>
      </c>
      <c r="G43" s="567"/>
      <c r="H43" s="567">
        <v>18000</v>
      </c>
      <c r="I43" s="588">
        <f>SUM(D43:H43)</f>
        <v>10101815</v>
      </c>
      <c r="J43" s="566"/>
      <c r="K43" s="567"/>
      <c r="L43" s="567">
        <v>2180162</v>
      </c>
      <c r="M43" s="567"/>
      <c r="N43" s="588">
        <f>SUM(J43:M43)</f>
        <v>2180162</v>
      </c>
      <c r="O43" s="569"/>
      <c r="P43" s="567"/>
      <c r="Q43" s="589">
        <f>+P43+N43+I43</f>
        <v>12281977</v>
      </c>
      <c r="R43" s="568"/>
    </row>
    <row r="44" spans="1:18" ht="13.5" thickBot="1" x14ac:dyDescent="0.25">
      <c r="A44" s="585"/>
      <c r="B44" s="575" t="s">
        <v>409</v>
      </c>
      <c r="C44" s="576"/>
      <c r="D44" s="590">
        <f>(+D43*100/D42)-100</f>
        <v>2.2433822055717485</v>
      </c>
      <c r="E44" s="590">
        <f>(+E43*100/E42)-100</f>
        <v>0</v>
      </c>
      <c r="F44" s="590">
        <f>(+F43*100/F42)-100</f>
        <v>-8.1725616291532646</v>
      </c>
      <c r="G44" s="577"/>
      <c r="H44" s="590">
        <f>(+H43*100/H42)-100</f>
        <v>-28</v>
      </c>
      <c r="I44" s="590">
        <f>(+I43*100/I42)-100</f>
        <v>-6.197521255211953</v>
      </c>
      <c r="J44" s="576"/>
      <c r="K44" s="577"/>
      <c r="L44" s="590">
        <f>(+L43*100/L42)-100</f>
        <v>-70.828774553020992</v>
      </c>
      <c r="M44" s="577"/>
      <c r="N44" s="594">
        <f>(+N43*100/N42)-100</f>
        <v>-70.828774553020992</v>
      </c>
      <c r="O44" s="579"/>
      <c r="P44" s="577"/>
      <c r="Q44" s="590">
        <f>(+Q43*100/Q42)-100</f>
        <v>-32.675355483230362</v>
      </c>
      <c r="R44" s="578"/>
    </row>
    <row r="45" spans="1:18" x14ac:dyDescent="0.2">
      <c r="A45" s="559" t="s">
        <v>247</v>
      </c>
      <c r="B45" s="419">
        <v>2019</v>
      </c>
      <c r="C45" s="560"/>
      <c r="D45" s="561">
        <v>264074</v>
      </c>
      <c r="E45" s="561"/>
      <c r="F45" s="561">
        <v>119059</v>
      </c>
      <c r="G45" s="561"/>
      <c r="H45" s="561"/>
      <c r="I45" s="588">
        <f>SUM(D45:H45)</f>
        <v>383133</v>
      </c>
      <c r="J45" s="560"/>
      <c r="K45" s="561"/>
      <c r="L45" s="561">
        <v>3816</v>
      </c>
      <c r="M45" s="561"/>
      <c r="N45" s="588">
        <f>SUM(J45:M45)</f>
        <v>3816</v>
      </c>
      <c r="O45" s="563"/>
      <c r="P45" s="561"/>
      <c r="Q45" s="589">
        <f>+P45+N45+I45</f>
        <v>386949</v>
      </c>
      <c r="R45" s="562"/>
    </row>
    <row r="46" spans="1:18" x14ac:dyDescent="0.2">
      <c r="A46" s="564"/>
      <c r="B46" s="565">
        <v>2020</v>
      </c>
      <c r="C46" s="566"/>
      <c r="D46" s="567">
        <v>266896</v>
      </c>
      <c r="E46" s="567"/>
      <c r="F46" s="567">
        <v>147243</v>
      </c>
      <c r="G46" s="567"/>
      <c r="H46" s="567"/>
      <c r="I46" s="588">
        <f>SUM(D46:H46)</f>
        <v>414139</v>
      </c>
      <c r="J46" s="566"/>
      <c r="K46" s="567"/>
      <c r="L46" s="567">
        <v>3602000</v>
      </c>
      <c r="M46" s="567"/>
      <c r="N46" s="588">
        <f>SUM(J46:M46)</f>
        <v>3602000</v>
      </c>
      <c r="O46" s="569"/>
      <c r="P46" s="567"/>
      <c r="Q46" s="589">
        <f>+P46+N46+I46</f>
        <v>4016139</v>
      </c>
      <c r="R46" s="568"/>
    </row>
    <row r="47" spans="1:18" x14ac:dyDescent="0.2">
      <c r="A47" s="564"/>
      <c r="B47" s="565">
        <v>2021</v>
      </c>
      <c r="C47" s="566"/>
      <c r="D47" s="567">
        <v>264693</v>
      </c>
      <c r="E47" s="567"/>
      <c r="F47" s="567">
        <v>153051</v>
      </c>
      <c r="G47" s="567"/>
      <c r="H47" s="567"/>
      <c r="I47" s="588">
        <f>SUM(D47:H47)</f>
        <v>417744</v>
      </c>
      <c r="J47" s="566"/>
      <c r="K47" s="567"/>
      <c r="L47" s="567">
        <v>1060931</v>
      </c>
      <c r="M47" s="567"/>
      <c r="N47" s="588">
        <f>SUM(J47:M47)</f>
        <v>1060931</v>
      </c>
      <c r="O47" s="569"/>
      <c r="P47" s="567"/>
      <c r="Q47" s="589">
        <f>+P47+N47+I47</f>
        <v>1478675</v>
      </c>
      <c r="R47" s="568"/>
    </row>
    <row r="48" spans="1:18" ht="13.5" thickBot="1" x14ac:dyDescent="0.25">
      <c r="A48" s="585"/>
      <c r="B48" s="575" t="s">
        <v>409</v>
      </c>
      <c r="C48" s="576"/>
      <c r="D48" s="590">
        <f>(+D47*100/D46)-100</f>
        <v>-0.825415142977036</v>
      </c>
      <c r="E48" s="577"/>
      <c r="F48" s="590">
        <f>(+F47*100/F46)-100</f>
        <v>3.9444999083148247</v>
      </c>
      <c r="G48" s="577"/>
      <c r="H48" s="577"/>
      <c r="I48" s="590">
        <f>(+I47*100/I46)-100</f>
        <v>0.87048068402154399</v>
      </c>
      <c r="J48" s="576"/>
      <c r="K48" s="577"/>
      <c r="L48" s="590">
        <f>(+L47*100/L46)-100</f>
        <v>-70.546057745696828</v>
      </c>
      <c r="M48" s="577"/>
      <c r="N48" s="594">
        <f>(+N47*100/N46)-100</f>
        <v>-70.546057745696828</v>
      </c>
      <c r="O48" s="579"/>
      <c r="P48" s="577"/>
      <c r="Q48" s="590">
        <f>(+Q47*100/Q46)-100</f>
        <v>-63.181677725795844</v>
      </c>
      <c r="R48" s="595"/>
    </row>
    <row r="49" spans="1:18" x14ac:dyDescent="0.2">
      <c r="A49" s="559" t="s">
        <v>248</v>
      </c>
      <c r="B49" s="419">
        <v>2019</v>
      </c>
      <c r="C49" s="560"/>
      <c r="D49" s="561">
        <v>210169</v>
      </c>
      <c r="E49" s="561">
        <v>10000</v>
      </c>
      <c r="F49" s="561">
        <v>265006</v>
      </c>
      <c r="G49" s="561"/>
      <c r="H49" s="561"/>
      <c r="I49" s="588">
        <f>SUM(D49:H49)</f>
        <v>485175</v>
      </c>
      <c r="J49" s="560"/>
      <c r="K49" s="561"/>
      <c r="L49" s="561">
        <v>20000</v>
      </c>
      <c r="M49" s="561"/>
      <c r="N49" s="588">
        <f>SUM(J49:M49)</f>
        <v>20000</v>
      </c>
      <c r="O49" s="563"/>
      <c r="P49" s="561"/>
      <c r="Q49" s="589">
        <f>+P49+N49+I49</f>
        <v>505175</v>
      </c>
      <c r="R49" s="562"/>
    </row>
    <row r="50" spans="1:18" x14ac:dyDescent="0.2">
      <c r="A50" s="564"/>
      <c r="B50" s="565">
        <v>2020</v>
      </c>
      <c r="C50" s="566"/>
      <c r="D50" s="567">
        <v>210169</v>
      </c>
      <c r="E50" s="567">
        <v>10000</v>
      </c>
      <c r="F50" s="567">
        <v>259817</v>
      </c>
      <c r="G50" s="567"/>
      <c r="H50" s="567"/>
      <c r="I50" s="588">
        <f>SUM(D50:H50)</f>
        <v>479986</v>
      </c>
      <c r="J50" s="566"/>
      <c r="K50" s="567"/>
      <c r="L50" s="567">
        <v>10000</v>
      </c>
      <c r="M50" s="567"/>
      <c r="N50" s="588">
        <f>SUM(J50:M50)</f>
        <v>10000</v>
      </c>
      <c r="O50" s="569"/>
      <c r="P50" s="567"/>
      <c r="Q50" s="589">
        <f>+P50+N50+I50</f>
        <v>489986</v>
      </c>
      <c r="R50" s="568"/>
    </row>
    <row r="51" spans="1:18" x14ac:dyDescent="0.2">
      <c r="A51" s="564"/>
      <c r="B51" s="565">
        <v>2021</v>
      </c>
      <c r="C51" s="566"/>
      <c r="D51" s="567">
        <v>191157</v>
      </c>
      <c r="E51" s="567"/>
      <c r="F51" s="567">
        <v>175262</v>
      </c>
      <c r="G51" s="567"/>
      <c r="H51" s="567"/>
      <c r="I51" s="588">
        <f>SUM(D51:H51)</f>
        <v>366419</v>
      </c>
      <c r="J51" s="566"/>
      <c r="K51" s="567"/>
      <c r="L51" s="567"/>
      <c r="M51" s="567"/>
      <c r="N51" s="568"/>
      <c r="O51" s="569"/>
      <c r="P51" s="567"/>
      <c r="Q51" s="589">
        <f>+P51+N51+I51</f>
        <v>366419</v>
      </c>
      <c r="R51" s="568"/>
    </row>
    <row r="52" spans="1:18" ht="13.5" thickBot="1" x14ac:dyDescent="0.25">
      <c r="A52" s="585"/>
      <c r="B52" s="575" t="s">
        <v>409</v>
      </c>
      <c r="C52" s="576"/>
      <c r="D52" s="590">
        <f>(+D51*100/D50)-100</f>
        <v>-9.0460534141571713</v>
      </c>
      <c r="E52" s="590">
        <f>(+E51*100/E50)-100</f>
        <v>-100</v>
      </c>
      <c r="F52" s="590">
        <f>(+F51*100/F50)-100</f>
        <v>-32.544059857515094</v>
      </c>
      <c r="G52" s="577"/>
      <c r="H52" s="577"/>
      <c r="I52" s="590">
        <f>(+I51*100/I50)-100</f>
        <v>-23.660481764051454</v>
      </c>
      <c r="J52" s="576"/>
      <c r="K52" s="577"/>
      <c r="L52" s="590">
        <f>(+L51*100/L50)-100</f>
        <v>-100</v>
      </c>
      <c r="M52" s="577"/>
      <c r="N52" s="594">
        <f>(+N51*100/N50)-100</f>
        <v>-100</v>
      </c>
      <c r="O52" s="579"/>
      <c r="P52" s="577"/>
      <c r="Q52" s="590">
        <f>(+Q51*100/Q50)-100</f>
        <v>-25.218475629915957</v>
      </c>
      <c r="R52" s="578"/>
    </row>
    <row r="53" spans="1:18" x14ac:dyDescent="0.2">
      <c r="A53" s="559" t="s">
        <v>249</v>
      </c>
      <c r="B53" s="419">
        <v>2019</v>
      </c>
      <c r="C53" s="560"/>
      <c r="D53" s="561"/>
      <c r="E53" s="561"/>
      <c r="F53" s="561">
        <v>42804</v>
      </c>
      <c r="G53" s="561"/>
      <c r="H53" s="561"/>
      <c r="I53" s="588">
        <f>SUM(D53:H53)</f>
        <v>42804</v>
      </c>
      <c r="J53" s="560"/>
      <c r="K53" s="561"/>
      <c r="L53" s="561"/>
      <c r="M53" s="561"/>
      <c r="N53" s="562"/>
      <c r="O53" s="563"/>
      <c r="P53" s="561"/>
      <c r="Q53" s="589">
        <f>+P53+N53+I53</f>
        <v>42804</v>
      </c>
      <c r="R53" s="562"/>
    </row>
    <row r="54" spans="1:18" x14ac:dyDescent="0.2">
      <c r="A54" s="564"/>
      <c r="B54" s="565">
        <v>2020</v>
      </c>
      <c r="C54" s="566"/>
      <c r="D54" s="567"/>
      <c r="E54" s="567"/>
      <c r="F54" s="567">
        <v>42804</v>
      </c>
      <c r="G54" s="567"/>
      <c r="H54" s="567"/>
      <c r="I54" s="588">
        <f>SUM(D54:H54)</f>
        <v>42804</v>
      </c>
      <c r="J54" s="566"/>
      <c r="K54" s="567"/>
      <c r="L54" s="567"/>
      <c r="M54" s="567"/>
      <c r="N54" s="568"/>
      <c r="O54" s="569"/>
      <c r="P54" s="567"/>
      <c r="Q54" s="589">
        <f>+P54+N54+I54</f>
        <v>42804</v>
      </c>
      <c r="R54" s="568"/>
    </row>
    <row r="55" spans="1:18" x14ac:dyDescent="0.2">
      <c r="A55" s="564"/>
      <c r="B55" s="565">
        <v>2021</v>
      </c>
      <c r="C55" s="566"/>
      <c r="D55" s="567"/>
      <c r="E55" s="567"/>
      <c r="F55" s="567">
        <v>25683</v>
      </c>
      <c r="G55" s="567"/>
      <c r="H55" s="567"/>
      <c r="I55" s="588">
        <f>SUM(D55:H55)</f>
        <v>25683</v>
      </c>
      <c r="J55" s="566"/>
      <c r="K55" s="567"/>
      <c r="L55" s="567"/>
      <c r="M55" s="567"/>
      <c r="N55" s="568"/>
      <c r="O55" s="569"/>
      <c r="P55" s="567"/>
      <c r="Q55" s="589">
        <f>+P55+N55+I55</f>
        <v>25683</v>
      </c>
      <c r="R55" s="568"/>
    </row>
    <row r="56" spans="1:18" ht="13.5" thickBot="1" x14ac:dyDescent="0.25">
      <c r="A56" s="585"/>
      <c r="B56" s="575" t="s">
        <v>409</v>
      </c>
      <c r="C56" s="576"/>
      <c r="D56" s="577"/>
      <c r="E56" s="577"/>
      <c r="F56" s="590">
        <f>(+F55*100/F54)-100</f>
        <v>-39.998598261844684</v>
      </c>
      <c r="G56" s="577"/>
      <c r="H56" s="577"/>
      <c r="I56" s="590">
        <f>(+I55*100/I54)-100</f>
        <v>-39.998598261844684</v>
      </c>
      <c r="J56" s="576"/>
      <c r="K56" s="577"/>
      <c r="L56" s="577"/>
      <c r="M56" s="577"/>
      <c r="N56" s="578"/>
      <c r="O56" s="579"/>
      <c r="P56" s="577"/>
      <c r="Q56" s="590">
        <f>(+Q55*100/Q54)-100</f>
        <v>-39.998598261844684</v>
      </c>
      <c r="R56" s="578"/>
    </row>
    <row r="57" spans="1:18" x14ac:dyDescent="0.2">
      <c r="A57" s="559" t="s">
        <v>250</v>
      </c>
      <c r="B57" s="419">
        <v>2019</v>
      </c>
      <c r="C57" s="560"/>
      <c r="D57" s="561">
        <v>127933</v>
      </c>
      <c r="E57" s="561"/>
      <c r="F57" s="587">
        <v>66540</v>
      </c>
      <c r="G57" s="561"/>
      <c r="H57" s="561"/>
      <c r="I57" s="588">
        <f>SUM(D57:H57)</f>
        <v>194473</v>
      </c>
      <c r="J57" s="560"/>
      <c r="K57" s="561"/>
      <c r="L57" s="561"/>
      <c r="M57" s="561"/>
      <c r="N57" s="562"/>
      <c r="O57" s="563"/>
      <c r="P57" s="561"/>
      <c r="Q57" s="589">
        <f>+P57+N57+I57</f>
        <v>194473</v>
      </c>
      <c r="R57" s="562"/>
    </row>
    <row r="58" spans="1:18" x14ac:dyDescent="0.2">
      <c r="A58" s="564"/>
      <c r="B58" s="565">
        <v>2020</v>
      </c>
      <c r="C58" s="566"/>
      <c r="D58" s="567">
        <v>127933</v>
      </c>
      <c r="E58" s="567"/>
      <c r="F58" s="567">
        <v>66519</v>
      </c>
      <c r="G58" s="567"/>
      <c r="H58" s="567"/>
      <c r="I58" s="588">
        <f>SUM(D58:H58)</f>
        <v>194452</v>
      </c>
      <c r="J58" s="566"/>
      <c r="K58" s="567"/>
      <c r="L58" s="567">
        <v>3000000</v>
      </c>
      <c r="M58" s="567"/>
      <c r="N58" s="588">
        <f>SUM(J58:M58)</f>
        <v>3000000</v>
      </c>
      <c r="O58" s="569"/>
      <c r="P58" s="567"/>
      <c r="Q58" s="589">
        <f>+P58+N58+I58</f>
        <v>3194452</v>
      </c>
      <c r="R58" s="568"/>
    </row>
    <row r="59" spans="1:18" x14ac:dyDescent="0.2">
      <c r="A59" s="564"/>
      <c r="B59" s="565">
        <v>2021</v>
      </c>
      <c r="C59" s="566"/>
      <c r="D59" s="567">
        <v>127933</v>
      </c>
      <c r="E59" s="567"/>
      <c r="F59" s="582">
        <v>37618</v>
      </c>
      <c r="G59" s="567"/>
      <c r="H59" s="567"/>
      <c r="I59" s="588">
        <f>SUM(D59:H59)</f>
        <v>165551</v>
      </c>
      <c r="J59" s="566"/>
      <c r="K59" s="567"/>
      <c r="L59" s="567">
        <v>2700000</v>
      </c>
      <c r="M59" s="567"/>
      <c r="N59" s="588">
        <f>SUM(J59:M59)</f>
        <v>2700000</v>
      </c>
      <c r="O59" s="569"/>
      <c r="P59" s="567"/>
      <c r="Q59" s="589">
        <f>+P59+N59+I59</f>
        <v>2865551</v>
      </c>
      <c r="R59" s="568"/>
    </row>
    <row r="60" spans="1:18" ht="13.5" thickBot="1" x14ac:dyDescent="0.25">
      <c r="A60" s="585"/>
      <c r="B60" s="575" t="s">
        <v>409</v>
      </c>
      <c r="C60" s="576"/>
      <c r="D60" s="590">
        <f>(+D59*100/D58)-100</f>
        <v>0</v>
      </c>
      <c r="E60" s="577"/>
      <c r="F60" s="590">
        <f>(+F59*100/F58)-100</f>
        <v>-43.447736736872173</v>
      </c>
      <c r="G60" s="577"/>
      <c r="H60" s="577"/>
      <c r="I60" s="590">
        <f>(+I59*100/I58)-100</f>
        <v>-14.862793902865491</v>
      </c>
      <c r="J60" s="576"/>
      <c r="K60" s="577"/>
      <c r="L60" s="590">
        <f>(+L59*100/L58)-100</f>
        <v>-10</v>
      </c>
      <c r="M60" s="577"/>
      <c r="N60" s="594">
        <f>(+N59*100/N58)-100</f>
        <v>-10</v>
      </c>
      <c r="O60" s="579"/>
      <c r="P60" s="577"/>
      <c r="Q60" s="590">
        <f>(+Q59*100/Q58)-100</f>
        <v>-10.296006952053119</v>
      </c>
      <c r="R60" s="578"/>
    </row>
    <row r="61" spans="1:18" x14ac:dyDescent="0.2">
      <c r="A61" s="559" t="s">
        <v>251</v>
      </c>
      <c r="B61" s="419">
        <v>2019</v>
      </c>
      <c r="C61" s="560"/>
      <c r="D61" s="561">
        <v>1589040</v>
      </c>
      <c r="E61" s="561">
        <v>20000</v>
      </c>
      <c r="F61" s="561">
        <v>4154204</v>
      </c>
      <c r="G61" s="561"/>
      <c r="H61" s="561">
        <v>3756</v>
      </c>
      <c r="I61" s="588">
        <f>SUM(D61:H61)</f>
        <v>5767000</v>
      </c>
      <c r="J61" s="560"/>
      <c r="K61" s="561"/>
      <c r="L61" s="561">
        <v>66222168</v>
      </c>
      <c r="M61" s="561"/>
      <c r="N61" s="588">
        <f>SUM(J61:M61)</f>
        <v>66222168</v>
      </c>
      <c r="O61" s="563"/>
      <c r="P61" s="561"/>
      <c r="Q61" s="589">
        <f>+P61+N61+I61</f>
        <v>71989168</v>
      </c>
      <c r="R61" s="562"/>
    </row>
    <row r="62" spans="1:18" x14ac:dyDescent="0.2">
      <c r="A62" s="564"/>
      <c r="B62" s="565">
        <v>2020</v>
      </c>
      <c r="C62" s="566"/>
      <c r="D62" s="567">
        <v>1568332</v>
      </c>
      <c r="E62" s="567">
        <v>20002</v>
      </c>
      <c r="F62" s="567">
        <v>5148746</v>
      </c>
      <c r="G62" s="567"/>
      <c r="H62" s="567">
        <v>3756</v>
      </c>
      <c r="I62" s="588">
        <f>SUM(D62:H62)</f>
        <v>6740836</v>
      </c>
      <c r="J62" s="566"/>
      <c r="K62" s="567"/>
      <c r="L62" s="567">
        <v>119049726</v>
      </c>
      <c r="M62" s="567"/>
      <c r="N62" s="588">
        <f>SUM(J62:M62)</f>
        <v>119049726</v>
      </c>
      <c r="O62" s="569"/>
      <c r="P62" s="567"/>
      <c r="Q62" s="589">
        <f>+P62+N62+I62</f>
        <v>125790562</v>
      </c>
      <c r="R62" s="568"/>
    </row>
    <row r="63" spans="1:18" x14ac:dyDescent="0.2">
      <c r="A63" s="564"/>
      <c r="B63" s="565">
        <v>2021</v>
      </c>
      <c r="C63" s="566"/>
      <c r="D63" s="567">
        <v>1880804</v>
      </c>
      <c r="E63" s="567">
        <v>4000</v>
      </c>
      <c r="F63" s="587">
        <v>1419942</v>
      </c>
      <c r="G63" s="567"/>
      <c r="H63" s="567">
        <v>3756</v>
      </c>
      <c r="I63" s="588">
        <f>SUM(D63:H63)</f>
        <v>3308502</v>
      </c>
      <c r="J63" s="566"/>
      <c r="K63" s="567"/>
      <c r="L63" s="587">
        <v>85172047</v>
      </c>
      <c r="M63" s="567"/>
      <c r="N63" s="588">
        <f>SUM(J63:M63)</f>
        <v>85172047</v>
      </c>
      <c r="O63" s="569"/>
      <c r="P63" s="567"/>
      <c r="Q63" s="589">
        <f>+P63+N63+I63</f>
        <v>88480549</v>
      </c>
      <c r="R63" s="568"/>
    </row>
    <row r="64" spans="1:18" ht="13.5" thickBot="1" x14ac:dyDescent="0.25">
      <c r="A64" s="585"/>
      <c r="B64" s="575" t="s">
        <v>409</v>
      </c>
      <c r="C64" s="576"/>
      <c r="D64" s="590">
        <f>(+D63*100/D62)-100</f>
        <v>19.923842655764219</v>
      </c>
      <c r="E64" s="590">
        <f>(+E63*100/E62)-100</f>
        <v>-80.001999800020002</v>
      </c>
      <c r="F64" s="590">
        <f>(+F63*100/F62)-100</f>
        <v>-72.42159547198483</v>
      </c>
      <c r="G64" s="577"/>
      <c r="H64" s="590">
        <f>(+H63*100/H62)-100</f>
        <v>0</v>
      </c>
      <c r="I64" s="590">
        <f>(+I63*100/I62)-100</f>
        <v>-50.918521085515209</v>
      </c>
      <c r="J64" s="576"/>
      <c r="K64" s="577"/>
      <c r="L64" s="590">
        <f>(+L63*100/L62)-100</f>
        <v>-28.456746721113831</v>
      </c>
      <c r="M64" s="577"/>
      <c r="N64" s="594">
        <f>(+N63*100/N62)-100</f>
        <v>-28.456746721113831</v>
      </c>
      <c r="O64" s="579"/>
      <c r="P64" s="577"/>
      <c r="Q64" s="590">
        <f>(+Q63*100/Q62)-100</f>
        <v>-29.66042317228856</v>
      </c>
      <c r="R64" s="578"/>
    </row>
    <row r="65" spans="1:18" x14ac:dyDescent="0.2">
      <c r="A65" s="559" t="s">
        <v>252</v>
      </c>
      <c r="B65" s="419">
        <v>2019</v>
      </c>
      <c r="C65" s="560"/>
      <c r="D65" s="561">
        <v>40691</v>
      </c>
      <c r="E65" s="561"/>
      <c r="F65" s="561">
        <v>23406</v>
      </c>
      <c r="G65" s="561"/>
      <c r="H65" s="561"/>
      <c r="I65" s="588">
        <f>SUM(D65:H65)</f>
        <v>64097</v>
      </c>
      <c r="J65" s="560"/>
      <c r="K65" s="561"/>
      <c r="L65" s="561">
        <v>7450</v>
      </c>
      <c r="M65" s="561"/>
      <c r="N65" s="588">
        <f>SUM(J65:M65)</f>
        <v>7450</v>
      </c>
      <c r="O65" s="563"/>
      <c r="P65" s="561"/>
      <c r="Q65" s="589">
        <f>+P65+N65+I65</f>
        <v>71547</v>
      </c>
      <c r="R65" s="562"/>
    </row>
    <row r="66" spans="1:18" x14ac:dyDescent="0.2">
      <c r="A66" s="564"/>
      <c r="B66" s="565">
        <v>2020</v>
      </c>
      <c r="C66" s="566"/>
      <c r="D66" s="567">
        <v>39191</v>
      </c>
      <c r="E66" s="567"/>
      <c r="F66" s="567">
        <v>23017</v>
      </c>
      <c r="G66" s="567"/>
      <c r="H66" s="567"/>
      <c r="I66" s="588">
        <f>SUM(D66:H66)</f>
        <v>62208</v>
      </c>
      <c r="J66" s="566"/>
      <c r="K66" s="567"/>
      <c r="L66" s="567">
        <v>7450</v>
      </c>
      <c r="M66" s="567"/>
      <c r="N66" s="588">
        <f>SUM(J66:M66)</f>
        <v>7450</v>
      </c>
      <c r="O66" s="569"/>
      <c r="P66" s="567"/>
      <c r="Q66" s="589">
        <f>+P66+N66+I66</f>
        <v>69658</v>
      </c>
      <c r="R66" s="568"/>
    </row>
    <row r="67" spans="1:18" x14ac:dyDescent="0.2">
      <c r="A67" s="564"/>
      <c r="B67" s="565">
        <v>2021</v>
      </c>
      <c r="C67" s="566"/>
      <c r="D67" s="567">
        <v>42106</v>
      </c>
      <c r="E67" s="567"/>
      <c r="F67" s="567">
        <v>33076</v>
      </c>
      <c r="G67" s="567"/>
      <c r="H67" s="567"/>
      <c r="I67" s="588">
        <f>SUM(D67:H67)</f>
        <v>75182</v>
      </c>
      <c r="J67" s="566"/>
      <c r="K67" s="567"/>
      <c r="L67" s="567"/>
      <c r="M67" s="567"/>
      <c r="N67" s="568"/>
      <c r="O67" s="569"/>
      <c r="P67" s="567"/>
      <c r="Q67" s="589">
        <f>+P67+N67+I67</f>
        <v>75182</v>
      </c>
      <c r="R67" s="568"/>
    </row>
    <row r="68" spans="1:18" ht="13.5" thickBot="1" x14ac:dyDescent="0.25">
      <c r="A68" s="585"/>
      <c r="B68" s="575" t="s">
        <v>409</v>
      </c>
      <c r="C68" s="576"/>
      <c r="D68" s="590">
        <f>(+D67*100/D66)-100</f>
        <v>7.4379321783062409</v>
      </c>
      <c r="E68" s="577"/>
      <c r="F68" s="590">
        <f>(+F67*100/F66)-100</f>
        <v>43.702480775079295</v>
      </c>
      <c r="G68" s="577"/>
      <c r="H68" s="577"/>
      <c r="I68" s="590">
        <f>(+I67*100/I66)-100</f>
        <v>20.855838477366248</v>
      </c>
      <c r="J68" s="576"/>
      <c r="K68" s="577"/>
      <c r="L68" s="590">
        <f>(+L67*100/L66)-100</f>
        <v>-100</v>
      </c>
      <c r="M68" s="577"/>
      <c r="N68" s="594">
        <f>(+N67*100/N66)-100</f>
        <v>-100</v>
      </c>
      <c r="O68" s="579"/>
      <c r="P68" s="577"/>
      <c r="Q68" s="590">
        <f>(+Q67*100/Q66)-100</f>
        <v>7.9301731315857467</v>
      </c>
      <c r="R68" s="578"/>
    </row>
    <row r="69" spans="1:18" x14ac:dyDescent="0.2">
      <c r="A69" s="559" t="s">
        <v>253</v>
      </c>
      <c r="B69" s="419">
        <v>2019</v>
      </c>
      <c r="C69" s="560"/>
      <c r="D69" s="561"/>
      <c r="E69" s="561"/>
      <c r="F69" s="561">
        <v>220335</v>
      </c>
      <c r="G69" s="561"/>
      <c r="H69" s="561"/>
      <c r="I69" s="588">
        <f>SUM(D69:H69)</f>
        <v>220335</v>
      </c>
      <c r="J69" s="560"/>
      <c r="K69" s="561"/>
      <c r="L69" s="561"/>
      <c r="M69" s="561"/>
      <c r="N69" s="562"/>
      <c r="O69" s="563"/>
      <c r="P69" s="561"/>
      <c r="Q69" s="589">
        <f>+P69+N69+I69</f>
        <v>220335</v>
      </c>
      <c r="R69" s="562"/>
    </row>
    <row r="70" spans="1:18" x14ac:dyDescent="0.2">
      <c r="A70" s="564"/>
      <c r="B70" s="565">
        <v>2020</v>
      </c>
      <c r="C70" s="566"/>
      <c r="D70" s="567"/>
      <c r="E70" s="567"/>
      <c r="F70" s="567">
        <v>129515</v>
      </c>
      <c r="G70" s="567"/>
      <c r="H70" s="567"/>
      <c r="I70" s="588">
        <f>SUM(D70:H70)</f>
        <v>129515</v>
      </c>
      <c r="J70" s="566"/>
      <c r="K70" s="567"/>
      <c r="L70" s="567">
        <v>3000000</v>
      </c>
      <c r="M70" s="567"/>
      <c r="N70" s="588">
        <f>SUM(J70:M70)</f>
        <v>3000000</v>
      </c>
      <c r="O70" s="569"/>
      <c r="P70" s="567"/>
      <c r="Q70" s="589">
        <f>+P70+N70+I70</f>
        <v>3129515</v>
      </c>
      <c r="R70" s="568"/>
    </row>
    <row r="71" spans="1:18" x14ac:dyDescent="0.2">
      <c r="A71" s="564"/>
      <c r="B71" s="565">
        <v>2021</v>
      </c>
      <c r="C71" s="566"/>
      <c r="D71" s="567"/>
      <c r="E71" s="567"/>
      <c r="F71" s="567">
        <v>389498</v>
      </c>
      <c r="G71" s="567"/>
      <c r="H71" s="567"/>
      <c r="I71" s="588">
        <f>SUM(D71:H71)</f>
        <v>389498</v>
      </c>
      <c r="J71" s="566"/>
      <c r="K71" s="567"/>
      <c r="L71" s="567">
        <v>5010000</v>
      </c>
      <c r="M71" s="567"/>
      <c r="N71" s="588">
        <f>SUM(J71:M71)</f>
        <v>5010000</v>
      </c>
      <c r="O71" s="569"/>
      <c r="P71" s="567"/>
      <c r="Q71" s="589">
        <f>+P71+N71+I71</f>
        <v>5399498</v>
      </c>
      <c r="R71" s="568"/>
    </row>
    <row r="72" spans="1:18" ht="13.5" thickBot="1" x14ac:dyDescent="0.25">
      <c r="A72" s="585"/>
      <c r="B72" s="575" t="s">
        <v>409</v>
      </c>
      <c r="C72" s="576"/>
      <c r="D72" s="577"/>
      <c r="E72" s="577"/>
      <c r="F72" s="590">
        <f>(+F71*100/F70)-100</f>
        <v>200.73582210554764</v>
      </c>
      <c r="G72" s="577"/>
      <c r="H72" s="577"/>
      <c r="I72" s="590">
        <f>(+I71*100/I70)-100</f>
        <v>200.73582210554764</v>
      </c>
      <c r="J72" s="576"/>
      <c r="K72" s="577"/>
      <c r="L72" s="590">
        <f>(+L71*100/L70)-100</f>
        <v>67</v>
      </c>
      <c r="M72" s="577"/>
      <c r="N72" s="594">
        <f>(+N71*100/N70)-100</f>
        <v>67</v>
      </c>
      <c r="O72" s="579"/>
      <c r="P72" s="577"/>
      <c r="Q72" s="590">
        <f>(+Q71*100/Q70)-100</f>
        <v>72.534657926228192</v>
      </c>
      <c r="R72" s="578"/>
    </row>
    <row r="73" spans="1:18" x14ac:dyDescent="0.2">
      <c r="A73" s="559" t="s">
        <v>254</v>
      </c>
      <c r="B73" s="419">
        <v>2019</v>
      </c>
      <c r="C73" s="560"/>
      <c r="D73" s="561"/>
      <c r="E73" s="561"/>
      <c r="F73" s="561">
        <v>809248</v>
      </c>
      <c r="G73" s="561"/>
      <c r="H73" s="561"/>
      <c r="I73" s="588">
        <f>SUM(D73:H73)</f>
        <v>809248</v>
      </c>
      <c r="J73" s="560"/>
      <c r="K73" s="561"/>
      <c r="L73" s="561">
        <v>8324120</v>
      </c>
      <c r="M73" s="561"/>
      <c r="N73" s="588">
        <f>SUM(J73:M73)</f>
        <v>8324120</v>
      </c>
      <c r="O73" s="563"/>
      <c r="P73" s="561"/>
      <c r="Q73" s="589">
        <f>+P73+N73+I73</f>
        <v>9133368</v>
      </c>
      <c r="R73" s="562"/>
    </row>
    <row r="74" spans="1:18" x14ac:dyDescent="0.2">
      <c r="A74" s="564"/>
      <c r="B74" s="565">
        <v>2020</v>
      </c>
      <c r="C74" s="566"/>
      <c r="D74" s="567"/>
      <c r="E74" s="567"/>
      <c r="F74" s="567">
        <v>804317</v>
      </c>
      <c r="G74" s="567"/>
      <c r="H74" s="567"/>
      <c r="I74" s="588">
        <f>SUM(D74:H74)</f>
        <v>804317</v>
      </c>
      <c r="J74" s="566"/>
      <c r="K74" s="567"/>
      <c r="L74" s="567">
        <v>2535765</v>
      </c>
      <c r="M74" s="567"/>
      <c r="N74" s="588">
        <f>SUM(J74:M74)</f>
        <v>2535765</v>
      </c>
      <c r="O74" s="569"/>
      <c r="P74" s="567"/>
      <c r="Q74" s="589">
        <f>+P74+N74+I74</f>
        <v>3340082</v>
      </c>
      <c r="R74" s="568"/>
    </row>
    <row r="75" spans="1:18" x14ac:dyDescent="0.2">
      <c r="A75" s="564"/>
      <c r="B75" s="565">
        <v>2021</v>
      </c>
      <c r="C75" s="566"/>
      <c r="D75" s="567"/>
      <c r="E75" s="567"/>
      <c r="F75" s="567">
        <v>48712</v>
      </c>
      <c r="G75" s="567"/>
      <c r="H75" s="567"/>
      <c r="I75" s="588">
        <f>SUM(D75:H75)</f>
        <v>48712</v>
      </c>
      <c r="J75" s="566"/>
      <c r="K75" s="567"/>
      <c r="L75" s="587">
        <v>12085084</v>
      </c>
      <c r="M75" s="567"/>
      <c r="N75" s="588">
        <f>SUM(J75:M75)</f>
        <v>12085084</v>
      </c>
      <c r="O75" s="569"/>
      <c r="P75" s="567"/>
      <c r="Q75" s="589">
        <f>+P75+N75+I75</f>
        <v>12133796</v>
      </c>
      <c r="R75" s="568"/>
    </row>
    <row r="76" spans="1:18" ht="13.5" thickBot="1" x14ac:dyDescent="0.25">
      <c r="A76" s="585"/>
      <c r="B76" s="575" t="s">
        <v>409</v>
      </c>
      <c r="C76" s="576"/>
      <c r="D76" s="577"/>
      <c r="E76" s="577"/>
      <c r="F76" s="590">
        <f>(+F75*100/F74)-100</f>
        <v>-93.943681409195634</v>
      </c>
      <c r="G76" s="577"/>
      <c r="H76" s="577"/>
      <c r="I76" s="590">
        <f>(+I75*100/I74)-100</f>
        <v>-93.943681409195634</v>
      </c>
      <c r="J76" s="576"/>
      <c r="K76" s="577"/>
      <c r="L76" s="590">
        <f>(+L75*100/L74)-100</f>
        <v>376.58533026522571</v>
      </c>
      <c r="M76" s="577"/>
      <c r="N76" s="594">
        <f>(+N75*100/N74)-100</f>
        <v>376.58533026522571</v>
      </c>
      <c r="O76" s="579"/>
      <c r="P76" s="577"/>
      <c r="Q76" s="590">
        <f>(+Q75*100/Q74)-100</f>
        <v>263.27838657853312</v>
      </c>
      <c r="R76" s="578"/>
    </row>
    <row r="77" spans="1:18" x14ac:dyDescent="0.2">
      <c r="A77" s="559" t="s">
        <v>255</v>
      </c>
      <c r="B77" s="419">
        <v>2019</v>
      </c>
      <c r="C77" s="560"/>
      <c r="D77" s="561">
        <v>278322</v>
      </c>
      <c r="E77" s="561">
        <v>10000</v>
      </c>
      <c r="F77" s="561">
        <v>19835</v>
      </c>
      <c r="G77" s="561"/>
      <c r="H77" s="561"/>
      <c r="I77" s="588">
        <f>SUM(D77:H77)</f>
        <v>308157</v>
      </c>
      <c r="J77" s="560"/>
      <c r="K77" s="561"/>
      <c r="L77" s="561">
        <v>7000</v>
      </c>
      <c r="M77" s="561"/>
      <c r="N77" s="588">
        <f>SUM(J77:M77)</f>
        <v>7000</v>
      </c>
      <c r="O77" s="563"/>
      <c r="P77" s="561"/>
      <c r="Q77" s="589">
        <f>+P77+N77+I77</f>
        <v>315157</v>
      </c>
      <c r="R77" s="562"/>
    </row>
    <row r="78" spans="1:18" x14ac:dyDescent="0.2">
      <c r="A78" s="564"/>
      <c r="B78" s="565">
        <v>2020</v>
      </c>
      <c r="C78" s="566"/>
      <c r="D78" s="567">
        <v>278322</v>
      </c>
      <c r="E78" s="567">
        <v>10000</v>
      </c>
      <c r="F78" s="567">
        <v>45560</v>
      </c>
      <c r="G78" s="567"/>
      <c r="H78" s="567"/>
      <c r="I78" s="588">
        <f>SUM(D78:H78)</f>
        <v>333882</v>
      </c>
      <c r="J78" s="566"/>
      <c r="K78" s="567"/>
      <c r="L78" s="567">
        <v>4738488</v>
      </c>
      <c r="M78" s="567"/>
      <c r="N78" s="588">
        <f>SUM(J78:M78)</f>
        <v>4738488</v>
      </c>
      <c r="O78" s="569"/>
      <c r="P78" s="567"/>
      <c r="Q78" s="589">
        <f>+P78+N78+I78</f>
        <v>5072370</v>
      </c>
      <c r="R78" s="568"/>
    </row>
    <row r="79" spans="1:18" x14ac:dyDescent="0.2">
      <c r="A79" s="564"/>
      <c r="B79" s="565">
        <v>2021</v>
      </c>
      <c r="C79" s="566"/>
      <c r="D79" s="567">
        <v>270175</v>
      </c>
      <c r="E79" s="567"/>
      <c r="F79" s="567">
        <v>40560</v>
      </c>
      <c r="G79" s="567"/>
      <c r="H79" s="567"/>
      <c r="I79" s="588">
        <f>SUM(D79:H79)</f>
        <v>310735</v>
      </c>
      <c r="J79" s="566"/>
      <c r="K79" s="567"/>
      <c r="L79" s="567">
        <v>1000000</v>
      </c>
      <c r="M79" s="567"/>
      <c r="N79" s="588">
        <f>SUM(J79:M79)</f>
        <v>1000000</v>
      </c>
      <c r="O79" s="569"/>
      <c r="P79" s="567"/>
      <c r="Q79" s="589">
        <f>+P79+N79+I79</f>
        <v>1310735</v>
      </c>
      <c r="R79" s="568"/>
    </row>
    <row r="80" spans="1:18" ht="13.5" thickBot="1" x14ac:dyDescent="0.25">
      <c r="A80" s="585"/>
      <c r="B80" s="575" t="s">
        <v>409</v>
      </c>
      <c r="C80" s="576"/>
      <c r="D80" s="590">
        <f>(+D79*100/D78)-100</f>
        <v>-2.9271850590323396</v>
      </c>
      <c r="E80" s="590">
        <f>(+E79*100/E78)-100</f>
        <v>-100</v>
      </c>
      <c r="F80" s="590">
        <f>(+F79*100/F78)-100</f>
        <v>-10.974539069359082</v>
      </c>
      <c r="G80" s="577"/>
      <c r="H80" s="577"/>
      <c r="I80" s="590">
        <f>(+I79*100/I78)-100</f>
        <v>-6.9326887942446689</v>
      </c>
      <c r="J80" s="576"/>
      <c r="K80" s="577"/>
      <c r="L80" s="590">
        <f>(+L79*100/L78)-100</f>
        <v>-78.896221748372056</v>
      </c>
      <c r="M80" s="577"/>
      <c r="N80" s="594">
        <f>(+N79*100/N78)-100</f>
        <v>-78.896221748372056</v>
      </c>
      <c r="O80" s="579"/>
      <c r="P80" s="577"/>
      <c r="Q80" s="590">
        <f>(+Q79*100/Q78)-100</f>
        <v>-74.159318030821879</v>
      </c>
      <c r="R80" s="578"/>
    </row>
    <row r="81" spans="1:18" x14ac:dyDescent="0.2">
      <c r="A81" s="559" t="s">
        <v>256</v>
      </c>
      <c r="B81" s="419">
        <v>2019</v>
      </c>
      <c r="C81" s="560"/>
      <c r="D81" s="561">
        <v>103960909</v>
      </c>
      <c r="E81" s="561">
        <v>173000</v>
      </c>
      <c r="F81" s="561">
        <v>36009711</v>
      </c>
      <c r="G81" s="561"/>
      <c r="H81" s="561">
        <v>639671</v>
      </c>
      <c r="I81" s="588">
        <f>SUM(D81:H81)</f>
        <v>140783291</v>
      </c>
      <c r="J81" s="560"/>
      <c r="K81" s="561"/>
      <c r="L81" s="561">
        <v>129372994</v>
      </c>
      <c r="M81" s="561"/>
      <c r="N81" s="588">
        <f>SUM(J81:M81)</f>
        <v>129372994</v>
      </c>
      <c r="O81" s="563"/>
      <c r="P81" s="561"/>
      <c r="Q81" s="589">
        <f>+P81+N81+I81</f>
        <v>270156285</v>
      </c>
      <c r="R81" s="562"/>
    </row>
    <row r="82" spans="1:18" x14ac:dyDescent="0.2">
      <c r="A82" s="564"/>
      <c r="B82" s="565">
        <v>2020</v>
      </c>
      <c r="C82" s="566"/>
      <c r="D82" s="567">
        <v>116747771</v>
      </c>
      <c r="E82" s="567">
        <v>173540</v>
      </c>
      <c r="F82" s="567">
        <v>37176494</v>
      </c>
      <c r="G82" s="567"/>
      <c r="H82" s="567">
        <v>590271</v>
      </c>
      <c r="I82" s="588">
        <f>SUM(D82:H82)</f>
        <v>154688076</v>
      </c>
      <c r="J82" s="566"/>
      <c r="K82" s="567"/>
      <c r="L82" s="567">
        <v>54586593</v>
      </c>
      <c r="M82" s="567"/>
      <c r="N82" s="588">
        <f>SUM(J82:M82)</f>
        <v>54586593</v>
      </c>
      <c r="O82" s="569"/>
      <c r="P82" s="567"/>
      <c r="Q82" s="589">
        <f>+P82+N82+I82</f>
        <v>209274669</v>
      </c>
      <c r="R82" s="568"/>
    </row>
    <row r="83" spans="1:18" x14ac:dyDescent="0.2">
      <c r="A83" s="564"/>
      <c r="B83" s="565">
        <v>2021</v>
      </c>
      <c r="C83" s="566"/>
      <c r="D83" s="567">
        <v>127351596</v>
      </c>
      <c r="E83" s="567">
        <v>173540</v>
      </c>
      <c r="F83" s="587">
        <v>43542592</v>
      </c>
      <c r="G83" s="567"/>
      <c r="H83" s="567">
        <v>569271</v>
      </c>
      <c r="I83" s="588">
        <f>SUM(D83:H83)</f>
        <v>171636999</v>
      </c>
      <c r="J83" s="566"/>
      <c r="K83" s="567"/>
      <c r="L83" s="587">
        <v>59393059</v>
      </c>
      <c r="M83" s="567"/>
      <c r="N83" s="588">
        <f>SUM(J83:M83)</f>
        <v>59393059</v>
      </c>
      <c r="O83" s="569"/>
      <c r="P83" s="567"/>
      <c r="Q83" s="589">
        <f>+P83+N83+I83</f>
        <v>231030058</v>
      </c>
      <c r="R83" s="568"/>
    </row>
    <row r="84" spans="1:18" ht="13.5" thickBot="1" x14ac:dyDescent="0.25">
      <c r="A84" s="585"/>
      <c r="B84" s="575" t="s">
        <v>409</v>
      </c>
      <c r="C84" s="576"/>
      <c r="D84" s="590">
        <f>(+D83*100/D82)-100</f>
        <v>9.0826787605221142</v>
      </c>
      <c r="E84" s="590">
        <f>(+E83*100/E82)-100</f>
        <v>0</v>
      </c>
      <c r="F84" s="590">
        <f>(+F83*100/F82)-100</f>
        <v>17.123987001033498</v>
      </c>
      <c r="G84" s="577"/>
      <c r="H84" s="590">
        <f>(+H83*100/H82)-100</f>
        <v>-3.5576879094517579</v>
      </c>
      <c r="I84" s="590">
        <f>(+I83*100/I82)-100</f>
        <v>10.956838715868443</v>
      </c>
      <c r="J84" s="576"/>
      <c r="K84" s="577"/>
      <c r="L84" s="590">
        <f>(+L83*100/L82)-100</f>
        <v>8.8052133973629765</v>
      </c>
      <c r="M84" s="577"/>
      <c r="N84" s="594">
        <f>(+N83*100/N82)-100</f>
        <v>8.8052133973629765</v>
      </c>
      <c r="O84" s="579"/>
      <c r="P84" s="577"/>
      <c r="Q84" s="590">
        <f>(+Q83*100/Q82)-100</f>
        <v>10.395615056497832</v>
      </c>
      <c r="R84" s="578"/>
    </row>
    <row r="85" spans="1:18" x14ac:dyDescent="0.2">
      <c r="A85" s="559" t="s">
        <v>257</v>
      </c>
      <c r="B85" s="419">
        <v>2019</v>
      </c>
      <c r="C85" s="560"/>
      <c r="D85" s="561"/>
      <c r="E85" s="561"/>
      <c r="F85" s="561"/>
      <c r="G85" s="561"/>
      <c r="H85" s="561"/>
      <c r="I85" s="562"/>
      <c r="J85" s="560"/>
      <c r="K85" s="561"/>
      <c r="L85" s="561"/>
      <c r="M85" s="561"/>
      <c r="N85" s="562"/>
      <c r="O85" s="563"/>
      <c r="P85" s="561"/>
      <c r="Q85" s="561"/>
      <c r="R85" s="562"/>
    </row>
    <row r="86" spans="1:18" x14ac:dyDescent="0.2">
      <c r="A86" s="564"/>
      <c r="B86" s="565">
        <v>2020</v>
      </c>
      <c r="C86" s="566"/>
      <c r="D86" s="567"/>
      <c r="E86" s="567"/>
      <c r="F86" s="567"/>
      <c r="G86" s="567"/>
      <c r="H86" s="567"/>
      <c r="I86" s="568"/>
      <c r="J86" s="566"/>
      <c r="K86" s="567"/>
      <c r="L86" s="567"/>
      <c r="M86" s="567"/>
      <c r="N86" s="568"/>
      <c r="O86" s="569"/>
      <c r="P86" s="567"/>
      <c r="Q86" s="567"/>
      <c r="R86" s="568"/>
    </row>
    <row r="87" spans="1:18" x14ac:dyDescent="0.2">
      <c r="A87" s="564"/>
      <c r="B87" s="565">
        <v>2021</v>
      </c>
      <c r="C87" s="566"/>
      <c r="D87" s="567"/>
      <c r="E87" s="567"/>
      <c r="F87" s="567"/>
      <c r="G87" s="567"/>
      <c r="H87" s="567"/>
      <c r="I87" s="568"/>
      <c r="J87" s="566"/>
      <c r="K87" s="567"/>
      <c r="L87" s="567"/>
      <c r="M87" s="567"/>
      <c r="N87" s="568"/>
      <c r="O87" s="569"/>
      <c r="P87" s="567"/>
      <c r="Q87" s="567"/>
      <c r="R87" s="568"/>
    </row>
    <row r="88" spans="1:18" ht="13.5" thickBot="1" x14ac:dyDescent="0.25">
      <c r="A88" s="585"/>
      <c r="B88" s="575" t="s">
        <v>409</v>
      </c>
      <c r="C88" s="576"/>
      <c r="D88" s="577"/>
      <c r="E88" s="577"/>
      <c r="F88" s="577"/>
      <c r="G88" s="577"/>
      <c r="H88" s="577"/>
      <c r="I88" s="578"/>
      <c r="J88" s="576"/>
      <c r="K88" s="577"/>
      <c r="L88" s="577"/>
      <c r="M88" s="577"/>
      <c r="N88" s="578"/>
      <c r="O88" s="579"/>
      <c r="P88" s="577"/>
      <c r="Q88" s="577"/>
      <c r="R88" s="578"/>
    </row>
    <row r="89" spans="1:18" x14ac:dyDescent="0.2">
      <c r="A89" s="559" t="s">
        <v>258</v>
      </c>
      <c r="B89" s="419">
        <v>2019</v>
      </c>
      <c r="C89" s="560"/>
      <c r="D89" s="561">
        <v>293874103</v>
      </c>
      <c r="E89" s="561">
        <v>2194256</v>
      </c>
      <c r="F89" s="232">
        <v>27156067</v>
      </c>
      <c r="G89" s="561"/>
      <c r="H89" s="561"/>
      <c r="I89" s="588">
        <f>SUM(D89:H89)</f>
        <v>323224426</v>
      </c>
      <c r="J89" s="560"/>
      <c r="K89" s="561"/>
      <c r="L89" s="561">
        <v>43590054</v>
      </c>
      <c r="M89" s="561"/>
      <c r="N89" s="588">
        <f>SUM(J89:M89)</f>
        <v>43590054</v>
      </c>
      <c r="O89" s="563"/>
      <c r="P89" s="561"/>
      <c r="Q89" s="589">
        <f>+P89+N89+I89</f>
        <v>366814480</v>
      </c>
      <c r="R89" s="562"/>
    </row>
    <row r="90" spans="1:18" x14ac:dyDescent="0.2">
      <c r="A90" s="564"/>
      <c r="B90" s="565">
        <v>2020</v>
      </c>
      <c r="C90" s="566"/>
      <c r="D90" s="567">
        <v>330758906</v>
      </c>
      <c r="E90" s="567">
        <v>209412</v>
      </c>
      <c r="F90" s="567">
        <v>24986213</v>
      </c>
      <c r="G90" s="567"/>
      <c r="H90" s="567"/>
      <c r="I90" s="588">
        <f>SUM(D90:H90)</f>
        <v>355954531</v>
      </c>
      <c r="J90" s="566"/>
      <c r="K90" s="567"/>
      <c r="L90" s="567">
        <v>32288804</v>
      </c>
      <c r="M90" s="567"/>
      <c r="N90" s="588">
        <f>SUM(J90:M90)</f>
        <v>32288804</v>
      </c>
      <c r="O90" s="569"/>
      <c r="P90" s="567"/>
      <c r="Q90" s="589">
        <f>+P90+N90+I90</f>
        <v>388243335</v>
      </c>
      <c r="R90" s="568"/>
    </row>
    <row r="91" spans="1:18" x14ac:dyDescent="0.2">
      <c r="A91" s="564"/>
      <c r="B91" s="565">
        <v>2021</v>
      </c>
      <c r="C91" s="566"/>
      <c r="D91" s="587">
        <v>371286484</v>
      </c>
      <c r="E91" s="587">
        <v>941499</v>
      </c>
      <c r="F91" s="587">
        <v>12874862</v>
      </c>
      <c r="G91" s="567"/>
      <c r="H91" s="567"/>
      <c r="I91" s="588">
        <f>SUM(D91:H91)</f>
        <v>385102845</v>
      </c>
      <c r="J91" s="566"/>
      <c r="K91" s="567"/>
      <c r="L91" s="587">
        <v>52099809</v>
      </c>
      <c r="M91" s="567"/>
      <c r="N91" s="588">
        <f>SUM(J91:M91)</f>
        <v>52099809</v>
      </c>
      <c r="O91" s="569"/>
      <c r="P91" s="567"/>
      <c r="Q91" s="589">
        <f>+P91+N91+I91</f>
        <v>437202654</v>
      </c>
      <c r="R91" s="568"/>
    </row>
    <row r="92" spans="1:18" ht="13.5" thickBot="1" x14ac:dyDescent="0.25">
      <c r="A92" s="585"/>
      <c r="B92" s="575" t="s">
        <v>409</v>
      </c>
      <c r="C92" s="576"/>
      <c r="D92" s="590">
        <f>(+D91*100/D90)-100</f>
        <v>12.252906048733877</v>
      </c>
      <c r="E92" s="590">
        <f>(+E91*100/E90)-100</f>
        <v>349.59171394189445</v>
      </c>
      <c r="F92" s="590">
        <f>(+F91*100/F90)-100</f>
        <v>-48.472135413237694</v>
      </c>
      <c r="G92" s="577"/>
      <c r="H92" s="577"/>
      <c r="I92" s="590">
        <f>(+I91*100/I90)-100</f>
        <v>8.1887745376108114</v>
      </c>
      <c r="J92" s="576"/>
      <c r="K92" s="577"/>
      <c r="L92" s="590">
        <f>(+L91*100/L90)-100</f>
        <v>61.355648230265814</v>
      </c>
      <c r="M92" s="577"/>
      <c r="N92" s="594">
        <f>(+N91*100/N90)-100</f>
        <v>61.355648230265814</v>
      </c>
      <c r="O92" s="579"/>
      <c r="P92" s="577"/>
      <c r="Q92" s="590">
        <f>(+Q91*100/Q90)-100</f>
        <v>12.610472501736567</v>
      </c>
      <c r="R92" s="578"/>
    </row>
    <row r="93" spans="1:18" x14ac:dyDescent="0.2">
      <c r="A93" s="559" t="s">
        <v>259</v>
      </c>
      <c r="B93" s="419">
        <v>2019</v>
      </c>
      <c r="C93" s="560"/>
      <c r="D93" s="561">
        <v>710172</v>
      </c>
      <c r="E93" s="561">
        <v>10000</v>
      </c>
      <c r="F93" s="561">
        <v>1781957</v>
      </c>
      <c r="G93" s="561"/>
      <c r="H93" s="561"/>
      <c r="I93" s="588">
        <f>SUM(D93:H93)</f>
        <v>2502129</v>
      </c>
      <c r="J93" s="560"/>
      <c r="K93" s="561"/>
      <c r="L93" s="561"/>
      <c r="M93" s="561"/>
      <c r="N93" s="562"/>
      <c r="O93" s="563"/>
      <c r="P93" s="561"/>
      <c r="Q93" s="589">
        <f>+P93+N93+I93</f>
        <v>2502129</v>
      </c>
      <c r="R93" s="562"/>
    </row>
    <row r="94" spans="1:18" x14ac:dyDescent="0.2">
      <c r="A94" s="564"/>
      <c r="B94" s="565">
        <v>2020</v>
      </c>
      <c r="C94" s="566"/>
      <c r="D94" s="567">
        <v>676779</v>
      </c>
      <c r="E94" s="567">
        <v>10000</v>
      </c>
      <c r="F94" s="567">
        <v>1999253</v>
      </c>
      <c r="G94" s="567"/>
      <c r="H94" s="567"/>
      <c r="I94" s="588">
        <f>SUM(D94:H94)</f>
        <v>2686032</v>
      </c>
      <c r="J94" s="566"/>
      <c r="K94" s="567"/>
      <c r="L94" s="567">
        <v>10000</v>
      </c>
      <c r="M94" s="567"/>
      <c r="N94" s="568"/>
      <c r="O94" s="569"/>
      <c r="P94" s="567"/>
      <c r="Q94" s="589">
        <f>+P94+N94+I94</f>
        <v>2686032</v>
      </c>
      <c r="R94" s="568"/>
    </row>
    <row r="95" spans="1:18" x14ac:dyDescent="0.2">
      <c r="A95" s="564"/>
      <c r="B95" s="565">
        <v>2021</v>
      </c>
      <c r="C95" s="566"/>
      <c r="D95" s="567">
        <v>600718</v>
      </c>
      <c r="E95" s="567"/>
      <c r="F95" s="567">
        <v>2193180</v>
      </c>
      <c r="G95" s="567"/>
      <c r="H95" s="567"/>
      <c r="I95" s="588">
        <f>SUM(D95:H95)</f>
        <v>2793898</v>
      </c>
      <c r="J95" s="566"/>
      <c r="K95" s="567"/>
      <c r="L95" s="567"/>
      <c r="M95" s="567"/>
      <c r="N95" s="568"/>
      <c r="O95" s="569"/>
      <c r="P95" s="567"/>
      <c r="Q95" s="589">
        <f>+P95+N95+I95</f>
        <v>2793898</v>
      </c>
      <c r="R95" s="568"/>
    </row>
    <row r="96" spans="1:18" ht="13.5" thickBot="1" x14ac:dyDescent="0.25">
      <c r="A96" s="585"/>
      <c r="B96" s="575" t="s">
        <v>409</v>
      </c>
      <c r="C96" s="576"/>
      <c r="D96" s="590">
        <f>(+D95*100/D94)-100</f>
        <v>-11.238676140955917</v>
      </c>
      <c r="E96" s="590">
        <f>(+E95*100/E94)-100</f>
        <v>-100</v>
      </c>
      <c r="F96" s="590">
        <f>(+F95*100/F94)-100</f>
        <v>9.6999729398930441</v>
      </c>
      <c r="G96" s="577"/>
      <c r="H96" s="577"/>
      <c r="I96" s="590">
        <f>(+I95*100/I94)-100</f>
        <v>4.0158121720068891</v>
      </c>
      <c r="J96" s="576"/>
      <c r="K96" s="577"/>
      <c r="L96" s="590">
        <f>(+L95*100/L94)-100</f>
        <v>-100</v>
      </c>
      <c r="M96" s="577"/>
      <c r="N96" s="578"/>
      <c r="O96" s="579"/>
      <c r="P96" s="577"/>
      <c r="Q96" s="590">
        <f>(+Q95*100/Q94)-100</f>
        <v>4.0158121720068891</v>
      </c>
      <c r="R96" s="595"/>
    </row>
    <row r="97" spans="1:18" x14ac:dyDescent="0.2">
      <c r="A97" s="559" t="s">
        <v>260</v>
      </c>
      <c r="B97" s="419">
        <v>2019</v>
      </c>
      <c r="C97" s="560"/>
      <c r="D97" s="561"/>
      <c r="E97" s="561">
        <v>23310367</v>
      </c>
      <c r="F97" s="561"/>
      <c r="G97" s="561"/>
      <c r="H97" s="561"/>
      <c r="I97" s="588">
        <f>SUM(D97:H97)</f>
        <v>23310367</v>
      </c>
      <c r="J97" s="560"/>
      <c r="K97" s="561"/>
      <c r="L97" s="561"/>
      <c r="M97" s="561"/>
      <c r="N97" s="562"/>
      <c r="O97" s="563"/>
      <c r="P97" s="561"/>
      <c r="Q97" s="589">
        <f>+P97+N97+I97</f>
        <v>23310367</v>
      </c>
      <c r="R97" s="562"/>
    </row>
    <row r="98" spans="1:18" x14ac:dyDescent="0.2">
      <c r="A98" s="564"/>
      <c r="B98" s="565">
        <v>2020</v>
      </c>
      <c r="C98" s="566"/>
      <c r="D98" s="567"/>
      <c r="E98" s="567">
        <v>26120754</v>
      </c>
      <c r="F98" s="567"/>
      <c r="G98" s="567"/>
      <c r="H98" s="567"/>
      <c r="I98" s="588">
        <f>SUM(D98:H98)</f>
        <v>26120754</v>
      </c>
      <c r="J98" s="566"/>
      <c r="K98" s="567"/>
      <c r="L98" s="567"/>
      <c r="M98" s="567"/>
      <c r="N98" s="568"/>
      <c r="O98" s="569"/>
      <c r="P98" s="567"/>
      <c r="Q98" s="589">
        <f>+P98+N98+I98</f>
        <v>26120754</v>
      </c>
      <c r="R98" s="568"/>
    </row>
    <row r="99" spans="1:18" x14ac:dyDescent="0.2">
      <c r="A99" s="564"/>
      <c r="B99" s="565">
        <v>2021</v>
      </c>
      <c r="C99" s="566"/>
      <c r="D99" s="567"/>
      <c r="E99" s="587">
        <v>24301282</v>
      </c>
      <c r="F99" s="567"/>
      <c r="G99" s="567"/>
      <c r="H99" s="567"/>
      <c r="I99" s="588">
        <f>SUM(D99:H99)</f>
        <v>24301282</v>
      </c>
      <c r="J99" s="566"/>
      <c r="K99" s="567"/>
      <c r="L99" s="567"/>
      <c r="M99" s="567"/>
      <c r="N99" s="568"/>
      <c r="O99" s="569"/>
      <c r="P99" s="567"/>
      <c r="Q99" s="589">
        <f>+P99+N99+I99</f>
        <v>24301282</v>
      </c>
      <c r="R99" s="568"/>
    </row>
    <row r="100" spans="1:18" ht="13.5" thickBot="1" x14ac:dyDescent="0.25">
      <c r="A100" s="585"/>
      <c r="B100" s="575" t="s">
        <v>409</v>
      </c>
      <c r="C100" s="576"/>
      <c r="D100" s="577"/>
      <c r="E100" s="590">
        <f>(+E99*100/E98)-100</f>
        <v>-6.9656182206685173</v>
      </c>
      <c r="F100" s="577"/>
      <c r="G100" s="577"/>
      <c r="H100" s="577"/>
      <c r="I100" s="590">
        <f>(+I99*100/I98)-100</f>
        <v>-6.9656182206685173</v>
      </c>
      <c r="J100" s="576"/>
      <c r="K100" s="577"/>
      <c r="L100" s="577"/>
      <c r="M100" s="577"/>
      <c r="N100" s="578"/>
      <c r="O100" s="579"/>
      <c r="P100" s="577"/>
      <c r="Q100" s="590">
        <f>(+Q99*100/Q98)-100</f>
        <v>-6.9656182206685173</v>
      </c>
      <c r="R100" s="578"/>
    </row>
    <row r="101" spans="1:18" x14ac:dyDescent="0.2">
      <c r="A101" s="559" t="s">
        <v>261</v>
      </c>
      <c r="B101" s="419">
        <v>2019</v>
      </c>
      <c r="C101" s="560"/>
      <c r="D101" s="561"/>
      <c r="E101" s="561"/>
      <c r="F101" s="561"/>
      <c r="G101" s="561"/>
      <c r="H101" s="561"/>
      <c r="I101" s="562"/>
      <c r="J101" s="560"/>
      <c r="K101" s="561"/>
      <c r="L101" s="561"/>
      <c r="M101" s="561"/>
      <c r="N101" s="562"/>
      <c r="O101" s="563"/>
      <c r="P101" s="561"/>
      <c r="Q101" s="561"/>
      <c r="R101" s="562"/>
    </row>
    <row r="102" spans="1:18" x14ac:dyDescent="0.2">
      <c r="A102" s="564"/>
      <c r="B102" s="565">
        <v>2020</v>
      </c>
      <c r="C102" s="566"/>
      <c r="D102" s="567"/>
      <c r="E102" s="567"/>
      <c r="F102" s="567"/>
      <c r="G102" s="567"/>
      <c r="H102" s="567"/>
      <c r="I102" s="568"/>
      <c r="J102" s="566"/>
      <c r="K102" s="567"/>
      <c r="L102" s="567"/>
      <c r="M102" s="567"/>
      <c r="N102" s="568"/>
      <c r="O102" s="569"/>
      <c r="P102" s="567"/>
      <c r="Q102" s="567"/>
      <c r="R102" s="568"/>
    </row>
    <row r="103" spans="1:18" x14ac:dyDescent="0.2">
      <c r="A103" s="564"/>
      <c r="B103" s="565">
        <v>2021</v>
      </c>
      <c r="C103" s="566"/>
      <c r="D103" s="567"/>
      <c r="E103" s="567"/>
      <c r="F103" s="567"/>
      <c r="G103" s="567"/>
      <c r="H103" s="567"/>
      <c r="I103" s="568"/>
      <c r="J103" s="566"/>
      <c r="K103" s="567"/>
      <c r="L103" s="567"/>
      <c r="M103" s="567"/>
      <c r="N103" s="568"/>
      <c r="O103" s="569"/>
      <c r="P103" s="567"/>
      <c r="Q103" s="567"/>
      <c r="R103" s="568"/>
    </row>
    <row r="104" spans="1:18" ht="13.5" thickBot="1" x14ac:dyDescent="0.25">
      <c r="A104" s="585"/>
      <c r="B104" s="575" t="s">
        <v>409</v>
      </c>
      <c r="C104" s="576"/>
      <c r="D104" s="577"/>
      <c r="E104" s="577"/>
      <c r="F104" s="577"/>
      <c r="G104" s="577"/>
      <c r="H104" s="577"/>
      <c r="I104" s="578"/>
      <c r="J104" s="576"/>
      <c r="K104" s="577"/>
      <c r="L104" s="577"/>
      <c r="M104" s="577"/>
      <c r="N104" s="578"/>
      <c r="O104" s="579"/>
      <c r="P104" s="577"/>
      <c r="Q104" s="577"/>
      <c r="R104" s="578"/>
    </row>
    <row r="105" spans="1:18" x14ac:dyDescent="0.2">
      <c r="A105" s="596" t="s">
        <v>0</v>
      </c>
      <c r="B105" s="419">
        <v>2019</v>
      </c>
      <c r="C105" s="581"/>
      <c r="D105" s="597">
        <f>+D93+D89+D81+D77+D65+D61+D57+D49+D45+D41+D37+D33+D29+D13</f>
        <v>418471372</v>
      </c>
      <c r="E105" s="597">
        <f>+E97+E93+E89+E81+E77+E61+E49+E41+E37+E29+E21+E13</f>
        <v>27321285</v>
      </c>
      <c r="F105" s="597">
        <f>+F93+F89+F81+F77+F73+F69+F65+F61+F57+F53+F49+F45+F41+F37+F33+F29+F21+F13</f>
        <v>98637898</v>
      </c>
      <c r="G105" s="582"/>
      <c r="H105" s="598">
        <f>+H81+H61+H41+H37+H29+H13</f>
        <v>770167</v>
      </c>
      <c r="I105" s="588">
        <f>SUM(D105:H105)</f>
        <v>545200722</v>
      </c>
      <c r="J105" s="581"/>
      <c r="K105" s="582"/>
      <c r="L105" s="599">
        <f>+L89+L81+L77+L73+L65+L61+L49+L45+L41+L37+L29+L13</f>
        <v>283995897</v>
      </c>
      <c r="M105" s="561"/>
      <c r="N105" s="600">
        <f>+N89+N81+N77+N73+N65+N61+N49+N45+N41+N37+N29+N13</f>
        <v>283995897</v>
      </c>
      <c r="O105" s="560"/>
      <c r="P105" s="561"/>
      <c r="Q105" s="599">
        <f>+Q97+Q93+Q89+Q81+Q77+Q73+Q69+Q65+Q61+Q57+Q53+Q49+Q45+Q41+Q37+Q33+Q29+Q21+Q13</f>
        <v>829196619</v>
      </c>
      <c r="R105" s="583"/>
    </row>
    <row r="106" spans="1:18" x14ac:dyDescent="0.2">
      <c r="A106" s="601"/>
      <c r="B106" s="565">
        <v>2020</v>
      </c>
      <c r="C106" s="566"/>
      <c r="D106" s="589">
        <f>+D94+D90+D82+D78+D66+D62+D58+D50+D46+D42+D38+D34+D30+D14</f>
        <v>470553762</v>
      </c>
      <c r="E106" s="589">
        <f>+E98+E94+E90+E82+E78+E62+E50+E42+E38+E30+E22+E14</f>
        <v>28139255</v>
      </c>
      <c r="F106" s="589">
        <f>+F94+F90+F82+F78+F74+F70+F66+F62+F58+F54+F50+F46+F42+F38+F34+F30+F22+F14</f>
        <v>106120314</v>
      </c>
      <c r="G106" s="567"/>
      <c r="H106" s="589">
        <f>+H82+H62+H42+H38+H30+H14</f>
        <v>770167</v>
      </c>
      <c r="I106" s="588">
        <f>+I98+I94+I90+I82+I78+I74+I70+I66+I62+I58+I54+I50+I46+I42+I38+I34+I30+I22+I14</f>
        <v>605583498</v>
      </c>
      <c r="J106" s="566"/>
      <c r="K106" s="567"/>
      <c r="L106" s="589">
        <f>+L94+L90+L82+L78+L74+L70+L66+L62+L58+L50+L46+L42+L38+L30+L22+L14</f>
        <v>256244393</v>
      </c>
      <c r="M106" s="567"/>
      <c r="N106" s="602">
        <f>+N94+N90+N82+N78+N74+N70+N66+N62+N58+N50+N46+N42+N38+N30+N22+N14</f>
        <v>256234393</v>
      </c>
      <c r="O106" s="566"/>
      <c r="P106" s="567"/>
      <c r="Q106" s="589">
        <f>+Q98+Q94+Q90+Q82+Q78+Q74+Q70+Q66+Q62+Q58+Q54+Q50+Q46+Q42+Q38+Q34+Q30+Q22+Q14</f>
        <v>861817891</v>
      </c>
      <c r="R106" s="568"/>
    </row>
    <row r="107" spans="1:18" x14ac:dyDescent="0.2">
      <c r="A107" s="601"/>
      <c r="B107" s="565">
        <v>2021</v>
      </c>
      <c r="C107" s="566"/>
      <c r="D107" s="603">
        <f>+D95+D91+D83+D79+D67+D63+D59+D51+D47+D43+D39+D35+D31+D15</f>
        <v>517733764</v>
      </c>
      <c r="E107" s="604">
        <f>+E99+E91+E83+E63+E43+E23+E15</f>
        <v>26965585</v>
      </c>
      <c r="F107" s="604">
        <f>+F95+F91+F83+F79+F75+F71+F67+F63+F59+F55+F51+F47+F43+F39+F35+F31+F23+F15</f>
        <v>90368207</v>
      </c>
      <c r="G107" s="567"/>
      <c r="H107" s="604">
        <f>+H83+H63+H43+H39+H31+H15</f>
        <v>770167</v>
      </c>
      <c r="I107" s="588">
        <f>SUM(D107:H107)</f>
        <v>635837723</v>
      </c>
      <c r="J107" s="566"/>
      <c r="K107" s="567"/>
      <c r="L107" s="589">
        <f>+L91+L83+L79+L75+L71+L63+L59+L47+L43+L39+L15</f>
        <v>247308059</v>
      </c>
      <c r="M107" s="567"/>
      <c r="N107" s="605">
        <f>+N91+N83+N79+N75+N71+N63+N59+N47+N43+N39+N15</f>
        <v>247308059</v>
      </c>
      <c r="O107" s="606">
        <f>+O15</f>
        <v>2421199</v>
      </c>
      <c r="P107" s="589">
        <f>+P15</f>
        <v>2421199</v>
      </c>
      <c r="Q107" s="589">
        <f>+Q99+Q95+Q91+Q83+Q79+Q75+Q71+Q67+Q63+Q59+Q55+Q51+Q47+Q43+Q39+Q35+Q31+Q23+Q15</f>
        <v>885566981</v>
      </c>
      <c r="R107" s="568"/>
    </row>
    <row r="108" spans="1:18" ht="13.5" thickBot="1" x14ac:dyDescent="0.25">
      <c r="A108" s="585"/>
      <c r="B108" s="575" t="s">
        <v>409</v>
      </c>
      <c r="C108" s="229"/>
      <c r="D108" s="590">
        <f>(+D107*100/D106)-100</f>
        <v>10.026484922672878</v>
      </c>
      <c r="E108" s="590">
        <f>(+E107*100/E106)-100</f>
        <v>-4.1709348737200003</v>
      </c>
      <c r="F108" s="590">
        <f>(+F107*100/F106)-100</f>
        <v>-14.843630221448464</v>
      </c>
      <c r="G108" s="230"/>
      <c r="H108" s="590">
        <f>(+H107*100/H106)-100</f>
        <v>0</v>
      </c>
      <c r="I108" s="590">
        <f>(+I107*100/I106)-100</f>
        <v>4.9958800231376159</v>
      </c>
      <c r="J108" s="229"/>
      <c r="K108" s="230"/>
      <c r="L108" s="590">
        <f>(+L107*100/L106)-100</f>
        <v>-3.4874261619453222</v>
      </c>
      <c r="M108" s="230"/>
      <c r="N108" s="594">
        <f>(+N107*100/N106)-100</f>
        <v>-3.4836595881958772</v>
      </c>
      <c r="O108" s="592">
        <f>1-(O106/O107)</f>
        <v>1</v>
      </c>
      <c r="P108" s="592">
        <f>1-(P106/P107)</f>
        <v>1</v>
      </c>
      <c r="Q108" s="590">
        <f>(+Q107*100/Q106)-100</f>
        <v>2.7556970269488232</v>
      </c>
      <c r="R108" s="578"/>
    </row>
    <row r="109" spans="1:18" x14ac:dyDescent="0.2">
      <c r="C109" s="587"/>
      <c r="G109" s="587"/>
      <c r="J109" s="587"/>
      <c r="K109" s="587"/>
      <c r="R109" s="587"/>
    </row>
  </sheetData>
  <mergeCells count="6">
    <mergeCell ref="Q3:R3"/>
    <mergeCell ref="A3:A4"/>
    <mergeCell ref="C3:I3"/>
    <mergeCell ref="J3:N3"/>
    <mergeCell ref="O3:P3"/>
    <mergeCell ref="B3:B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26</vt:i4>
      </vt:variant>
    </vt:vector>
  </HeadingPairs>
  <TitlesOfParts>
    <vt:vector size="48" baseType="lpstr">
      <vt:lpstr>Índice</vt:lpstr>
      <vt:lpstr>F-01 OK</vt:lpstr>
      <vt:lpstr>F-02 OK</vt:lpstr>
      <vt:lpstr>F-03OK</vt:lpstr>
      <vt:lpstr>F-04 OK</vt:lpstr>
      <vt:lpstr>F-05 OK</vt:lpstr>
      <vt:lpstr>F-06OK</vt:lpstr>
      <vt:lpstr>F-07 OK</vt:lpstr>
      <vt:lpstr>F-08 OK</vt:lpstr>
      <vt:lpstr>F-09 OK</vt:lpstr>
      <vt:lpstr>F-10 OK</vt:lpstr>
      <vt:lpstr>F-11 OK</vt:lpstr>
      <vt:lpstr>F-12 OK</vt:lpstr>
      <vt:lpstr>F-13 OK</vt:lpstr>
      <vt:lpstr>F-14 OK</vt:lpstr>
      <vt:lpstr>F-15 OK</vt:lpstr>
      <vt:lpstr>F-16 OK</vt:lpstr>
      <vt:lpstr>F-17 OK</vt:lpstr>
      <vt:lpstr>F-18 OK</vt:lpstr>
      <vt:lpstr>Hoja2</vt:lpstr>
      <vt:lpstr>Hoja1</vt:lpstr>
      <vt:lpstr>Hoja3</vt:lpstr>
      <vt:lpstr>'F-01 OK'!Área_de_impresión</vt:lpstr>
      <vt:lpstr>'F-06OK'!Área_de_impresión</vt:lpstr>
      <vt:lpstr>'F-07 OK'!Área_de_impresión</vt:lpstr>
      <vt:lpstr>'F-08 OK'!Área_de_impresión</vt:lpstr>
      <vt:lpstr>'F-09 OK'!Área_de_impresión</vt:lpstr>
      <vt:lpstr>'F-10 OK'!Área_de_impresión</vt:lpstr>
      <vt:lpstr>'F-11 OK'!Área_de_impresión</vt:lpstr>
      <vt:lpstr>'F-12 OK'!Área_de_impresión</vt:lpstr>
      <vt:lpstr>'F-13 OK'!Área_de_impresión</vt:lpstr>
      <vt:lpstr>'F-14 OK'!Área_de_impresión</vt:lpstr>
      <vt:lpstr>'F-15 OK'!Área_de_impresión</vt:lpstr>
      <vt:lpstr>'F-16 OK'!Área_de_impresión</vt:lpstr>
      <vt:lpstr>'F-17 OK'!Área_de_impresión</vt:lpstr>
      <vt:lpstr>'F-18 OK'!Área_de_impresión</vt:lpstr>
      <vt:lpstr>Índice!Área_de_impresión</vt:lpstr>
      <vt:lpstr>'F-01 OK'!Títulos_a_imprimir</vt:lpstr>
      <vt:lpstr>'F-06OK'!Títulos_a_imprimir</vt:lpstr>
      <vt:lpstr>'F-08 OK'!Títulos_a_imprimir</vt:lpstr>
      <vt:lpstr>'F-09 OK'!Títulos_a_imprimir</vt:lpstr>
      <vt:lpstr>'F-11 OK'!Títulos_a_imprimir</vt:lpstr>
      <vt:lpstr>'F-13 OK'!Títulos_a_imprimir</vt:lpstr>
      <vt:lpstr>'F-14 OK'!Títulos_a_imprimir</vt:lpstr>
      <vt:lpstr>'F-15 OK'!Títulos_a_imprimir</vt:lpstr>
      <vt:lpstr>'F-16 OK'!Títulos_a_imprimir</vt:lpstr>
      <vt:lpstr>'F-17 OK'!Títulos_a_imprimir</vt:lpstr>
      <vt:lpstr>Índice!Títulos_a_imprimir</vt:lpstr>
    </vt:vector>
  </TitlesOfParts>
  <Company>Congreso de la República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Directiva Formulaicón de Presupuesto (V 2008)</dc:title>
  <dc:creator>Asesoria de Presupuesto</dc:creator>
  <cp:lastModifiedBy>pined</cp:lastModifiedBy>
  <cp:lastPrinted>2020-10-15T00:04:21Z</cp:lastPrinted>
  <dcterms:created xsi:type="dcterms:W3CDTF">1998-08-20T20:27:58Z</dcterms:created>
  <dcterms:modified xsi:type="dcterms:W3CDTF">2020-10-16T23:59:36Z</dcterms:modified>
</cp:coreProperties>
</file>