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231"/>
  <workbookPr showInkAnnotation="0" codeName="ThisWorkbook"/>
  <mc:AlternateContent xmlns:mc="http://schemas.openxmlformats.org/markup-compatibility/2006">
    <mc:Choice Requires="x15">
      <x15ac:absPath xmlns:x15ac="http://schemas.microsoft.com/office/spreadsheetml/2010/11/ac" url="C:\Users\pined\Documents\HUMBERTO ACUÑA\LEY DE PRESUPUESTO DEL AÑO 2021\Formatos y Directivas de las entidades\GORES\Apurimac\"/>
    </mc:Choice>
  </mc:AlternateContent>
  <xr:revisionPtr revIDLastSave="0" documentId="8_{54A82815-85A8-4DC6-B64A-630A730F97CA}" xr6:coauthVersionLast="45" xr6:coauthVersionMax="45" xr10:uidLastSave="{00000000-0000-0000-0000-000000000000}"/>
  <bookViews>
    <workbookView xWindow="-120" yWindow="-120" windowWidth="20730" windowHeight="11160" tabRatio="825" xr2:uid="{00000000-000D-0000-FFFF-FFFF00000000}"/>
  </bookViews>
  <sheets>
    <sheet name="Índice" sheetId="55" r:id="rId1"/>
    <sheet name="F-01" sheetId="62" r:id="rId2"/>
    <sheet name="F-02" sheetId="73" r:id="rId3"/>
    <sheet name="F-03" sheetId="70" r:id="rId4"/>
    <sheet name="F-04" sheetId="30" r:id="rId5"/>
    <sheet name="F-05" sheetId="76" r:id="rId6"/>
    <sheet name="F-06" sheetId="57" r:id="rId7"/>
    <sheet name="F-07" sheetId="9" r:id="rId8"/>
    <sheet name="F-08" sheetId="21" r:id="rId9"/>
    <sheet name="F-09" sheetId="60" r:id="rId10"/>
    <sheet name="F-10" sheetId="32" r:id="rId11"/>
    <sheet name="F-11" sheetId="45" r:id="rId12"/>
    <sheet name="F-12" sheetId="33" r:id="rId13"/>
    <sheet name="F-13" sheetId="50" r:id="rId14"/>
    <sheet name="F-14" sheetId="51" r:id="rId15"/>
    <sheet name="F-15" sheetId="39" r:id="rId16"/>
    <sheet name="F-16" sheetId="79" r:id="rId17"/>
    <sheet name="F-17" sheetId="53" r:id="rId18"/>
    <sheet name="F-18" sheetId="64" r:id="rId19"/>
    <sheet name="Hoja2" sheetId="80" r:id="rId20"/>
    <sheet name="Hoja1" sheetId="78" state="hidden" r:id="rId21"/>
  </sheets>
  <definedNames>
    <definedName name="_xlnm.Print_Area" localSheetId="1">'F-01'!$A$1:$N$18</definedName>
    <definedName name="_xlnm.Print_Area" localSheetId="6">'F-06'!$A$1:$N$50</definedName>
    <definedName name="_xlnm.Print_Area" localSheetId="7">'F-07'!$A$1:$Q$25</definedName>
    <definedName name="_xlnm.Print_Area" localSheetId="8">'F-08'!$A$1:$R$109</definedName>
    <definedName name="_xlnm.Print_Area" localSheetId="9">'F-09'!$A$1:$X$34</definedName>
    <definedName name="_xlnm.Print_Area" localSheetId="10">'F-10'!$A$1:$I$24</definedName>
    <definedName name="_xlnm.Print_Area" localSheetId="11">'F-11'!$A$1:$AI$70</definedName>
    <definedName name="_xlnm.Print_Area" localSheetId="12">'F-12'!$A$1:$J$41</definedName>
    <definedName name="_xlnm.Print_Area" localSheetId="13">'F-13'!$A$1:$N$28</definedName>
    <definedName name="_xlnm.Print_Area" localSheetId="14">'F-14'!$A$1:$J$27</definedName>
    <definedName name="_xlnm.Print_Area" localSheetId="15">'F-15'!$A$1:$H$21</definedName>
    <definedName name="_xlnm.Print_Area" localSheetId="16">'F-16'!$A$1:$H$28</definedName>
    <definedName name="_xlnm.Print_Area" localSheetId="17">'F-17'!$A$1:$P$19</definedName>
    <definedName name="_xlnm.Print_Area" localSheetId="18">'F-18'!$A$1:$N$19</definedName>
    <definedName name="_xlnm.Print_Area" localSheetId="0">Índice!$A$1:$E$35</definedName>
    <definedName name="dd" localSheetId="2">#REF!</definedName>
    <definedName name="dd" localSheetId="3">#REF!</definedName>
    <definedName name="dd" localSheetId="5">#REF!</definedName>
    <definedName name="dd">#REF!</definedName>
    <definedName name="DIRECREC" localSheetId="1">#REF!</definedName>
    <definedName name="DIRECREC" localSheetId="2">#REF!</definedName>
    <definedName name="DIRECREC" localSheetId="3">#REF!</definedName>
    <definedName name="DIRECREC" localSheetId="5">#REF!</definedName>
    <definedName name="DIRECREC" localSheetId="6">#REF!</definedName>
    <definedName name="DIRECREC" localSheetId="9">#REF!</definedName>
    <definedName name="DIRECREC" localSheetId="18">#REF!</definedName>
    <definedName name="DIRECREC">#REF!</definedName>
    <definedName name="DONAC" localSheetId="1">#REF!</definedName>
    <definedName name="DONAC" localSheetId="2">#REF!</definedName>
    <definedName name="DONAC" localSheetId="3">#REF!</definedName>
    <definedName name="DONAC" localSheetId="5">#REF!</definedName>
    <definedName name="DONAC" localSheetId="6">#REF!</definedName>
    <definedName name="DONAC" localSheetId="9">#REF!</definedName>
    <definedName name="DONAC" localSheetId="18">#REF!</definedName>
    <definedName name="DONAC">#REF!</definedName>
    <definedName name="EE" localSheetId="2">#REF!</definedName>
    <definedName name="EE" localSheetId="3">#REF!</definedName>
    <definedName name="EE" localSheetId="5">#REF!</definedName>
    <definedName name="EE">#REF!</definedName>
    <definedName name="RECORD" localSheetId="1">#REF!</definedName>
    <definedName name="RECORD" localSheetId="2">#REF!</definedName>
    <definedName name="RECORD" localSheetId="3">#REF!</definedName>
    <definedName name="RECORD" localSheetId="5">#REF!</definedName>
    <definedName name="RECORD" localSheetId="6">#REF!</definedName>
    <definedName name="RECORD" localSheetId="9">#REF!</definedName>
    <definedName name="RECORD" localSheetId="18">#REF!</definedName>
    <definedName name="RECORD">#REF!</definedName>
    <definedName name="RECPUB" localSheetId="1">#REF!</definedName>
    <definedName name="RECPUB" localSheetId="2">#REF!</definedName>
    <definedName name="RECPUB" localSheetId="3">#REF!</definedName>
    <definedName name="RECPUB" localSheetId="5">#REF!</definedName>
    <definedName name="RECPUB" localSheetId="6">#REF!</definedName>
    <definedName name="RECPUB" localSheetId="9">#REF!</definedName>
    <definedName name="RECPUB" localSheetId="18">#REF!</definedName>
    <definedName name="RECPUB">#REF!</definedName>
    <definedName name="_xlnm.Print_Titles" localSheetId="1">'F-01'!$3:$3</definedName>
    <definedName name="_xlnm.Print_Titles" localSheetId="0">Índice!$1:$1</definedName>
    <definedName name="XPRINT" localSheetId="1">#REF!</definedName>
    <definedName name="XPRINT" localSheetId="2">#REF!</definedName>
    <definedName name="XPRINT" localSheetId="3">#REF!</definedName>
    <definedName name="XPRINT" localSheetId="5">#REF!</definedName>
    <definedName name="XPRINT" localSheetId="6">#REF!</definedName>
    <definedName name="XPRINT" localSheetId="9">#REF!</definedName>
    <definedName name="XPRINT" localSheetId="18">#REF!</definedName>
    <definedName name="XPRINT">#REF!</definedName>
    <definedName name="XPRINT2" localSheetId="1">#REF!</definedName>
    <definedName name="XPRINT2" localSheetId="2">#REF!</definedName>
    <definedName name="XPRINT2" localSheetId="3">#REF!</definedName>
    <definedName name="XPRINT2" localSheetId="5">#REF!</definedName>
    <definedName name="XPRINT2" localSheetId="6">#REF!</definedName>
    <definedName name="XPRINT2" localSheetId="9">#REF!</definedName>
    <definedName name="XPRINT2" localSheetId="18">#REF!</definedName>
    <definedName name="XPRINT2">#REF!</definedName>
    <definedName name="XPRINT3" localSheetId="1">#REF!</definedName>
    <definedName name="XPRINT3" localSheetId="2">#REF!</definedName>
    <definedName name="XPRINT3" localSheetId="3">#REF!</definedName>
    <definedName name="XPRINT3" localSheetId="5">#REF!</definedName>
    <definedName name="XPRINT3" localSheetId="6">#REF!</definedName>
    <definedName name="XPRINT3" localSheetId="9">#REF!</definedName>
    <definedName name="XPRINT3" localSheetId="18">#REF!</definedName>
    <definedName name="XPRINT3">#REF!</definedName>
    <definedName name="XPRINT4" localSheetId="1">#REF!</definedName>
    <definedName name="XPRINT4" localSheetId="2">#REF!</definedName>
    <definedName name="XPRINT4" localSheetId="3">#REF!</definedName>
    <definedName name="XPRINT4" localSheetId="5">#REF!</definedName>
    <definedName name="XPRINT4" localSheetId="6">#REF!</definedName>
    <definedName name="XPRINT4" localSheetId="9">#REF!</definedName>
    <definedName name="XPRINT4" localSheetId="18">#REF!</definedName>
    <definedName name="XPRINT4">#REF!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18" i="64" l="1"/>
  <c r="N7" i="64"/>
  <c r="M7" i="64"/>
  <c r="F38" i="33" l="1"/>
  <c r="E38" i="33"/>
  <c r="D38" i="33"/>
  <c r="C38" i="33"/>
  <c r="B38" i="33"/>
  <c r="J36" i="33"/>
  <c r="I36" i="33"/>
  <c r="H36" i="33"/>
  <c r="G36" i="33"/>
  <c r="I35" i="33"/>
  <c r="H35" i="33"/>
  <c r="G35" i="33"/>
  <c r="J34" i="33"/>
  <c r="I34" i="33"/>
  <c r="H34" i="33"/>
  <c r="G34" i="33"/>
  <c r="J33" i="33"/>
  <c r="I33" i="33"/>
  <c r="H33" i="33"/>
  <c r="G33" i="33"/>
  <c r="J32" i="33"/>
  <c r="I32" i="33"/>
  <c r="H32" i="33"/>
  <c r="G32" i="33"/>
  <c r="J31" i="33"/>
  <c r="I31" i="33"/>
  <c r="H31" i="33"/>
  <c r="G31" i="33"/>
  <c r="J29" i="33"/>
  <c r="I29" i="33"/>
  <c r="H29" i="33"/>
  <c r="G29" i="33"/>
  <c r="J28" i="33"/>
  <c r="I28" i="33"/>
  <c r="H28" i="33"/>
  <c r="G28" i="33"/>
  <c r="J27" i="33"/>
  <c r="I27" i="33"/>
  <c r="H27" i="33"/>
  <c r="G27" i="33"/>
  <c r="J25" i="33"/>
  <c r="I25" i="33"/>
  <c r="H25" i="33"/>
  <c r="G25" i="33"/>
  <c r="J24" i="33"/>
  <c r="I24" i="33"/>
  <c r="H24" i="33"/>
  <c r="G24" i="33"/>
  <c r="J23" i="33"/>
  <c r="I23" i="33"/>
  <c r="H23" i="33"/>
  <c r="G23" i="33"/>
  <c r="J22" i="33"/>
  <c r="I22" i="33"/>
  <c r="H22" i="33"/>
  <c r="G22" i="33"/>
  <c r="J21" i="33"/>
  <c r="I21" i="33"/>
  <c r="H21" i="33"/>
  <c r="G21" i="33"/>
  <c r="J20" i="33"/>
  <c r="I20" i="33"/>
  <c r="H20" i="33"/>
  <c r="G20" i="33"/>
  <c r="J18" i="33"/>
  <c r="I18" i="33"/>
  <c r="H18" i="33"/>
  <c r="G18" i="33"/>
  <c r="J17" i="33"/>
  <c r="I17" i="33"/>
  <c r="H17" i="33"/>
  <c r="G17" i="33"/>
  <c r="J16" i="33"/>
  <c r="I16" i="33"/>
  <c r="H16" i="33"/>
  <c r="G16" i="33"/>
  <c r="J15" i="33"/>
  <c r="I15" i="33"/>
  <c r="H15" i="33"/>
  <c r="G15" i="33"/>
  <c r="J14" i="33"/>
  <c r="I14" i="33"/>
  <c r="H14" i="33"/>
  <c r="G14" i="33"/>
  <c r="I13" i="33"/>
  <c r="J12" i="33"/>
  <c r="I12" i="33"/>
  <c r="H12" i="33"/>
  <c r="G12" i="33"/>
  <c r="J11" i="33"/>
  <c r="I11" i="33"/>
  <c r="H11" i="33"/>
  <c r="G11" i="33"/>
  <c r="J10" i="33"/>
  <c r="I10" i="33"/>
  <c r="H10" i="33"/>
  <c r="G10" i="33"/>
  <c r="J7" i="33"/>
  <c r="I7" i="33"/>
  <c r="H7" i="33"/>
  <c r="G7" i="33"/>
  <c r="J6" i="33"/>
  <c r="I6" i="33"/>
  <c r="H6" i="33"/>
  <c r="G6" i="33"/>
  <c r="D19" i="73" l="1"/>
  <c r="C19" i="73"/>
  <c r="B19" i="73"/>
  <c r="D13" i="73"/>
  <c r="C13" i="73"/>
  <c r="B13" i="73"/>
  <c r="D7" i="73"/>
  <c r="C7" i="73"/>
  <c r="B7" i="73"/>
  <c r="D181" i="79" l="1"/>
  <c r="C181" i="79"/>
  <c r="B181" i="79"/>
  <c r="F179" i="79"/>
  <c r="F180" i="79" s="1"/>
  <c r="C178" i="79"/>
  <c r="B178" i="79"/>
  <c r="B179" i="79" s="1"/>
  <c r="B180" i="79" s="1"/>
  <c r="F175" i="79"/>
  <c r="D175" i="79"/>
  <c r="D178" i="79" s="1"/>
  <c r="D179" i="79" s="1"/>
  <c r="D180" i="79" s="1"/>
  <c r="G172" i="79"/>
  <c r="C172" i="79"/>
  <c r="C175" i="79" s="1"/>
  <c r="B172" i="79"/>
  <c r="B175" i="79" s="1"/>
  <c r="H164" i="79"/>
  <c r="H195" i="79" s="1"/>
  <c r="G164" i="79"/>
  <c r="H161" i="79"/>
  <c r="G161" i="79"/>
  <c r="F28" i="39"/>
  <c r="D24" i="39"/>
  <c r="D28" i="39" s="1"/>
  <c r="E758" i="51"/>
  <c r="G195" i="79" l="1"/>
  <c r="Z128" i="45"/>
  <c r="AE128" i="45" s="1"/>
  <c r="AI128" i="45" s="1"/>
  <c r="N128" i="45"/>
  <c r="C128" i="45"/>
  <c r="K128" i="45" s="1"/>
  <c r="Z127" i="45"/>
  <c r="AD127" i="45" s="1"/>
  <c r="N127" i="45"/>
  <c r="C127" i="45"/>
  <c r="K127" i="45" s="1"/>
  <c r="P127" i="45" s="1"/>
  <c r="Z126" i="45"/>
  <c r="AE126" i="45" s="1"/>
  <c r="AI126" i="45" s="1"/>
  <c r="N126" i="45"/>
  <c r="K126" i="45"/>
  <c r="O126" i="45" s="1"/>
  <c r="Z125" i="45"/>
  <c r="AE125" i="45" s="1"/>
  <c r="AI125" i="45" s="1"/>
  <c r="P125" i="45"/>
  <c r="O125" i="45"/>
  <c r="N125" i="45"/>
  <c r="AE124" i="45"/>
  <c r="AI124" i="45" s="1"/>
  <c r="AD124" i="45"/>
  <c r="Z124" i="45"/>
  <c r="P124" i="45"/>
  <c r="O124" i="45"/>
  <c r="N124" i="45"/>
  <c r="Z123" i="45"/>
  <c r="AE123" i="45" s="1"/>
  <c r="AI123" i="45" s="1"/>
  <c r="P123" i="45"/>
  <c r="O123" i="45"/>
  <c r="N123" i="45"/>
  <c r="Z122" i="45"/>
  <c r="AD122" i="45" s="1"/>
  <c r="P122" i="45"/>
  <c r="O122" i="45"/>
  <c r="N122" i="45"/>
  <c r="Z121" i="45"/>
  <c r="AE121" i="45" s="1"/>
  <c r="P121" i="45"/>
  <c r="O121" i="45"/>
  <c r="N121" i="45"/>
  <c r="Z120" i="45"/>
  <c r="AD120" i="45" s="1"/>
  <c r="P120" i="45"/>
  <c r="O120" i="45"/>
  <c r="N120" i="45"/>
  <c r="Z119" i="45"/>
  <c r="AE119" i="45" s="1"/>
  <c r="AI119" i="45" s="1"/>
  <c r="P119" i="45"/>
  <c r="O119" i="45"/>
  <c r="N119" i="45"/>
  <c r="Z118" i="45"/>
  <c r="AE118" i="45" s="1"/>
  <c r="P118" i="45"/>
  <c r="O118" i="45"/>
  <c r="N118" i="45"/>
  <c r="AE117" i="45"/>
  <c r="AI117" i="45" s="1"/>
  <c r="AD117" i="45"/>
  <c r="Z117" i="45"/>
  <c r="P117" i="45"/>
  <c r="AG117" i="45" s="1"/>
  <c r="O117" i="45"/>
  <c r="AF117" i="45" s="1"/>
  <c r="N117" i="45"/>
  <c r="AE116" i="45"/>
  <c r="AI116" i="45" s="1"/>
  <c r="Z116" i="45"/>
  <c r="AD116" i="45" s="1"/>
  <c r="P116" i="45"/>
  <c r="O116" i="45"/>
  <c r="N116" i="45"/>
  <c r="Z115" i="45"/>
  <c r="AE115" i="45" s="1"/>
  <c r="AI115" i="45" s="1"/>
  <c r="P115" i="45"/>
  <c r="O115" i="45"/>
  <c r="N115" i="45"/>
  <c r="Z114" i="45"/>
  <c r="AD114" i="45" s="1"/>
  <c r="AF114" i="45" s="1"/>
  <c r="P114" i="45"/>
  <c r="O114" i="45"/>
  <c r="N114" i="45"/>
  <c r="AE113" i="45"/>
  <c r="AG113" i="45" s="1"/>
  <c r="AD113" i="45"/>
  <c r="Z113" i="45"/>
  <c r="P113" i="45"/>
  <c r="O113" i="45"/>
  <c r="N113" i="45"/>
  <c r="AE112" i="45"/>
  <c r="AI112" i="45" s="1"/>
  <c r="Z112" i="45"/>
  <c r="AD112" i="45" s="1"/>
  <c r="P112" i="45"/>
  <c r="AG112" i="45" s="1"/>
  <c r="O112" i="45"/>
  <c r="N112" i="45"/>
  <c r="Z111" i="45"/>
  <c r="AE111" i="45" s="1"/>
  <c r="AI111" i="45" s="1"/>
  <c r="P111" i="45"/>
  <c r="O111" i="45"/>
  <c r="N111" i="45"/>
  <c r="Z110" i="45"/>
  <c r="AE110" i="45" s="1"/>
  <c r="P110" i="45"/>
  <c r="O110" i="45"/>
  <c r="N110" i="45"/>
  <c r="Z109" i="45"/>
  <c r="AE109" i="45" s="1"/>
  <c r="AI109" i="45" s="1"/>
  <c r="P109" i="45"/>
  <c r="O109" i="45"/>
  <c r="N109" i="45"/>
  <c r="AD108" i="45"/>
  <c r="Z108" i="45"/>
  <c r="AE108" i="45" s="1"/>
  <c r="AI108" i="45" s="1"/>
  <c r="P108" i="45"/>
  <c r="O108" i="45"/>
  <c r="AF108" i="45" s="1"/>
  <c r="N108" i="45"/>
  <c r="Z107" i="45"/>
  <c r="AE107" i="45" s="1"/>
  <c r="AI107" i="45" s="1"/>
  <c r="P107" i="45"/>
  <c r="AG107" i="45" s="1"/>
  <c r="O107" i="45"/>
  <c r="N107" i="45"/>
  <c r="Z106" i="45"/>
  <c r="AD106" i="45" s="1"/>
  <c r="P106" i="45"/>
  <c r="O106" i="45"/>
  <c r="N106" i="45"/>
  <c r="AE105" i="45"/>
  <c r="AG105" i="45" s="1"/>
  <c r="Z105" i="45"/>
  <c r="AD105" i="45" s="1"/>
  <c r="P105" i="45"/>
  <c r="O105" i="45"/>
  <c r="N105" i="45"/>
  <c r="Z104" i="45"/>
  <c r="AE104" i="45" s="1"/>
  <c r="AI104" i="45" s="1"/>
  <c r="P104" i="45"/>
  <c r="O104" i="45"/>
  <c r="N104" i="45"/>
  <c r="Z103" i="45"/>
  <c r="AE103" i="45" s="1"/>
  <c r="AI103" i="45" s="1"/>
  <c r="P103" i="45"/>
  <c r="O103" i="45"/>
  <c r="N103" i="45"/>
  <c r="Z102" i="45"/>
  <c r="AE102" i="45" s="1"/>
  <c r="P102" i="45"/>
  <c r="O102" i="45"/>
  <c r="N102" i="45"/>
  <c r="Z101" i="45"/>
  <c r="AE101" i="45" s="1"/>
  <c r="AI101" i="45" s="1"/>
  <c r="P101" i="45"/>
  <c r="O101" i="45"/>
  <c r="N101" i="45"/>
  <c r="Z100" i="45"/>
  <c r="AE100" i="45" s="1"/>
  <c r="AI100" i="45" s="1"/>
  <c r="P100" i="45"/>
  <c r="O100" i="45"/>
  <c r="N100" i="45"/>
  <c r="Z99" i="45"/>
  <c r="AE99" i="45" s="1"/>
  <c r="AI99" i="45" s="1"/>
  <c r="P99" i="45"/>
  <c r="O99" i="45"/>
  <c r="N99" i="45"/>
  <c r="Z98" i="45"/>
  <c r="AD98" i="45" s="1"/>
  <c r="P98" i="45"/>
  <c r="O98" i="45"/>
  <c r="N98" i="45"/>
  <c r="N94" i="45" s="1"/>
  <c r="AE97" i="45"/>
  <c r="AD97" i="45"/>
  <c r="Z97" i="45"/>
  <c r="P97" i="45"/>
  <c r="O97" i="45"/>
  <c r="AF97" i="45" s="1"/>
  <c r="N97" i="45"/>
  <c r="AE96" i="45"/>
  <c r="AI96" i="45" s="1"/>
  <c r="Z96" i="45"/>
  <c r="AD96" i="45" s="1"/>
  <c r="P96" i="45"/>
  <c r="O96" i="45"/>
  <c r="N96" i="45"/>
  <c r="Z95" i="45"/>
  <c r="AE95" i="45" s="1"/>
  <c r="P95" i="45"/>
  <c r="O95" i="45"/>
  <c r="N95" i="45"/>
  <c r="AH94" i="45"/>
  <c r="AH88" i="45" s="1"/>
  <c r="AC94" i="45"/>
  <c r="AA94" i="45"/>
  <c r="R94" i="45"/>
  <c r="Z94" i="45" s="1"/>
  <c r="Q94" i="45"/>
  <c r="M94" i="45"/>
  <c r="L94" i="45"/>
  <c r="K94" i="45"/>
  <c r="J94" i="45"/>
  <c r="I94" i="45"/>
  <c r="H94" i="45"/>
  <c r="G94" i="45"/>
  <c r="F94" i="45"/>
  <c r="E94" i="45"/>
  <c r="D94" i="45"/>
  <c r="C94" i="45"/>
  <c r="B94" i="45"/>
  <c r="AI93" i="45"/>
  <c r="AG93" i="45"/>
  <c r="Z93" i="45"/>
  <c r="AE92" i="45"/>
  <c r="AI92" i="45" s="1"/>
  <c r="Z92" i="45"/>
  <c r="AD92" i="45" s="1"/>
  <c r="P92" i="45"/>
  <c r="O92" i="45"/>
  <c r="N92" i="45"/>
  <c r="Z91" i="45"/>
  <c r="AE91" i="45" s="1"/>
  <c r="AI91" i="45" s="1"/>
  <c r="P91" i="45"/>
  <c r="O91" i="45"/>
  <c r="N91" i="45"/>
  <c r="Z90" i="45"/>
  <c r="AE90" i="45" s="1"/>
  <c r="AI90" i="45" s="1"/>
  <c r="P90" i="45"/>
  <c r="O90" i="45"/>
  <c r="N90" i="45"/>
  <c r="Z89" i="45"/>
  <c r="AE89" i="45" s="1"/>
  <c r="P89" i="45"/>
  <c r="O89" i="45"/>
  <c r="N89" i="45"/>
  <c r="AC88" i="45"/>
  <c r="AA88" i="45"/>
  <c r="Q88" i="45"/>
  <c r="O88" i="45"/>
  <c r="M88" i="45"/>
  <c r="L88" i="45"/>
  <c r="K88" i="45"/>
  <c r="J88" i="45"/>
  <c r="I88" i="45"/>
  <c r="H88" i="45"/>
  <c r="G88" i="45"/>
  <c r="F88" i="45"/>
  <c r="E88" i="45"/>
  <c r="D88" i="45"/>
  <c r="C88" i="45"/>
  <c r="B88" i="45"/>
  <c r="Z87" i="45"/>
  <c r="AE87" i="45" s="1"/>
  <c r="AI87" i="45" s="1"/>
  <c r="P87" i="45"/>
  <c r="O87" i="45"/>
  <c r="N87" i="45"/>
  <c r="Z86" i="45"/>
  <c r="AD86" i="45" s="1"/>
  <c r="P86" i="45"/>
  <c r="O86" i="45"/>
  <c r="N86" i="45"/>
  <c r="Z85" i="45"/>
  <c r="AE85" i="45" s="1"/>
  <c r="AI85" i="45" s="1"/>
  <c r="P85" i="45"/>
  <c r="O85" i="45"/>
  <c r="N85" i="45"/>
  <c r="Z84" i="45"/>
  <c r="AD84" i="45" s="1"/>
  <c r="P84" i="45"/>
  <c r="O84" i="45"/>
  <c r="N84" i="45"/>
  <c r="Z83" i="45"/>
  <c r="AE83" i="45" s="1"/>
  <c r="AI83" i="45" s="1"/>
  <c r="P83" i="45"/>
  <c r="O83" i="45"/>
  <c r="O81" i="45" s="1"/>
  <c r="N83" i="45"/>
  <c r="Z82" i="45"/>
  <c r="AE82" i="45" s="1"/>
  <c r="P82" i="45"/>
  <c r="O82" i="45"/>
  <c r="N82" i="45"/>
  <c r="N81" i="45" s="1"/>
  <c r="AH81" i="45"/>
  <c r="AC81" i="45"/>
  <c r="AA81" i="45"/>
  <c r="R81" i="45"/>
  <c r="Z81" i="45" s="1"/>
  <c r="Q81" i="45"/>
  <c r="M81" i="45"/>
  <c r="L81" i="45"/>
  <c r="K81" i="45"/>
  <c r="J81" i="45"/>
  <c r="I81" i="45"/>
  <c r="H81" i="45"/>
  <c r="G81" i="45"/>
  <c r="F81" i="45"/>
  <c r="E81" i="45"/>
  <c r="D81" i="45"/>
  <c r="C81" i="45"/>
  <c r="B81" i="45"/>
  <c r="Z80" i="45"/>
  <c r="AE80" i="45" s="1"/>
  <c r="AI80" i="45" s="1"/>
  <c r="P80" i="45"/>
  <c r="AG80" i="45" s="1"/>
  <c r="O80" i="45"/>
  <c r="N80" i="45"/>
  <c r="Z79" i="45"/>
  <c r="AD79" i="45" s="1"/>
  <c r="P79" i="45"/>
  <c r="P77" i="45" s="1"/>
  <c r="O79" i="45"/>
  <c r="N79" i="45"/>
  <c r="AE78" i="45"/>
  <c r="AI78" i="45" s="1"/>
  <c r="AD78" i="45"/>
  <c r="Z78" i="45"/>
  <c r="P78" i="45"/>
  <c r="AG78" i="45" s="1"/>
  <c r="O78" i="45"/>
  <c r="O77" i="45" s="1"/>
  <c r="N78" i="45"/>
  <c r="AH77" i="45"/>
  <c r="AC77" i="45"/>
  <c r="AA77" i="45"/>
  <c r="R77" i="45"/>
  <c r="Z77" i="45" s="1"/>
  <c r="Q77" i="45"/>
  <c r="M77" i="45"/>
  <c r="L77" i="45"/>
  <c r="K77" i="45"/>
  <c r="J77" i="45"/>
  <c r="I77" i="45"/>
  <c r="H77" i="45"/>
  <c r="G77" i="45"/>
  <c r="F77" i="45"/>
  <c r="D77" i="45"/>
  <c r="C77" i="45"/>
  <c r="B77" i="45"/>
  <c r="AI76" i="45"/>
  <c r="AI75" i="45"/>
  <c r="AI74" i="45"/>
  <c r="AC73" i="45"/>
  <c r="Z73" i="45"/>
  <c r="AD73" i="45" s="1"/>
  <c r="N73" i="45"/>
  <c r="K73" i="45"/>
  <c r="O73" i="45" s="1"/>
  <c r="AE72" i="45"/>
  <c r="AG72" i="45" s="1"/>
  <c r="AD72" i="45"/>
  <c r="AF72" i="45" s="1"/>
  <c r="AC72" i="45"/>
  <c r="N72" i="45"/>
  <c r="AD71" i="45"/>
  <c r="AC71" i="45"/>
  <c r="Z71" i="45"/>
  <c r="AE71" i="45" s="1"/>
  <c r="AI71" i="45" s="1"/>
  <c r="N71" i="45"/>
  <c r="K71" i="45"/>
  <c r="P71" i="45" s="1"/>
  <c r="AG71" i="45" s="1"/>
  <c r="AC70" i="45"/>
  <c r="Z70" i="45"/>
  <c r="AE70" i="45" s="1"/>
  <c r="N70" i="45"/>
  <c r="N68" i="45" s="1"/>
  <c r="K70" i="45"/>
  <c r="P70" i="45" s="1"/>
  <c r="AC69" i="45"/>
  <c r="Z69" i="45"/>
  <c r="AD69" i="45" s="1"/>
  <c r="N69" i="45"/>
  <c r="K69" i="45"/>
  <c r="O69" i="45" s="1"/>
  <c r="AH68" i="45"/>
  <c r="AB68" i="45"/>
  <c r="AA68" i="45"/>
  <c r="R68" i="45"/>
  <c r="Q68" i="45"/>
  <c r="M68" i="45"/>
  <c r="L68" i="45"/>
  <c r="J68" i="45"/>
  <c r="H68" i="45"/>
  <c r="G68" i="45"/>
  <c r="F68" i="45"/>
  <c r="E68" i="45"/>
  <c r="D68" i="45"/>
  <c r="C68" i="45"/>
  <c r="B68" i="45"/>
  <c r="AC67" i="45"/>
  <c r="AC66" i="45" s="1"/>
  <c r="Z67" i="45"/>
  <c r="AE67" i="45" s="1"/>
  <c r="N67" i="45"/>
  <c r="K67" i="45"/>
  <c r="K66" i="45" s="1"/>
  <c r="AH66" i="45"/>
  <c r="AB66" i="45"/>
  <c r="AA66" i="45"/>
  <c r="R66" i="45"/>
  <c r="Q66" i="45"/>
  <c r="N66" i="45"/>
  <c r="M66" i="45"/>
  <c r="L66" i="45"/>
  <c r="J66" i="45"/>
  <c r="H66" i="45"/>
  <c r="G66" i="45"/>
  <c r="F66" i="45"/>
  <c r="E66" i="45"/>
  <c r="D66" i="45"/>
  <c r="C66" i="45"/>
  <c r="B66" i="45"/>
  <c r="AD65" i="45"/>
  <c r="AC65" i="45"/>
  <c r="AC63" i="45" s="1"/>
  <c r="Z65" i="45"/>
  <c r="AE65" i="45" s="1"/>
  <c r="AI65" i="45" s="1"/>
  <c r="O65" i="45"/>
  <c r="AF65" i="45" s="1"/>
  <c r="N65" i="45"/>
  <c r="N63" i="45" s="1"/>
  <c r="K65" i="45"/>
  <c r="P65" i="45" s="1"/>
  <c r="AC64" i="45"/>
  <c r="Z64" i="45"/>
  <c r="AE64" i="45" s="1"/>
  <c r="N64" i="45"/>
  <c r="K64" i="45"/>
  <c r="K63" i="45" s="1"/>
  <c r="AH63" i="45"/>
  <c r="AB63" i="45"/>
  <c r="AA63" i="45"/>
  <c r="R63" i="45"/>
  <c r="Q63" i="45"/>
  <c r="M63" i="45"/>
  <c r="L63" i="45"/>
  <c r="J63" i="45"/>
  <c r="H63" i="45"/>
  <c r="G63" i="45"/>
  <c r="F63" i="45"/>
  <c r="E63" i="45"/>
  <c r="D63" i="45"/>
  <c r="C63" i="45"/>
  <c r="B63" i="45"/>
  <c r="AC62" i="45"/>
  <c r="Z62" i="45"/>
  <c r="AE62" i="45" s="1"/>
  <c r="K62" i="45"/>
  <c r="O62" i="45" s="1"/>
  <c r="AC61" i="45"/>
  <c r="Z61" i="45"/>
  <c r="AE61" i="45" s="1"/>
  <c r="K61" i="45"/>
  <c r="AE60" i="45"/>
  <c r="AI60" i="45" s="1"/>
  <c r="AC60" i="45"/>
  <c r="Z60" i="45"/>
  <c r="AD60" i="45" s="1"/>
  <c r="N60" i="45"/>
  <c r="K60" i="45"/>
  <c r="O60" i="45" s="1"/>
  <c r="AI59" i="45"/>
  <c r="AE59" i="45"/>
  <c r="AD59" i="45"/>
  <c r="AC59" i="45"/>
  <c r="Z59" i="45"/>
  <c r="N59" i="45"/>
  <c r="K59" i="45"/>
  <c r="O59" i="45" s="1"/>
  <c r="P59" i="45" s="1"/>
  <c r="AG59" i="45" s="1"/>
  <c r="AC58" i="45"/>
  <c r="Z58" i="45"/>
  <c r="AE58" i="45" s="1"/>
  <c r="AI58" i="45" s="1"/>
  <c r="O58" i="45"/>
  <c r="N58" i="45"/>
  <c r="K58" i="45"/>
  <c r="P58" i="45" s="1"/>
  <c r="AC57" i="45"/>
  <c r="Z57" i="45"/>
  <c r="AE57" i="45" s="1"/>
  <c r="AI57" i="45" s="1"/>
  <c r="N57" i="45"/>
  <c r="K57" i="45"/>
  <c r="P57" i="45" s="1"/>
  <c r="AE56" i="45"/>
  <c r="AI56" i="45" s="1"/>
  <c r="AC56" i="45"/>
  <c r="Z56" i="45"/>
  <c r="AD56" i="45" s="1"/>
  <c r="N56" i="45"/>
  <c r="K56" i="45"/>
  <c r="O56" i="45" s="1"/>
  <c r="AI55" i="45"/>
  <c r="AE55" i="45"/>
  <c r="AD55" i="45"/>
  <c r="AC55" i="45"/>
  <c r="Z55" i="45"/>
  <c r="N55" i="45"/>
  <c r="K55" i="45"/>
  <c r="P55" i="45" s="1"/>
  <c r="AG55" i="45" s="1"/>
  <c r="AC54" i="45"/>
  <c r="Z54" i="45"/>
  <c r="AE54" i="45" s="1"/>
  <c r="AI54" i="45" s="1"/>
  <c r="N54" i="45"/>
  <c r="K54" i="45"/>
  <c r="P54" i="45" s="1"/>
  <c r="AC53" i="45"/>
  <c r="Z53" i="45"/>
  <c r="AE53" i="45" s="1"/>
  <c r="AI53" i="45" s="1"/>
  <c r="N53" i="45"/>
  <c r="K53" i="45"/>
  <c r="P53" i="45" s="1"/>
  <c r="AE52" i="45"/>
  <c r="AI52" i="45" s="1"/>
  <c r="AC52" i="45"/>
  <c r="Z52" i="45"/>
  <c r="AD52" i="45" s="1"/>
  <c r="N52" i="45"/>
  <c r="K52" i="45"/>
  <c r="O52" i="45" s="1"/>
  <c r="AF52" i="45" s="1"/>
  <c r="AE51" i="45"/>
  <c r="AI51" i="45" s="1"/>
  <c r="AD51" i="45"/>
  <c r="AC51" i="45"/>
  <c r="Z51" i="45"/>
  <c r="O51" i="45"/>
  <c r="N51" i="45"/>
  <c r="K51" i="45"/>
  <c r="P51" i="45" s="1"/>
  <c r="AG51" i="45" s="1"/>
  <c r="AD50" i="45"/>
  <c r="AC50" i="45"/>
  <c r="Z50" i="45"/>
  <c r="AE50" i="45" s="1"/>
  <c r="AI50" i="45" s="1"/>
  <c r="N50" i="45"/>
  <c r="K50" i="45"/>
  <c r="P50" i="45" s="1"/>
  <c r="AG50" i="45" s="1"/>
  <c r="AC49" i="45"/>
  <c r="Z49" i="45"/>
  <c r="N49" i="45"/>
  <c r="K49" i="45"/>
  <c r="AC48" i="45"/>
  <c r="Z48" i="45"/>
  <c r="AD48" i="45" s="1"/>
  <c r="P48" i="45"/>
  <c r="N48" i="45"/>
  <c r="K48" i="45"/>
  <c r="O48" i="45" s="1"/>
  <c r="AE47" i="45"/>
  <c r="AI47" i="45" s="1"/>
  <c r="AC47" i="45"/>
  <c r="Z47" i="45"/>
  <c r="AD47" i="45" s="1"/>
  <c r="N47" i="45"/>
  <c r="K47" i="45"/>
  <c r="P47" i="45" s="1"/>
  <c r="AG47" i="45" s="1"/>
  <c r="AD46" i="45"/>
  <c r="AC46" i="45"/>
  <c r="Z46" i="45"/>
  <c r="AE46" i="45" s="1"/>
  <c r="AI46" i="45" s="1"/>
  <c r="N46" i="45"/>
  <c r="K46" i="45"/>
  <c r="P46" i="45" s="1"/>
  <c r="AG46" i="45" s="1"/>
  <c r="AC45" i="45"/>
  <c r="Z45" i="45"/>
  <c r="Z42" i="45" s="1"/>
  <c r="N45" i="45"/>
  <c r="N42" i="45" s="1"/>
  <c r="K45" i="45"/>
  <c r="AC44" i="45"/>
  <c r="Z44" i="45"/>
  <c r="AD44" i="45" s="1"/>
  <c r="N44" i="45"/>
  <c r="K44" i="45"/>
  <c r="O44" i="45" s="1"/>
  <c r="AC43" i="45"/>
  <c r="Z43" i="45"/>
  <c r="AE43" i="45" s="1"/>
  <c r="AI43" i="45" s="1"/>
  <c r="N43" i="45"/>
  <c r="K43" i="45"/>
  <c r="P43" i="45" s="1"/>
  <c r="AH42" i="45"/>
  <c r="AB42" i="45"/>
  <c r="AA42" i="45"/>
  <c r="R42" i="45"/>
  <c r="Q42" i="45"/>
  <c r="M42" i="45"/>
  <c r="L42" i="45"/>
  <c r="J42" i="45"/>
  <c r="I42" i="45"/>
  <c r="H42" i="45"/>
  <c r="G42" i="45"/>
  <c r="F42" i="45"/>
  <c r="E42" i="45"/>
  <c r="D42" i="45"/>
  <c r="C42" i="45"/>
  <c r="B42" i="45"/>
  <c r="AI41" i="45"/>
  <c r="AI40" i="45"/>
  <c r="AI39" i="45"/>
  <c r="AI38" i="45"/>
  <c r="AE37" i="45"/>
  <c r="AI37" i="45" s="1"/>
  <c r="AD37" i="45"/>
  <c r="P37" i="45"/>
  <c r="O37" i="45"/>
  <c r="AF37" i="45" s="1"/>
  <c r="AC36" i="45"/>
  <c r="Z36" i="45"/>
  <c r="AD36" i="45" s="1"/>
  <c r="AF36" i="45" s="1"/>
  <c r="K36" i="45"/>
  <c r="Z35" i="45"/>
  <c r="AD35" i="45" s="1"/>
  <c r="N35" i="45"/>
  <c r="K35" i="45"/>
  <c r="P35" i="45" s="1"/>
  <c r="AI34" i="45"/>
  <c r="Z34" i="45"/>
  <c r="AE34" i="45" s="1"/>
  <c r="N34" i="45"/>
  <c r="K34" i="45"/>
  <c r="AE33" i="45"/>
  <c r="AI33" i="45" s="1"/>
  <c r="Z33" i="45"/>
  <c r="AD33" i="45" s="1"/>
  <c r="N33" i="45"/>
  <c r="K33" i="45"/>
  <c r="P33" i="45" s="1"/>
  <c r="AG33" i="45" s="1"/>
  <c r="AI32" i="45"/>
  <c r="Z32" i="45"/>
  <c r="AE32" i="45" s="1"/>
  <c r="N32" i="45"/>
  <c r="K32" i="45"/>
  <c r="AE31" i="45"/>
  <c r="AI31" i="45" s="1"/>
  <c r="AD31" i="45"/>
  <c r="Z31" i="45"/>
  <c r="P31" i="45"/>
  <c r="O31" i="45"/>
  <c r="AF31" i="45" s="1"/>
  <c r="N31" i="45"/>
  <c r="K31" i="45"/>
  <c r="AH30" i="45"/>
  <c r="AC30" i="45"/>
  <c r="AA30" i="45"/>
  <c r="S30" i="45"/>
  <c r="R30" i="45"/>
  <c r="Q30" i="45"/>
  <c r="M30" i="45"/>
  <c r="L30" i="45"/>
  <c r="J30" i="45"/>
  <c r="I30" i="45"/>
  <c r="H30" i="45"/>
  <c r="G30" i="45"/>
  <c r="F30" i="45"/>
  <c r="E30" i="45"/>
  <c r="D30" i="45"/>
  <c r="C30" i="45"/>
  <c r="B30" i="45"/>
  <c r="Z29" i="45"/>
  <c r="P29" i="45"/>
  <c r="N29" i="45"/>
  <c r="K29" i="45"/>
  <c r="O29" i="45" s="1"/>
  <c r="Z28" i="45"/>
  <c r="AE28" i="45" s="1"/>
  <c r="AI28" i="45" s="1"/>
  <c r="N28" i="45"/>
  <c r="K28" i="45"/>
  <c r="P28" i="45" s="1"/>
  <c r="Z27" i="45"/>
  <c r="N27" i="45"/>
  <c r="K27" i="45"/>
  <c r="O27" i="45" s="1"/>
  <c r="Z26" i="45"/>
  <c r="AE26" i="45" s="1"/>
  <c r="AI26" i="45" s="1"/>
  <c r="O26" i="45"/>
  <c r="N26" i="45"/>
  <c r="K26" i="45"/>
  <c r="P26" i="45" s="1"/>
  <c r="Z25" i="45"/>
  <c r="P25" i="45"/>
  <c r="N25" i="45"/>
  <c r="K25" i="45"/>
  <c r="O25" i="45" s="1"/>
  <c r="AE24" i="45"/>
  <c r="AD24" i="45"/>
  <c r="Z24" i="45"/>
  <c r="N24" i="45"/>
  <c r="K24" i="45"/>
  <c r="P24" i="45" s="1"/>
  <c r="AH23" i="45"/>
  <c r="AC23" i="45"/>
  <c r="AA23" i="45"/>
  <c r="S23" i="45"/>
  <c r="R23" i="45"/>
  <c r="Q23" i="45"/>
  <c r="M23" i="45"/>
  <c r="L23" i="45"/>
  <c r="J23" i="45"/>
  <c r="I23" i="45"/>
  <c r="H23" i="45"/>
  <c r="G23" i="45"/>
  <c r="F23" i="45"/>
  <c r="E23" i="45"/>
  <c r="D23" i="45"/>
  <c r="C23" i="45"/>
  <c r="B23" i="45"/>
  <c r="Z22" i="45"/>
  <c r="AD22" i="45" s="1"/>
  <c r="N22" i="45"/>
  <c r="K22" i="45"/>
  <c r="P22" i="45" s="1"/>
  <c r="AH21" i="45"/>
  <c r="AH16" i="45" s="1"/>
  <c r="Z21" i="45"/>
  <c r="AD21" i="45" s="1"/>
  <c r="Q21" i="45"/>
  <c r="N21" i="45"/>
  <c r="K21" i="45"/>
  <c r="O21" i="45" s="1"/>
  <c r="B21" i="45"/>
  <c r="B16" i="45" s="1"/>
  <c r="Z20" i="45"/>
  <c r="AE20" i="45" s="1"/>
  <c r="AI20" i="45" s="1"/>
  <c r="N20" i="45"/>
  <c r="K20" i="45"/>
  <c r="P20" i="45" s="1"/>
  <c r="Z19" i="45"/>
  <c r="N19" i="45"/>
  <c r="K19" i="45"/>
  <c r="O19" i="45" s="1"/>
  <c r="AD18" i="45"/>
  <c r="Z18" i="45"/>
  <c r="AE18" i="45" s="1"/>
  <c r="AI18" i="45" s="1"/>
  <c r="O18" i="45"/>
  <c r="AF18" i="45" s="1"/>
  <c r="N18" i="45"/>
  <c r="K18" i="45"/>
  <c r="P18" i="45" s="1"/>
  <c r="Z17" i="45"/>
  <c r="N17" i="45"/>
  <c r="K17" i="45"/>
  <c r="AC16" i="45"/>
  <c r="AA16" i="45"/>
  <c r="S16" i="45"/>
  <c r="R16" i="45"/>
  <c r="Q16" i="45"/>
  <c r="M16" i="45"/>
  <c r="L16" i="45"/>
  <c r="J16" i="45"/>
  <c r="I16" i="45"/>
  <c r="H16" i="45"/>
  <c r="G16" i="45"/>
  <c r="F16" i="45"/>
  <c r="E16" i="45"/>
  <c r="D16" i="45"/>
  <c r="C16" i="45"/>
  <c r="Z15" i="45"/>
  <c r="AE15" i="45" s="1"/>
  <c r="AI15" i="45" s="1"/>
  <c r="N15" i="45"/>
  <c r="K15" i="45"/>
  <c r="P15" i="45" s="1"/>
  <c r="AG15" i="45" s="1"/>
  <c r="Z14" i="45"/>
  <c r="AD14" i="45" s="1"/>
  <c r="N14" i="45"/>
  <c r="K14" i="45"/>
  <c r="P14" i="45" s="1"/>
  <c r="AD13" i="45"/>
  <c r="Z13" i="45"/>
  <c r="AE13" i="45" s="1"/>
  <c r="O13" i="45"/>
  <c r="AF13" i="45" s="1"/>
  <c r="N13" i="45"/>
  <c r="K13" i="45"/>
  <c r="P13" i="45" s="1"/>
  <c r="Z12" i="45"/>
  <c r="AE12" i="45" s="1"/>
  <c r="AI12" i="45" s="1"/>
  <c r="O12" i="45"/>
  <c r="N12" i="45"/>
  <c r="K12" i="45"/>
  <c r="P12" i="45" s="1"/>
  <c r="Z11" i="45"/>
  <c r="AD11" i="45" s="1"/>
  <c r="N11" i="45"/>
  <c r="K11" i="45"/>
  <c r="O11" i="45" s="1"/>
  <c r="Z10" i="45"/>
  <c r="Z8" i="45" s="1"/>
  <c r="N10" i="45"/>
  <c r="N8" i="45" s="1"/>
  <c r="K10" i="45"/>
  <c r="P10" i="45" s="1"/>
  <c r="Z9" i="45"/>
  <c r="AE9" i="45" s="1"/>
  <c r="O9" i="45"/>
  <c r="N9" i="45"/>
  <c r="K9" i="45"/>
  <c r="AH8" i="45"/>
  <c r="AC8" i="45"/>
  <c r="AA8" i="45"/>
  <c r="S8" i="45"/>
  <c r="R8" i="45"/>
  <c r="Q8" i="45"/>
  <c r="M8" i="45"/>
  <c r="L8" i="45"/>
  <c r="J8" i="45"/>
  <c r="I8" i="45"/>
  <c r="H8" i="45"/>
  <c r="G8" i="45"/>
  <c r="F8" i="45"/>
  <c r="E8" i="45"/>
  <c r="D8" i="45"/>
  <c r="C8" i="45"/>
  <c r="B8" i="45"/>
  <c r="AG14" i="45" l="1"/>
  <c r="AG20" i="45"/>
  <c r="AG61" i="45"/>
  <c r="AI61" i="45"/>
  <c r="AG121" i="45"/>
  <c r="AI121" i="45"/>
  <c r="AF21" i="45"/>
  <c r="AG43" i="45"/>
  <c r="AD20" i="45"/>
  <c r="AD121" i="45"/>
  <c r="AF121" i="45" s="1"/>
  <c r="AE14" i="45"/>
  <c r="AI14" i="45" s="1"/>
  <c r="AD91" i="45"/>
  <c r="AD104" i="45"/>
  <c r="AI105" i="45"/>
  <c r="AF109" i="45"/>
  <c r="K8" i="45"/>
  <c r="AD10" i="45"/>
  <c r="AG18" i="45"/>
  <c r="P19" i="45"/>
  <c r="AE21" i="45"/>
  <c r="AI21" i="45" s="1"/>
  <c r="AD26" i="45"/>
  <c r="O28" i="45"/>
  <c r="Z30" i="45"/>
  <c r="AE35" i="45"/>
  <c r="AI35" i="45" s="1"/>
  <c r="O43" i="45"/>
  <c r="AF43" i="45" s="1"/>
  <c r="AD54" i="45"/>
  <c r="AG57" i="45"/>
  <c r="O61" i="45"/>
  <c r="AC68" i="45"/>
  <c r="AE73" i="45"/>
  <c r="AI73" i="45" s="1"/>
  <c r="AF84" i="45"/>
  <c r="AD85" i="45"/>
  <c r="AF85" i="45" s="1"/>
  <c r="AG100" i="45"/>
  <c r="AD101" i="45"/>
  <c r="AG109" i="45"/>
  <c r="AI113" i="45"/>
  <c r="AG123" i="45"/>
  <c r="AG101" i="45"/>
  <c r="AE10" i="45"/>
  <c r="AI10" i="45" s="1"/>
  <c r="N16" i="45"/>
  <c r="K23" i="45"/>
  <c r="O33" i="45"/>
  <c r="AF33" i="45" s="1"/>
  <c r="P44" i="45"/>
  <c r="O47" i="45"/>
  <c r="AF47" i="45" s="1"/>
  <c r="AD58" i="45"/>
  <c r="AF58" i="45" s="1"/>
  <c r="AD62" i="45"/>
  <c r="AF62" i="45" s="1"/>
  <c r="P69" i="45"/>
  <c r="AG69" i="45" s="1"/>
  <c r="AG68" i="45" s="1"/>
  <c r="AF98" i="45"/>
  <c r="AF125" i="45"/>
  <c r="P126" i="45"/>
  <c r="AF92" i="45"/>
  <c r="AF96" i="45"/>
  <c r="AD100" i="45"/>
  <c r="AF100" i="45" s="1"/>
  <c r="AF105" i="45"/>
  <c r="AG108" i="45"/>
  <c r="AD109" i="45"/>
  <c r="AF116" i="45"/>
  <c r="AE120" i="45"/>
  <c r="AI120" i="45" s="1"/>
  <c r="AG125" i="45"/>
  <c r="AD128" i="45"/>
  <c r="AG28" i="45"/>
  <c r="AD28" i="45"/>
  <c r="AF51" i="45"/>
  <c r="P9" i="45"/>
  <c r="O15" i="45"/>
  <c r="N23" i="45"/>
  <c r="O46" i="45"/>
  <c r="AF46" i="45" s="1"/>
  <c r="P52" i="45"/>
  <c r="AG52" i="45" s="1"/>
  <c r="O55" i="45"/>
  <c r="AF55" i="45" s="1"/>
  <c r="AD61" i="45"/>
  <c r="O71" i="45"/>
  <c r="AF71" i="45" s="1"/>
  <c r="AI72" i="45"/>
  <c r="AE84" i="45"/>
  <c r="AI84" i="45" s="1"/>
  <c r="N88" i="45"/>
  <c r="AG92" i="45"/>
  <c r="AG96" i="45"/>
  <c r="AF106" i="45"/>
  <c r="AG111" i="45"/>
  <c r="AF113" i="45"/>
  <c r="AG116" i="45"/>
  <c r="AF124" i="45"/>
  <c r="AG85" i="45"/>
  <c r="K30" i="45"/>
  <c r="O20" i="45"/>
  <c r="AF20" i="45" s="1"/>
  <c r="O22" i="45"/>
  <c r="AF22" i="45" s="1"/>
  <c r="O24" i="45"/>
  <c r="AG26" i="45"/>
  <c r="N30" i="45"/>
  <c r="O35" i="45"/>
  <c r="AF35" i="45" s="1"/>
  <c r="AD43" i="45"/>
  <c r="AE44" i="45"/>
  <c r="AE42" i="45" s="1"/>
  <c r="AI42" i="45" s="1"/>
  <c r="O50" i="45"/>
  <c r="AF50" i="45" s="1"/>
  <c r="P56" i="45"/>
  <c r="AG56" i="45" s="1"/>
  <c r="P60" i="45"/>
  <c r="AG60" i="45" s="1"/>
  <c r="AE69" i="45"/>
  <c r="AI69" i="45" s="1"/>
  <c r="AF91" i="45"/>
  <c r="AG97" i="45"/>
  <c r="AF104" i="45"/>
  <c r="AG124" i="45"/>
  <c r="AD125" i="45"/>
  <c r="AE11" i="45"/>
  <c r="AI11" i="45" s="1"/>
  <c r="AE22" i="45"/>
  <c r="AI22" i="45" s="1"/>
  <c r="O14" i="45"/>
  <c r="AF14" i="45" s="1"/>
  <c r="P11" i="45"/>
  <c r="AG11" i="45" s="1"/>
  <c r="AG37" i="45"/>
  <c r="K42" i="45"/>
  <c r="AE48" i="45"/>
  <c r="AI48" i="45" s="1"/>
  <c r="O54" i="45"/>
  <c r="AF54" i="45" s="1"/>
  <c r="N77" i="45"/>
  <c r="AF79" i="45"/>
  <c r="AG83" i="45"/>
  <c r="AG91" i="45"/>
  <c r="AI97" i="45"/>
  <c r="AF101" i="45"/>
  <c r="AG104" i="45"/>
  <c r="AF122" i="45"/>
  <c r="AI9" i="45"/>
  <c r="P8" i="45"/>
  <c r="AI13" i="45"/>
  <c r="AG13" i="45"/>
  <c r="AG9" i="45"/>
  <c r="AF11" i="45"/>
  <c r="AG12" i="45"/>
  <c r="AE17" i="45"/>
  <c r="AD17" i="45"/>
  <c r="AG24" i="45"/>
  <c r="AG65" i="45"/>
  <c r="AF48" i="45"/>
  <c r="AE49" i="45"/>
  <c r="AI49" i="45" s="1"/>
  <c r="AD49" i="45"/>
  <c r="AE66" i="45"/>
  <c r="AI66" i="45" s="1"/>
  <c r="AI67" i="45"/>
  <c r="AI89" i="45"/>
  <c r="AG89" i="45"/>
  <c r="AE88" i="45"/>
  <c r="AI88" i="45" s="1"/>
  <c r="AI102" i="45"/>
  <c r="AG102" i="45"/>
  <c r="AF112" i="45"/>
  <c r="AG70" i="45"/>
  <c r="AF24" i="45"/>
  <c r="AE25" i="45"/>
  <c r="AD25" i="45"/>
  <c r="Z23" i="45"/>
  <c r="AG31" i="45"/>
  <c r="AD32" i="45"/>
  <c r="AG53" i="45"/>
  <c r="AI62" i="45"/>
  <c r="AG62" i="45"/>
  <c r="AF69" i="45"/>
  <c r="AE68" i="45"/>
  <c r="AI68" i="45" s="1"/>
  <c r="AI70" i="45"/>
  <c r="AG95" i="45"/>
  <c r="AG115" i="45"/>
  <c r="AF118" i="45"/>
  <c r="AF120" i="45"/>
  <c r="O128" i="45"/>
  <c r="P128" i="45"/>
  <c r="AG128" i="45" s="1"/>
  <c r="AI110" i="45"/>
  <c r="AG110" i="45"/>
  <c r="AD12" i="45"/>
  <c r="AF12" i="45" s="1"/>
  <c r="AF15" i="45"/>
  <c r="P21" i="45"/>
  <c r="AG21" i="45" s="1"/>
  <c r="AE29" i="45"/>
  <c r="AI29" i="45" s="1"/>
  <c r="AD29" i="45"/>
  <c r="AF29" i="45" s="1"/>
  <c r="P34" i="45"/>
  <c r="AG34" i="45" s="1"/>
  <c r="O34" i="45"/>
  <c r="P45" i="45"/>
  <c r="O45" i="45"/>
  <c r="AG87" i="45"/>
  <c r="AG90" i="45"/>
  <c r="AG103" i="45"/>
  <c r="AI118" i="45"/>
  <c r="AG118" i="45"/>
  <c r="AG126" i="45"/>
  <c r="AF56" i="45"/>
  <c r="AF60" i="45"/>
  <c r="AI82" i="45"/>
  <c r="AG82" i="45"/>
  <c r="AI44" i="45"/>
  <c r="O10" i="45"/>
  <c r="O17" i="45"/>
  <c r="K16" i="45"/>
  <c r="AG35" i="45"/>
  <c r="AE36" i="45"/>
  <c r="AD9" i="45"/>
  <c r="AD15" i="45"/>
  <c r="AG22" i="45"/>
  <c r="AI24" i="45"/>
  <c r="P27" i="45"/>
  <c r="AF44" i="45"/>
  <c r="AE45" i="45"/>
  <c r="AI45" i="45" s="1"/>
  <c r="AD45" i="45"/>
  <c r="AG54" i="45"/>
  <c r="AE63" i="45"/>
  <c r="AI63" i="45" s="1"/>
  <c r="AI64" i="45"/>
  <c r="AI95" i="45"/>
  <c r="AE19" i="45"/>
  <c r="AI19" i="45" s="1"/>
  <c r="AD19" i="45"/>
  <c r="AF19" i="45" s="1"/>
  <c r="Z16" i="45"/>
  <c r="P17" i="45"/>
  <c r="O23" i="45"/>
  <c r="AF26" i="45"/>
  <c r="AE27" i="45"/>
  <c r="AI27" i="45" s="1"/>
  <c r="AD27" i="45"/>
  <c r="AF27" i="45" s="1"/>
  <c r="P32" i="45"/>
  <c r="O32" i="45"/>
  <c r="AD34" i="45"/>
  <c r="AC42" i="45"/>
  <c r="P49" i="45"/>
  <c r="AG49" i="45" s="1"/>
  <c r="O49" i="45"/>
  <c r="AG58" i="45"/>
  <c r="P73" i="45"/>
  <c r="AG73" i="45" s="1"/>
  <c r="AF73" i="45"/>
  <c r="AF86" i="45"/>
  <c r="AG99" i="45"/>
  <c r="AG119" i="45"/>
  <c r="AD53" i="45"/>
  <c r="O57" i="45"/>
  <c r="O64" i="45"/>
  <c r="O67" i="45"/>
  <c r="O70" i="45"/>
  <c r="O68" i="45" s="1"/>
  <c r="AF78" i="45"/>
  <c r="AE79" i="45"/>
  <c r="AE77" i="45" s="1"/>
  <c r="AI77" i="45" s="1"/>
  <c r="AD80" i="45"/>
  <c r="AF80" i="45" s="1"/>
  <c r="AE86" i="45"/>
  <c r="AD87" i="45"/>
  <c r="AF87" i="45" s="1"/>
  <c r="AE98" i="45"/>
  <c r="AD99" i="45"/>
  <c r="AF99" i="45" s="1"/>
  <c r="AE106" i="45"/>
  <c r="AD107" i="45"/>
  <c r="AF107" i="45" s="1"/>
  <c r="AE114" i="45"/>
  <c r="AD115" i="45"/>
  <c r="AF115" i="45" s="1"/>
  <c r="AE122" i="45"/>
  <c r="AD123" i="45"/>
  <c r="AF123" i="45" s="1"/>
  <c r="AE127" i="45"/>
  <c r="AI127" i="45" s="1"/>
  <c r="P64" i="45"/>
  <c r="P67" i="45"/>
  <c r="K68" i="45"/>
  <c r="Z68" i="45"/>
  <c r="P81" i="45"/>
  <c r="AD82" i="45"/>
  <c r="AF82" i="45" s="1"/>
  <c r="P88" i="45"/>
  <c r="AD89" i="45"/>
  <c r="AD88" i="45" s="1"/>
  <c r="O94" i="45"/>
  <c r="AD102" i="45"/>
  <c r="AF102" i="45" s="1"/>
  <c r="AD110" i="45"/>
  <c r="AF110" i="45" s="1"/>
  <c r="AD118" i="45"/>
  <c r="O53" i="45"/>
  <c r="AF53" i="45" s="1"/>
  <c r="AD57" i="45"/>
  <c r="AF59" i="45"/>
  <c r="Z63" i="45"/>
  <c r="AD64" i="45"/>
  <c r="AD63" i="45" s="1"/>
  <c r="Z66" i="45"/>
  <c r="AD67" i="45"/>
  <c r="AD66" i="45" s="1"/>
  <c r="AD70" i="45"/>
  <c r="AD68" i="45" s="1"/>
  <c r="AD83" i="45"/>
  <c r="AF83" i="45" s="1"/>
  <c r="AD90" i="45"/>
  <c r="AF90" i="45" s="1"/>
  <c r="P94" i="45"/>
  <c r="AD95" i="45"/>
  <c r="AD103" i="45"/>
  <c r="AF103" i="45" s="1"/>
  <c r="AD111" i="45"/>
  <c r="AF111" i="45" s="1"/>
  <c r="AD119" i="45"/>
  <c r="AF119" i="45" s="1"/>
  <c r="AD126" i="45"/>
  <c r="AF126" i="45" s="1"/>
  <c r="O127" i="45"/>
  <c r="AF127" i="45" s="1"/>
  <c r="R88" i="45"/>
  <c r="Z88" i="45" s="1"/>
  <c r="L7" i="50"/>
  <c r="AF81" i="45" l="1"/>
  <c r="P68" i="45"/>
  <c r="AF57" i="45"/>
  <c r="AG10" i="45"/>
  <c r="AF28" i="45"/>
  <c r="AG44" i="45"/>
  <c r="AG42" i="45" s="1"/>
  <c r="AG120" i="45"/>
  <c r="AF61" i="45"/>
  <c r="AD8" i="45"/>
  <c r="AE81" i="45"/>
  <c r="AI81" i="45" s="1"/>
  <c r="AE8" i="45"/>
  <c r="AI8" i="45" s="1"/>
  <c r="AF77" i="45"/>
  <c r="AF89" i="45"/>
  <c r="AF88" i="45" s="1"/>
  <c r="AD42" i="45"/>
  <c r="AF128" i="45"/>
  <c r="AG84" i="45"/>
  <c r="AG48" i="45"/>
  <c r="AG64" i="45"/>
  <c r="AG63" i="45" s="1"/>
  <c r="P63" i="45"/>
  <c r="AI36" i="45"/>
  <c r="AG36" i="45"/>
  <c r="O42" i="45"/>
  <c r="AF45" i="45"/>
  <c r="AF42" i="45" s="1"/>
  <c r="AG45" i="45"/>
  <c r="AI25" i="45"/>
  <c r="AG25" i="45"/>
  <c r="AF32" i="45"/>
  <c r="O30" i="45"/>
  <c r="AD81" i="45"/>
  <c r="AI122" i="45"/>
  <c r="AG122" i="45"/>
  <c r="AI86" i="45"/>
  <c r="AG86" i="45"/>
  <c r="AG32" i="45"/>
  <c r="P30" i="45"/>
  <c r="AE23" i="45"/>
  <c r="AI23" i="45" s="1"/>
  <c r="AF34" i="45"/>
  <c r="AG8" i="45"/>
  <c r="AG19" i="45"/>
  <c r="AI17" i="45"/>
  <c r="AE16" i="45"/>
  <c r="AI16" i="45" s="1"/>
  <c r="AF95" i="45"/>
  <c r="AF94" i="45" s="1"/>
  <c r="AD94" i="45"/>
  <c r="AF64" i="45"/>
  <c r="AF63" i="45" s="1"/>
  <c r="O63" i="45"/>
  <c r="AG27" i="45"/>
  <c r="AG23" i="45" s="1"/>
  <c r="AD30" i="45"/>
  <c r="AG88" i="45"/>
  <c r="AG29" i="45"/>
  <c r="AI98" i="45"/>
  <c r="AG98" i="45"/>
  <c r="AI114" i="45"/>
  <c r="AG114" i="45"/>
  <c r="AI79" i="45"/>
  <c r="AG79" i="45"/>
  <c r="AG77" i="45" s="1"/>
  <c r="AG127" i="45"/>
  <c r="AF49" i="45"/>
  <c r="AE94" i="45"/>
  <c r="AI94" i="45" s="1"/>
  <c r="O16" i="45"/>
  <c r="AF17" i="45"/>
  <c r="AF16" i="45" s="1"/>
  <c r="AE30" i="45"/>
  <c r="AI30" i="45" s="1"/>
  <c r="P23" i="45"/>
  <c r="AF9" i="45"/>
  <c r="AF67" i="45"/>
  <c r="AF66" i="45" s="1"/>
  <c r="O66" i="45"/>
  <c r="O8" i="45"/>
  <c r="AF10" i="45"/>
  <c r="P42" i="45"/>
  <c r="AG67" i="45"/>
  <c r="AG66" i="45" s="1"/>
  <c r="P66" i="45"/>
  <c r="AI106" i="45"/>
  <c r="AG106" i="45"/>
  <c r="AF70" i="45"/>
  <c r="AF68" i="45" s="1"/>
  <c r="AD77" i="45"/>
  <c r="AD23" i="45"/>
  <c r="AF25" i="45"/>
  <c r="AD16" i="45"/>
  <c r="P16" i="45"/>
  <c r="AG17" i="45"/>
  <c r="G22" i="32"/>
  <c r="E22" i="32"/>
  <c r="I21" i="32"/>
  <c r="I20" i="32"/>
  <c r="I19" i="32"/>
  <c r="I18" i="32"/>
  <c r="I17" i="32"/>
  <c r="I16" i="32"/>
  <c r="I15" i="32"/>
  <c r="I14" i="32"/>
  <c r="I13" i="32"/>
  <c r="I12" i="32"/>
  <c r="I11" i="32"/>
  <c r="C11" i="32"/>
  <c r="C22" i="32" s="1"/>
  <c r="I10" i="32"/>
  <c r="I6" i="32"/>
  <c r="H6" i="32"/>
  <c r="G6" i="32"/>
  <c r="E6" i="32"/>
  <c r="L42" i="60"/>
  <c r="W40" i="60"/>
  <c r="V40" i="60"/>
  <c r="W39" i="60"/>
  <c r="V39" i="60"/>
  <c r="W38" i="60"/>
  <c r="V38" i="60"/>
  <c r="W37" i="60"/>
  <c r="V37" i="60"/>
  <c r="W36" i="60"/>
  <c r="V36" i="60"/>
  <c r="W35" i="60"/>
  <c r="V35" i="60"/>
  <c r="W32" i="60"/>
  <c r="V32" i="60"/>
  <c r="W31" i="60"/>
  <c r="V31" i="60"/>
  <c r="W30" i="60"/>
  <c r="V30" i="60"/>
  <c r="W29" i="60"/>
  <c r="V29" i="60"/>
  <c r="W28" i="60"/>
  <c r="V28" i="60"/>
  <c r="W27" i="60"/>
  <c r="V27" i="60"/>
  <c r="W24" i="60"/>
  <c r="V24" i="60"/>
  <c r="W23" i="60"/>
  <c r="V23" i="60"/>
  <c r="W22" i="60"/>
  <c r="V22" i="60"/>
  <c r="W21" i="60"/>
  <c r="V21" i="60"/>
  <c r="W20" i="60"/>
  <c r="V20" i="60"/>
  <c r="W19" i="60"/>
  <c r="V19" i="60"/>
  <c r="W16" i="60"/>
  <c r="V16" i="60"/>
  <c r="W15" i="60"/>
  <c r="V15" i="60"/>
  <c r="W14" i="60"/>
  <c r="V14" i="60"/>
  <c r="W13" i="60"/>
  <c r="V13" i="60"/>
  <c r="W12" i="60"/>
  <c r="V12" i="60"/>
  <c r="W11" i="60"/>
  <c r="V11" i="60"/>
  <c r="W10" i="60"/>
  <c r="V10" i="60"/>
  <c r="V9" i="60"/>
  <c r="P107" i="21"/>
  <c r="O107" i="21"/>
  <c r="M107" i="21"/>
  <c r="L107" i="21"/>
  <c r="H107" i="21"/>
  <c r="H108" i="21" s="1"/>
  <c r="G107" i="21"/>
  <c r="F107" i="21"/>
  <c r="E107" i="21"/>
  <c r="D107" i="21"/>
  <c r="D108" i="21" s="1"/>
  <c r="P106" i="21"/>
  <c r="O106" i="21"/>
  <c r="M106" i="21"/>
  <c r="L106" i="21"/>
  <c r="H106" i="21"/>
  <c r="G106" i="21"/>
  <c r="F106" i="21"/>
  <c r="E106" i="21"/>
  <c r="D106" i="21"/>
  <c r="P105" i="21"/>
  <c r="O105" i="21"/>
  <c r="M105" i="21"/>
  <c r="L105" i="21"/>
  <c r="H105" i="21"/>
  <c r="G105" i="21"/>
  <c r="F105" i="21"/>
  <c r="E105" i="21"/>
  <c r="D105" i="21"/>
  <c r="E100" i="21"/>
  <c r="I99" i="21"/>
  <c r="Q99" i="21" s="1"/>
  <c r="I98" i="21"/>
  <c r="Q98" i="21" s="1"/>
  <c r="I97" i="21"/>
  <c r="Q97" i="21" s="1"/>
  <c r="N96" i="21"/>
  <c r="L96" i="21"/>
  <c r="F96" i="21"/>
  <c r="D96" i="21"/>
  <c r="N95" i="21"/>
  <c r="I95" i="21"/>
  <c r="N94" i="21"/>
  <c r="I94" i="21"/>
  <c r="I96" i="21" s="1"/>
  <c r="N93" i="21"/>
  <c r="I93" i="21"/>
  <c r="L92" i="21"/>
  <c r="F92" i="21"/>
  <c r="E92" i="21"/>
  <c r="D92" i="21"/>
  <c r="N91" i="21"/>
  <c r="I91" i="21"/>
  <c r="Q90" i="21"/>
  <c r="N90" i="21"/>
  <c r="I90" i="21"/>
  <c r="N89" i="21"/>
  <c r="I89" i="21"/>
  <c r="Q89" i="21" s="1"/>
  <c r="L84" i="21"/>
  <c r="H84" i="21"/>
  <c r="F84" i="21"/>
  <c r="E84" i="21"/>
  <c r="D84" i="21"/>
  <c r="N83" i="21"/>
  <c r="I83" i="21"/>
  <c r="I84" i="21" s="1"/>
  <c r="N82" i="21"/>
  <c r="Q82" i="21" s="1"/>
  <c r="I82" i="21"/>
  <c r="N81" i="21"/>
  <c r="I81" i="21"/>
  <c r="Q81" i="21" s="1"/>
  <c r="I80" i="21"/>
  <c r="F80" i="21"/>
  <c r="D80" i="21"/>
  <c r="I79" i="21"/>
  <c r="Q79" i="21" s="1"/>
  <c r="I78" i="21"/>
  <c r="Q78" i="21" s="1"/>
  <c r="I77" i="21"/>
  <c r="Q77" i="21" s="1"/>
  <c r="L76" i="21"/>
  <c r="G76" i="21"/>
  <c r="N75" i="21"/>
  <c r="I75" i="21"/>
  <c r="N74" i="21"/>
  <c r="Q74" i="21" s="1"/>
  <c r="I74" i="21"/>
  <c r="N73" i="21"/>
  <c r="I73" i="21"/>
  <c r="L68" i="21"/>
  <c r="I68" i="21"/>
  <c r="F68" i="21"/>
  <c r="D68" i="21"/>
  <c r="I67" i="21"/>
  <c r="Q67" i="21" s="1"/>
  <c r="N66" i="21"/>
  <c r="N68" i="21" s="1"/>
  <c r="I66" i="21"/>
  <c r="Q66" i="21" s="1"/>
  <c r="N65" i="21"/>
  <c r="I65" i="21"/>
  <c r="Q65" i="21" s="1"/>
  <c r="L64" i="21"/>
  <c r="F64" i="21"/>
  <c r="E64" i="21"/>
  <c r="D64" i="21"/>
  <c r="N63" i="21"/>
  <c r="I63" i="21"/>
  <c r="Q63" i="21" s="1"/>
  <c r="N62" i="21"/>
  <c r="N64" i="21" s="1"/>
  <c r="I62" i="21"/>
  <c r="N61" i="21"/>
  <c r="I61" i="21"/>
  <c r="Q61" i="21" s="1"/>
  <c r="F60" i="21"/>
  <c r="D60" i="21"/>
  <c r="I59" i="21"/>
  <c r="Q59" i="21" s="1"/>
  <c r="I58" i="21"/>
  <c r="Q58" i="21" s="1"/>
  <c r="I57" i="21"/>
  <c r="Q57" i="21" s="1"/>
  <c r="F56" i="21"/>
  <c r="D56" i="21"/>
  <c r="I55" i="21"/>
  <c r="Q55" i="21" s="1"/>
  <c r="N54" i="21"/>
  <c r="I54" i="21"/>
  <c r="Q53" i="21"/>
  <c r="I53" i="21"/>
  <c r="F48" i="21"/>
  <c r="D48" i="21"/>
  <c r="I47" i="21"/>
  <c r="Q47" i="21" s="1"/>
  <c r="I46" i="21"/>
  <c r="I48" i="21" s="1"/>
  <c r="Q45" i="21"/>
  <c r="I45" i="21"/>
  <c r="L44" i="21"/>
  <c r="F44" i="21"/>
  <c r="D44" i="21"/>
  <c r="N43" i="21"/>
  <c r="I43" i="21"/>
  <c r="I44" i="21" s="1"/>
  <c r="N42" i="21"/>
  <c r="N44" i="21" s="1"/>
  <c r="I42" i="21"/>
  <c r="N41" i="21"/>
  <c r="I41" i="21"/>
  <c r="L40" i="21"/>
  <c r="F40" i="21"/>
  <c r="D40" i="21"/>
  <c r="N39" i="21"/>
  <c r="Q39" i="21" s="1"/>
  <c r="I39" i="21"/>
  <c r="N38" i="21"/>
  <c r="I38" i="21"/>
  <c r="N37" i="21"/>
  <c r="I37" i="21"/>
  <c r="Q37" i="21" s="1"/>
  <c r="F32" i="21"/>
  <c r="D32" i="21"/>
  <c r="Q31" i="21"/>
  <c r="I31" i="21"/>
  <c r="I30" i="21"/>
  <c r="I29" i="21"/>
  <c r="Q29" i="21" s="1"/>
  <c r="L24" i="21"/>
  <c r="F24" i="21"/>
  <c r="E24" i="21"/>
  <c r="D24" i="21"/>
  <c r="N23" i="21"/>
  <c r="N24" i="21" s="1"/>
  <c r="I23" i="21"/>
  <c r="Q23" i="21" s="1"/>
  <c r="N22" i="21"/>
  <c r="I22" i="21"/>
  <c r="N21" i="21"/>
  <c r="I21" i="21"/>
  <c r="L16" i="21"/>
  <c r="F16" i="21"/>
  <c r="E16" i="21"/>
  <c r="D16" i="21"/>
  <c r="N15" i="21"/>
  <c r="I15" i="21"/>
  <c r="Q15" i="21" s="1"/>
  <c r="N14" i="21"/>
  <c r="N106" i="21" s="1"/>
  <c r="I14" i="21"/>
  <c r="N13" i="21"/>
  <c r="I13" i="21"/>
  <c r="O24" i="9"/>
  <c r="N24" i="9"/>
  <c r="L24" i="9"/>
  <c r="K24" i="9"/>
  <c r="J24" i="9"/>
  <c r="I24" i="9"/>
  <c r="G24" i="9"/>
  <c r="F24" i="9"/>
  <c r="E24" i="9"/>
  <c r="D24" i="9"/>
  <c r="C24" i="9"/>
  <c r="M22" i="9"/>
  <c r="H22" i="9"/>
  <c r="M21" i="9"/>
  <c r="P21" i="9" s="1"/>
  <c r="H21" i="9"/>
  <c r="M20" i="9"/>
  <c r="H20" i="9"/>
  <c r="P20" i="9" s="1"/>
  <c r="M19" i="9"/>
  <c r="H19" i="9"/>
  <c r="M18" i="9"/>
  <c r="H18" i="9"/>
  <c r="P18" i="9" s="1"/>
  <c r="M17" i="9"/>
  <c r="H17" i="9"/>
  <c r="P17" i="9" s="1"/>
  <c r="M16" i="9"/>
  <c r="H16" i="9"/>
  <c r="P16" i="9" s="1"/>
  <c r="O15" i="9"/>
  <c r="M15" i="9"/>
  <c r="H15" i="9"/>
  <c r="P15" i="9" s="1"/>
  <c r="M14" i="9"/>
  <c r="H14" i="9"/>
  <c r="M13" i="9"/>
  <c r="H13" i="9"/>
  <c r="P13" i="9" s="1"/>
  <c r="M12" i="9"/>
  <c r="H12" i="9"/>
  <c r="P12" i="9" s="1"/>
  <c r="M11" i="9"/>
  <c r="H11" i="9"/>
  <c r="M10" i="9"/>
  <c r="H10" i="9"/>
  <c r="P10" i="9" s="1"/>
  <c r="M9" i="9"/>
  <c r="H9" i="9"/>
  <c r="M8" i="9"/>
  <c r="H8" i="9"/>
  <c r="M7" i="9"/>
  <c r="H7" i="9"/>
  <c r="M6" i="9"/>
  <c r="H6" i="9"/>
  <c r="F108" i="21" l="1"/>
  <c r="P8" i="9"/>
  <c r="P19" i="9"/>
  <c r="N107" i="21"/>
  <c r="Q22" i="21"/>
  <c r="Q46" i="21"/>
  <c r="Q48" i="21" s="1"/>
  <c r="Q54" i="21"/>
  <c r="Q73" i="21"/>
  <c r="Q94" i="21"/>
  <c r="G108" i="21"/>
  <c r="W42" i="60"/>
  <c r="AF23" i="45"/>
  <c r="Q21" i="21"/>
  <c r="Q43" i="21"/>
  <c r="P9" i="9"/>
  <c r="I105" i="21"/>
  <c r="Q95" i="21"/>
  <c r="L108" i="21"/>
  <c r="AG94" i="45"/>
  <c r="AG30" i="45"/>
  <c r="AF30" i="45"/>
  <c r="H24" i="9"/>
  <c r="I32" i="21"/>
  <c r="I40" i="21"/>
  <c r="N84" i="21"/>
  <c r="I92" i="21"/>
  <c r="AI131" i="45"/>
  <c r="P22" i="9"/>
  <c r="Q91" i="21"/>
  <c r="Q92" i="21" s="1"/>
  <c r="M24" i="9"/>
  <c r="P14" i="9"/>
  <c r="Q13" i="21"/>
  <c r="Q105" i="21" s="1"/>
  <c r="Q30" i="21"/>
  <c r="Q32" i="21" s="1"/>
  <c r="Q41" i="21"/>
  <c r="I56" i="21"/>
  <c r="I64" i="21"/>
  <c r="Q75" i="21"/>
  <c r="Q76" i="21" s="1"/>
  <c r="Q93" i="21"/>
  <c r="I22" i="32"/>
  <c r="AG81" i="45"/>
  <c r="P7" i="9"/>
  <c r="P11" i="9"/>
  <c r="I106" i="21"/>
  <c r="N16" i="21"/>
  <c r="Q62" i="21"/>
  <c r="Q64" i="21" s="1"/>
  <c r="E108" i="21"/>
  <c r="AG16" i="45"/>
  <c r="AF8" i="45"/>
  <c r="C6" i="32"/>
  <c r="Q60" i="21"/>
  <c r="Q80" i="21"/>
  <c r="N108" i="21"/>
  <c r="Q100" i="21"/>
  <c r="Q68" i="21"/>
  <c r="Q56" i="21"/>
  <c r="Q24" i="21"/>
  <c r="I107" i="21"/>
  <c r="I108" i="21" s="1"/>
  <c r="I16" i="21"/>
  <c r="I24" i="21"/>
  <c r="N92" i="21"/>
  <c r="I100" i="21"/>
  <c r="Q14" i="21"/>
  <c r="Q83" i="21"/>
  <c r="Q84" i="21" s="1"/>
  <c r="Q42" i="21"/>
  <c r="Q44" i="21" s="1"/>
  <c r="N105" i="21"/>
  <c r="Q38" i="21"/>
  <c r="Q40" i="21" s="1"/>
  <c r="N40" i="21"/>
  <c r="I76" i="21"/>
  <c r="I60" i="21"/>
  <c r="N76" i="21"/>
  <c r="P6" i="9"/>
  <c r="Q96" i="21" l="1"/>
  <c r="P24" i="9"/>
  <c r="Q106" i="21"/>
  <c r="Q16" i="21"/>
  <c r="Q107" i="21"/>
  <c r="Q108" i="21" l="1"/>
  <c r="M47" i="57" l="1"/>
  <c r="N47" i="57"/>
  <c r="L47" i="57"/>
  <c r="N32" i="57"/>
  <c r="N28" i="57"/>
  <c r="N23" i="57"/>
  <c r="N16" i="57"/>
  <c r="N11" i="57"/>
  <c r="K32" i="57"/>
  <c r="K28" i="57"/>
  <c r="K23" i="57"/>
  <c r="K16" i="57"/>
  <c r="K11" i="57"/>
  <c r="J47" i="57"/>
  <c r="I47" i="57"/>
  <c r="G47" i="57"/>
  <c r="F47" i="57"/>
  <c r="H32" i="57"/>
  <c r="H28" i="57"/>
  <c r="H23" i="57"/>
  <c r="H16" i="57"/>
  <c r="H11" i="57"/>
  <c r="C47" i="57"/>
  <c r="E47" i="57"/>
  <c r="B47" i="57"/>
  <c r="D32" i="57"/>
  <c r="D28" i="57"/>
  <c r="D23" i="57"/>
  <c r="D47" i="57" s="1"/>
  <c r="D16" i="57"/>
  <c r="D11" i="57"/>
  <c r="H47" i="57" l="1"/>
  <c r="K47" i="57"/>
  <c r="C132" i="76" l="1"/>
  <c r="D132" i="76"/>
  <c r="B132" i="76"/>
  <c r="B88" i="76"/>
  <c r="C88" i="76"/>
  <c r="D88" i="76"/>
  <c r="D43" i="76"/>
  <c r="C43" i="76"/>
  <c r="B43" i="76"/>
  <c r="Q17" i="30"/>
  <c r="P41" i="30"/>
  <c r="O41" i="30"/>
  <c r="P12" i="30"/>
  <c r="Q12" i="30" s="1"/>
  <c r="N13" i="30"/>
  <c r="Q13" i="30" s="1"/>
  <c r="N14" i="30"/>
  <c r="Q14" i="30" s="1"/>
  <c r="N15" i="30"/>
  <c r="Q15" i="30" s="1"/>
  <c r="N16" i="30"/>
  <c r="Q16" i="30" s="1"/>
  <c r="N17" i="30"/>
  <c r="N18" i="30"/>
  <c r="Q18" i="30" s="1"/>
  <c r="N19" i="30"/>
  <c r="Q19" i="30" s="1"/>
  <c r="N20" i="30"/>
  <c r="Q20" i="30" s="1"/>
  <c r="N21" i="30"/>
  <c r="Q21" i="30" s="1"/>
  <c r="N22" i="30"/>
  <c r="Q22" i="30" s="1"/>
  <c r="N23" i="30"/>
  <c r="Q23" i="30" s="1"/>
  <c r="N24" i="30"/>
  <c r="Q24" i="30" s="1"/>
  <c r="N25" i="30"/>
  <c r="Q25" i="30" s="1"/>
  <c r="N26" i="30"/>
  <c r="Q26" i="30" s="1"/>
  <c r="N27" i="30"/>
  <c r="Q27" i="30" s="1"/>
  <c r="N28" i="30"/>
  <c r="Q28" i="30" s="1"/>
  <c r="N29" i="30"/>
  <c r="Q29" i="30" s="1"/>
  <c r="N30" i="30"/>
  <c r="Q30" i="30" s="1"/>
  <c r="N31" i="30"/>
  <c r="Q31" i="30" s="1"/>
  <c r="N32" i="30"/>
  <c r="Q32" i="30" s="1"/>
  <c r="N33" i="30"/>
  <c r="Q33" i="30" s="1"/>
  <c r="N34" i="30"/>
  <c r="Q34" i="30" s="1"/>
  <c r="N35" i="30"/>
  <c r="Q35" i="30" s="1"/>
  <c r="N36" i="30"/>
  <c r="Q36" i="30" s="1"/>
  <c r="N37" i="30"/>
  <c r="Q37" i="30" s="1"/>
  <c r="N38" i="30"/>
  <c r="Q38" i="30" s="1"/>
  <c r="N39" i="30"/>
  <c r="Q39" i="30" s="1"/>
  <c r="N12" i="30"/>
  <c r="N41" i="30" s="1"/>
  <c r="L41" i="30"/>
  <c r="I13" i="30"/>
  <c r="I14" i="30"/>
  <c r="I15" i="30"/>
  <c r="I16" i="30"/>
  <c r="I17" i="30"/>
  <c r="I18" i="30"/>
  <c r="I19" i="30"/>
  <c r="I20" i="30"/>
  <c r="I21" i="30"/>
  <c r="I22" i="30"/>
  <c r="I23" i="30"/>
  <c r="I24" i="30"/>
  <c r="I25" i="30"/>
  <c r="I26" i="30"/>
  <c r="I27" i="30"/>
  <c r="I28" i="30"/>
  <c r="I29" i="30"/>
  <c r="I30" i="30"/>
  <c r="I31" i="30"/>
  <c r="I32" i="30"/>
  <c r="I33" i="30"/>
  <c r="I34" i="30"/>
  <c r="I35" i="30"/>
  <c r="I36" i="30"/>
  <c r="I37" i="30"/>
  <c r="I38" i="30"/>
  <c r="I39" i="30"/>
  <c r="I12" i="30"/>
  <c r="H41" i="30"/>
  <c r="F41" i="30"/>
  <c r="Q41" i="30" l="1"/>
  <c r="E41" i="30"/>
  <c r="D41" i="30"/>
  <c r="D50" i="70"/>
  <c r="D45" i="70"/>
  <c r="D38" i="70"/>
  <c r="C50" i="70"/>
  <c r="C52" i="70" s="1"/>
  <c r="C45" i="70"/>
  <c r="C38" i="70"/>
  <c r="B50" i="70"/>
  <c r="B52" i="70" s="1"/>
  <c r="B45" i="70"/>
  <c r="B38" i="70"/>
  <c r="C33" i="70"/>
  <c r="C35" i="70" s="1"/>
  <c r="D33" i="70"/>
  <c r="B33" i="70"/>
  <c r="C28" i="70"/>
  <c r="D28" i="70"/>
  <c r="B28" i="70"/>
  <c r="C21" i="70"/>
  <c r="D21" i="70"/>
  <c r="D35" i="70" s="1"/>
  <c r="B21" i="70"/>
  <c r="B35" i="70" s="1"/>
  <c r="C16" i="70"/>
  <c r="D16" i="70"/>
  <c r="D18" i="70" s="1"/>
  <c r="C11" i="70"/>
  <c r="D11" i="70"/>
  <c r="C4" i="70"/>
  <c r="C18" i="70" s="1"/>
  <c r="D4" i="70"/>
  <c r="B16" i="70"/>
  <c r="B11" i="70"/>
  <c r="B18" i="70" s="1"/>
  <c r="B4" i="70"/>
  <c r="D52" i="70" l="1"/>
  <c r="I41" i="3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pcuba</author>
  </authors>
  <commentList>
    <comment ref="D3" authorId="0" shapeId="0" xr:uid="{00000000-0006-0000-0100-000001000000}">
      <text>
        <r>
          <rPr>
            <sz val="8"/>
            <color indexed="81"/>
            <rFont val="Tahoma"/>
            <family val="2"/>
          </rPr>
          <t xml:space="preserve">
Nombre del Indicador</t>
        </r>
      </text>
    </comment>
  </commentList>
</comments>
</file>

<file path=xl/sharedStrings.xml><?xml version="1.0" encoding="utf-8"?>
<sst xmlns="http://schemas.openxmlformats.org/spreadsheetml/2006/main" count="17320" uniqueCount="4492">
  <si>
    <t>TOTAL</t>
  </si>
  <si>
    <t>RECURSOS PUBLICOS</t>
  </si>
  <si>
    <t>MONTO</t>
  </si>
  <si>
    <t>F-8</t>
  </si>
  <si>
    <t>PROFESIONALES</t>
  </si>
  <si>
    <t>TECNICOS</t>
  </si>
  <si>
    <t>AUXILIARES</t>
  </si>
  <si>
    <t>DIRECTIVOS/FUNCIONARIOS</t>
  </si>
  <si>
    <t>FUENTE DE FINANCIAMIENTO</t>
  </si>
  <si>
    <t xml:space="preserve"> REMUNERATIVA</t>
  </si>
  <si>
    <t>CATEGORIA</t>
  </si>
  <si>
    <t>PEA</t>
  </si>
  <si>
    <t>F-1</t>
  </si>
  <si>
    <t>SPA</t>
  </si>
  <si>
    <t>SPE</t>
  </si>
  <si>
    <t>STA</t>
  </si>
  <si>
    <t>STE</t>
  </si>
  <si>
    <t>SAA</t>
  </si>
  <si>
    <t>SAE</t>
  </si>
  <si>
    <t>S/.</t>
  </si>
  <si>
    <t>Est. %</t>
  </si>
  <si>
    <t>EST. %</t>
  </si>
  <si>
    <t>GASTOS CORRIENTES */</t>
  </si>
  <si>
    <t>TOTAL (A)</t>
  </si>
  <si>
    <t>OTROS</t>
  </si>
  <si>
    <t>COSTO ANUAL</t>
  </si>
  <si>
    <t>OBLIGACIONES DEL EMPLEADOR (CARGAS SOCIALES)</t>
  </si>
  <si>
    <t>GASTOS VARIABLES Y OCASIONALES</t>
  </si>
  <si>
    <t>COMBUSTIBLE Y LUBRICANTES</t>
  </si>
  <si>
    <t>SERVICIOS NO PERSONALES</t>
  </si>
  <si>
    <t>PROPINAS</t>
  </si>
  <si>
    <t>BIENES DISTRIBUCION GRATUITA</t>
  </si>
  <si>
    <t>PASAJES Y GASTOS DE TRANSPORTE</t>
  </si>
  <si>
    <t>CONTRATACION CON EMPRESAS DE SERVICIOS</t>
  </si>
  <si>
    <t>TRANSFERENCIAS CAFAE</t>
  </si>
  <si>
    <t>RUBROS</t>
  </si>
  <si>
    <t>OTROS SERVICIOS DE TERCEROS</t>
  </si>
  <si>
    <t>BIENES DE CONSUMO</t>
  </si>
  <si>
    <t>ALIMENTOS DE PERSONAS</t>
  </si>
  <si>
    <t>TARIFAS DE SERVICIOS GENERALES</t>
  </si>
  <si>
    <t>OTROS (DETALLAR)</t>
  </si>
  <si>
    <t>SEGUROS</t>
  </si>
  <si>
    <t>VIATICOS Y ASIGNACIONES</t>
  </si>
  <si>
    <t>NUEVOS SOLES</t>
  </si>
  <si>
    <t xml:space="preserve">SERVICIO DE CONSULTORIA </t>
  </si>
  <si>
    <t>CONSULTORIAS</t>
  </si>
  <si>
    <t xml:space="preserve">TOTAL </t>
  </si>
  <si>
    <t>1. RECURSOS ORDINARIOS</t>
  </si>
  <si>
    <t>2. RECURSOS DIRECTAM. RECAUD.</t>
  </si>
  <si>
    <t>3.- RECURSOS OPERACIONES</t>
  </si>
  <si>
    <t>4. DONACIONES Y TRANSFERENCIAS</t>
  </si>
  <si>
    <t>5. RECURSOS DETERMINADOS</t>
  </si>
  <si>
    <t xml:space="preserve">    - CONTRIBUCIONES A FONDOS</t>
  </si>
  <si>
    <t xml:space="preserve">    - FONDO DE COMPENCIÓN MUNICIPAL</t>
  </si>
  <si>
    <t xml:space="preserve">    - IMPUESTOS MUNICIPALES</t>
  </si>
  <si>
    <t xml:space="preserve">    - CANON  Y  SOBRECANON, REGALIAS</t>
  </si>
  <si>
    <t xml:space="preserve">       Y PARTICIPACIONES</t>
  </si>
  <si>
    <t>TOTAL    (*)</t>
  </si>
  <si>
    <t>OTROS (ESPECIFICAR) (**)</t>
  </si>
  <si>
    <t>(PIA) = Presupuesto Institucional de Apertura</t>
  </si>
  <si>
    <t>TIPO DE ESTUDIO Y/O INFORME (*)</t>
  </si>
  <si>
    <t>(*) EL PRODUCTO QUE SE ADQUIERE</t>
  </si>
  <si>
    <t>NIVELES REMUNERATIVOS</t>
  </si>
  <si>
    <t>(1)</t>
  </si>
  <si>
    <t>(2)</t>
  </si>
  <si>
    <t>(3)</t>
  </si>
  <si>
    <t>(4)</t>
  </si>
  <si>
    <t>(5)</t>
  </si>
  <si>
    <t>(6)</t>
  </si>
  <si>
    <t>CARRERA ADMINISTRATIVA</t>
  </si>
  <si>
    <t>……</t>
  </si>
  <si>
    <t>ASISTENCIALES NO PROFESIONALES DE LA SALUD</t>
  </si>
  <si>
    <t>LEY DEL PROFESORADO</t>
  </si>
  <si>
    <t>CARRERA MEDICA Y PROFESIONALES  DE LA SALUD</t>
  </si>
  <si>
    <t>NOTAS</t>
  </si>
  <si>
    <t xml:space="preserve">(1) PEA: </t>
  </si>
  <si>
    <t xml:space="preserve">(2) REMUNERACION: </t>
  </si>
  <si>
    <t xml:space="preserve">SE CONSIGNARA LA REMUNERACION MENSUAL PROMEDIO DE UN SERVIDOR EN CADA NIVEL DE LA CARRERA PUBLICA SEGUN CORRESPONDA </t>
  </si>
  <si>
    <t xml:space="preserve">(3) CAFAE: </t>
  </si>
  <si>
    <t xml:space="preserve">SE CONSIGNARA EL  INCENTIVO LABORAL  MENSUAL PROMEDIO QUE POR DISPOSICION EXPRESA SE LE OTORGUE A UN SERVIDOR EN CADA NIVEL SEGUN CORRESPONDA </t>
  </si>
  <si>
    <t xml:space="preserve">(4) AETA: </t>
  </si>
  <si>
    <t xml:space="preserve">SOLO APLICABLE AL SECTOR SALUD. SE CONSIGNARA LA ASIGNACION EXTRAORDINARIA POR TRABAJO ASISTENCIAL  MENSUAL PROMEDIO DE UN SERVIDOR EN CADA NIVEL </t>
  </si>
  <si>
    <t xml:space="preserve">SEGUN CORRESPONDA </t>
  </si>
  <si>
    <t xml:space="preserve">(5) OTROS BENEFICIOS - ASIGNACION MENSUAL </t>
  </si>
  <si>
    <t xml:space="preserve">RUBROS ANTERIORES . EN HOJA INDEPENDIENTES SE DETALLARA CADA CONCEPTO Y MONTO, ASI COMO LA DISPOSICION EXPRESA QUE LOS AUTORICE Y LA PERIODICIDAD CON QUE </t>
  </si>
  <si>
    <t xml:space="preserve">SE OTORGA . DEBERA DETALLAR POR CADA CONCEPTO ASI COMO LA DISPOSICION EXPRESA QUE LOS AUTORICE Y LA PERIODICIDAD CON QUE SE OTORGA (MENSUAL, BIMENSUAL, </t>
  </si>
  <si>
    <t>TRIMESTRAL , CUATRIMENSUAL)</t>
  </si>
  <si>
    <t>(7)</t>
  </si>
  <si>
    <t>ADQUISICIONES/CONTRATACIONES/OBRAS</t>
  </si>
  <si>
    <t>FECHA PROG. CONV.</t>
  </si>
  <si>
    <t xml:space="preserve">    - OTROS (ESPECIFICAR)</t>
  </si>
  <si>
    <t>TOTAL SECTOR</t>
  </si>
  <si>
    <t>PROYECTO</t>
  </si>
  <si>
    <t>CODIGO SNIP</t>
  </si>
  <si>
    <t>TIPO DE PROCESO DE SELECCIÓN</t>
  </si>
  <si>
    <t>ADQUISICIÓN</t>
  </si>
  <si>
    <t>OBSERVACIONES</t>
  </si>
  <si>
    <t>ESTADO DEL PROCESO</t>
  </si>
  <si>
    <t>PART. %</t>
  </si>
  <si>
    <t xml:space="preserve">       OFICIALES DE CREDITO</t>
  </si>
  <si>
    <t>SERVICIO DE DEUDA</t>
  </si>
  <si>
    <t>(**) PNUD, BONOS, etc.</t>
  </si>
  <si>
    <t xml:space="preserve"> </t>
  </si>
  <si>
    <t>TIPO DE CONTRATO</t>
  </si>
  <si>
    <t>CAS</t>
  </si>
  <si>
    <t>…</t>
  </si>
  <si>
    <t>PLIEGO</t>
  </si>
  <si>
    <t>UNIDAD EJECUTORA</t>
  </si>
  <si>
    <t>FUNCIÓN DESEMPEÑADA</t>
  </si>
  <si>
    <t>SUB TOTAL GASTOS CORRIENTES</t>
  </si>
  <si>
    <t>SUB TOTAL GASTOS DE CAPITAL</t>
  </si>
  <si>
    <t>SUB TOTAL SERVICIO DE DEUDA</t>
  </si>
  <si>
    <t>GASTOS DE CAPITAL</t>
  </si>
  <si>
    <t>1: Reserva de Contingencia</t>
  </si>
  <si>
    <t>2: Personal y Obligaciones Sociales</t>
  </si>
  <si>
    <t>3: Pensiones y Prestaciones Sociales</t>
  </si>
  <si>
    <t>4: Bienes y Servicios</t>
  </si>
  <si>
    <t>5: Donaciones y Transferencias</t>
  </si>
  <si>
    <t>6: Otros Gastos</t>
  </si>
  <si>
    <t>7: Donaciones y Transferencias</t>
  </si>
  <si>
    <t>8: Otros Gastos</t>
  </si>
  <si>
    <t>9: Adquisiciones de Activos No Financieros</t>
  </si>
  <si>
    <t>10: Adquisiciones de Activos Financieros</t>
  </si>
  <si>
    <t>11: Servicio de la Deuda</t>
  </si>
  <si>
    <t>GASTOS CORRIENTES</t>
  </si>
  <si>
    <t>TRIMESTRAL , CUATRIMENSUAL  O SIN PERIODICIDAD)</t>
  </si>
  <si>
    <t>(8)</t>
  </si>
  <si>
    <t>SUB TOTAL OTROS BENEFICIOS ... (no, mensuales, monto anual)</t>
  </si>
  <si>
    <t>ESPECIALIDAD (**)</t>
  </si>
  <si>
    <t>(**) LA ESPECIALIDAD TOMANDO ENCUENTA HACIENDO REFERENCIA UNA O MAS DE LAS 25 FUNCIONES DEL CLASIFICADOR FUNCIONAL PROGRAMATICO</t>
  </si>
  <si>
    <t xml:space="preserve">CONTRAPRESTACIÓN MENSUAL </t>
  </si>
  <si>
    <t>FUNCIONES</t>
  </si>
  <si>
    <t>PPTO (PIA)</t>
  </si>
  <si>
    <t>1 Legislativa</t>
  </si>
  <si>
    <t>2 Relaciones Exteriores</t>
  </si>
  <si>
    <t>3 Planeam. Gestión y Reserva</t>
  </si>
  <si>
    <t>Decreto Legislativo 728 (Regimen Privado)</t>
  </si>
  <si>
    <t>DNI</t>
  </si>
  <si>
    <t>Apellidos y Nombres</t>
  </si>
  <si>
    <t>Numero de contratos o renovaciones</t>
  </si>
  <si>
    <t>Meses Ejecutados</t>
  </si>
  <si>
    <t>Monto Ejecutado</t>
  </si>
  <si>
    <t>Titulo Profesióonal, Técncio o Capacitación Ocupacional</t>
  </si>
  <si>
    <t>Fuente de Información</t>
  </si>
  <si>
    <t>7: Donaciones y Transferencias (de capital)</t>
  </si>
  <si>
    <t>5: Donaciones y Transferencias (corrientes)</t>
  </si>
  <si>
    <t>6: Otros Gastos (corrientes)</t>
  </si>
  <si>
    <t>8: Otros Gastos (de capital)</t>
  </si>
  <si>
    <t>TOTAL GASTOS UNIDAD EJECUTORA / ENTIDAD PÚBLICA</t>
  </si>
  <si>
    <t>CONTRATANTE</t>
  </si>
  <si>
    <t>CONTRATADO</t>
  </si>
  <si>
    <t>COSTO TOTAL EN PLANILLAS (*)</t>
  </si>
  <si>
    <t>Profesión</t>
  </si>
  <si>
    <t>Grado Academico</t>
  </si>
  <si>
    <t>PEA / Beneficiarios</t>
  </si>
  <si>
    <t>REMUNERACION MENSUAL (cada persona)</t>
  </si>
  <si>
    <t>CAFAE MENSUL (cada persona)</t>
  </si>
  <si>
    <t>AETA MENSUAL (cada persona)</t>
  </si>
  <si>
    <t>OTROS INGRESOS MENSUAL (cada persona)</t>
  </si>
  <si>
    <t>SUB TOTAL INGRESOS MENSUALES (cada persona)</t>
  </si>
  <si>
    <t>AGUINALDOS, GRAFICACIONES Y ESCOLARIDAD (anual cada persona)</t>
  </si>
  <si>
    <r>
      <rPr>
        <b/>
        <sz val="9"/>
        <rFont val="Arial"/>
        <family val="2"/>
      </rPr>
      <t xml:space="preserve">LAS COLUMNAS COMO SEAN NECESARIAS, </t>
    </r>
    <r>
      <rPr>
        <sz val="9"/>
        <rFont val="Arial"/>
        <family val="2"/>
      </rPr>
      <t xml:space="preserve">SE CONSIGNARA LOS OTROS BENEFICIOS - ASIGNACIONES MENSUALES PERIODICOS  DE UN SERVIDOR EN CADA NIVEL SEGÚN CORRESPONDA NO CONSIGNADO EN LOS </t>
    </r>
  </si>
  <si>
    <r>
      <rPr>
        <b/>
        <sz val="9"/>
        <rFont val="Arial"/>
        <family val="2"/>
      </rPr>
      <t xml:space="preserve">LAS COLUMNAS COMO SEAN NECESARIAS, </t>
    </r>
    <r>
      <rPr>
        <sz val="9"/>
        <rFont val="Arial"/>
        <family val="2"/>
      </rPr>
      <t xml:space="preserve">SE CONSIGNARA LOS OTROS BENEFICIOS - ASIGNACIONES PERIODICOS O NO PERIODICAS DE UN SERVIDOR EN CADA NIVEL SEGÚN CORRESPONDA NO CONSIGNADO EN LOS </t>
    </r>
  </si>
  <si>
    <t>(9)</t>
  </si>
  <si>
    <t>TOTAL INGRESO ANUAL PEA</t>
  </si>
  <si>
    <t>TOTAL INGRESOS ANUAL POR PERSONA</t>
  </si>
  <si>
    <t>MONTO ANUAL</t>
  </si>
  <si>
    <t>(10)</t>
  </si>
  <si>
    <t>DIFERENCIA INGRESO ANUAL PEA</t>
  </si>
  <si>
    <t xml:space="preserve">DIFERENCIA INGRESO ANUAL POR PERSONAL </t>
  </si>
  <si>
    <t>SE CONSIGNARA EL NUMERO TOTAL DE PERSONAL ACTIVO ( NOMBRADO Y CONTRATADO) SEGÚN EL PRESUPUESTO ANILITOCO DE PERSONAL (PAP) APROBADO</t>
  </si>
  <si>
    <t>(**) Recursos Públicos / Recursos Ordinarios / Recursos Directamente Recaudados / Donaciones  y  Transferencias / Operaciones Oficiales de Crédito/ Recursos Determinados</t>
  </si>
  <si>
    <t>SECTOR O GOB. REGIONAL:</t>
  </si>
  <si>
    <t>FECHA DE SUSCRIPCION DEL CONTRATO</t>
  </si>
  <si>
    <t>FECHA DE VENCIMIENTO DEL PLAZO</t>
  </si>
  <si>
    <t>PLAZO DE EJEUCION DE OBRAS</t>
  </si>
  <si>
    <t>AMPLIACION DE PLAZO</t>
  </si>
  <si>
    <t>FECHA DE VENCIMIENTO DE PLAZO</t>
  </si>
  <si>
    <t>FECHA DE ENTREGA</t>
  </si>
  <si>
    <t>FECHA DE CONFORMIDAD DE OBRA</t>
  </si>
  <si>
    <t>VESTUARIO</t>
  </si>
  <si>
    <t>BONOS POR FUNCION JURIDICCIONAL Y FISCAL</t>
  </si>
  <si>
    <t>ESCOLARIDAD, AGUINALDO Y GRATIFICACIONES</t>
  </si>
  <si>
    <t>BONIFICACIÓN EXTRAORDINARIA (INACEPTACIÓN DE GRATIFICACIONES)</t>
  </si>
  <si>
    <t>DIETAS</t>
  </si>
  <si>
    <t>RETRIBUCIONES EN BIENES</t>
  </si>
  <si>
    <t>MOVILIDAD PARA TRASLADO DE TRABAJADORES</t>
  </si>
  <si>
    <t>PRODUCTIVIDAD</t>
  </si>
  <si>
    <t>SEGUROS (ESPECIFICAR)</t>
  </si>
  <si>
    <t>GASTOS POR ESTACIONAMIENTO DE VEHICULOS</t>
  </si>
  <si>
    <t>DIETA DE DIRECTORIO</t>
  </si>
  <si>
    <t>OTROS INGRESOS NO MENSUALES 
(anual cada personal)</t>
  </si>
  <si>
    <t>INCENTIVOS O PRODUCTIVIDAD (cada persona)</t>
  </si>
  <si>
    <t>MOVILIDAD</t>
  </si>
  <si>
    <t>RACIONAMIENTO</t>
  </si>
  <si>
    <t>BONOS</t>
  </si>
  <si>
    <t>(10) SUB TOTAL</t>
  </si>
  <si>
    <t>SUMATORIA DE LAS COLUMNAS (2), (3), (4), (5), (6), (7), (8), (9)</t>
  </si>
  <si>
    <t>(11) AGUINALDOS, GRAFICACIONES Y ESCOLARIDAD</t>
  </si>
  <si>
    <t>(12) OTROS BENEFICIOS - ASIGNACION ANUAL</t>
  </si>
  <si>
    <t>(11)</t>
  </si>
  <si>
    <t>(12)</t>
  </si>
  <si>
    <t xml:space="preserve">MULTIMPLACIÓN DE LA COLUMNA (10) POR 12 (MESES) Y AL RESULTADO SE SUMA LA COLUMNA (13) </t>
  </si>
  <si>
    <t>(13)</t>
  </si>
  <si>
    <t>(14)</t>
  </si>
  <si>
    <t>(15)</t>
  </si>
  <si>
    <t>(14) TOTAL INGRESOS ANUAL POR PERSONA</t>
  </si>
  <si>
    <t>(15) TOTAL ANUAL PEA</t>
  </si>
  <si>
    <t>(13) SUB TOTAL OTROS BENEFICIOS</t>
  </si>
  <si>
    <t>SUMATORIA DE LAS COLUMNAS (11) Y (12)</t>
  </si>
  <si>
    <t>MULTIPLICACIÓN DEL A COMUNTA (1) POR LA COLUMNA (14)</t>
  </si>
  <si>
    <t>CONTRATISTA (RUC y Denominacion)</t>
  </si>
  <si>
    <t>MODALIDAD</t>
  </si>
  <si>
    <t>NUMERO DEL PROCESO</t>
  </si>
  <si>
    <t>PROGRAMAS SOCIALES</t>
  </si>
  <si>
    <t>JUNTOS</t>
  </si>
  <si>
    <t>SAMU</t>
  </si>
  <si>
    <t>SMN</t>
  </si>
  <si>
    <t>Mortalidad Materna</t>
  </si>
  <si>
    <t>Mortalidad Neonatal</t>
  </si>
  <si>
    <t>II.  GESTACIÓN</t>
  </si>
  <si>
    <t>PAN</t>
  </si>
  <si>
    <t>CUNA MAS</t>
  </si>
  <si>
    <t>Desnutrición Cronica</t>
  </si>
  <si>
    <t>Mortalidad Infantil</t>
  </si>
  <si>
    <t>Desarrollo cognitivo, lenguaje, socioemocional y motor</t>
  </si>
  <si>
    <t>PELA</t>
  </si>
  <si>
    <t>Logros de aprendizaje</t>
  </si>
  <si>
    <t>Cobertura escolar</t>
  </si>
  <si>
    <t>PELA Primaria</t>
  </si>
  <si>
    <t>PELA Secundaria</t>
  </si>
  <si>
    <t>Logros de aprindizaje</t>
  </si>
  <si>
    <t>Deserción escolar</t>
  </si>
  <si>
    <t>Jovenes a la obra</t>
  </si>
  <si>
    <t>Beca 18</t>
  </si>
  <si>
    <t>Acceso a la educación superior de calidad</t>
  </si>
  <si>
    <t>Educacion pertienente para el mercado laboral</t>
  </si>
  <si>
    <t>Pensión 65</t>
  </si>
  <si>
    <t>Asegurar las condiciones básicas para la subsistencia</t>
  </si>
  <si>
    <t>III.  De 0 a 2 AÑOS</t>
  </si>
  <si>
    <t>IV. DE 3 A 5 AÑOS</t>
  </si>
  <si>
    <t>V. DE 6 A 12 AÑOS</t>
  </si>
  <si>
    <t>VI. DE 13 A 17 AÑOS</t>
  </si>
  <si>
    <t>VII. DE 17 A 24 AÑOS</t>
  </si>
  <si>
    <t>VIII. DE 65 A MAS</t>
  </si>
  <si>
    <t>I.  DE GESTANTES A NIÑOS DE HASTA 14 AÑOS</t>
  </si>
  <si>
    <t>BENEFICIARIOS</t>
  </si>
  <si>
    <t>PRESUPUESTO PIA</t>
  </si>
  <si>
    <t>PRESUPUESTO PIM</t>
  </si>
  <si>
    <t>MONTO PRESUPUESTADO (*)</t>
  </si>
  <si>
    <t>0: Reserva de Contingencia</t>
  </si>
  <si>
    <t>1: Personal y Obligaciones Sociales</t>
  </si>
  <si>
    <t>2: Pensiones y Prestaciones Sociales</t>
  </si>
  <si>
    <t>3: Bienes y Servicios</t>
  </si>
  <si>
    <t>4: Donaciones y Transferencias</t>
  </si>
  <si>
    <t>5: Otros Gastos</t>
  </si>
  <si>
    <t>6: Adquisiciones de Activos No Financieros</t>
  </si>
  <si>
    <t>7: Adquisiciones de Activos Financieros</t>
  </si>
  <si>
    <t>8: Servicio de la Deuda</t>
  </si>
  <si>
    <t>4 Defensa y Seg. Nacional</t>
  </si>
  <si>
    <t>5 Orden Púb. y Seguridad</t>
  </si>
  <si>
    <t>6 Justicia</t>
  </si>
  <si>
    <t>7 Trabajo</t>
  </si>
  <si>
    <t>8 Comercio</t>
  </si>
  <si>
    <t>9 Turismo</t>
  </si>
  <si>
    <t>10 Agropecuaria</t>
  </si>
  <si>
    <t>11 Pesca</t>
  </si>
  <si>
    <t>12 Energía</t>
  </si>
  <si>
    <t>13 Mineria</t>
  </si>
  <si>
    <t>14 Industria</t>
  </si>
  <si>
    <t>15 Transporte</t>
  </si>
  <si>
    <t>16 Comunicaciones</t>
  </si>
  <si>
    <t>17 Ambiente</t>
  </si>
  <si>
    <t>18 aneamiento</t>
  </si>
  <si>
    <t>19 Vivienda y Des. Urbano</t>
  </si>
  <si>
    <t>20 Salud</t>
  </si>
  <si>
    <t>21 Cultura y Deporte</t>
  </si>
  <si>
    <t>22 Educación</t>
  </si>
  <si>
    <t>23 Protección Social</t>
  </si>
  <si>
    <t>24 Previsión Social</t>
  </si>
  <si>
    <t>25 Deuda Pública</t>
  </si>
  <si>
    <t>VIAJES</t>
  </si>
  <si>
    <t>SUMINISTROS PARA MANTENIMIENTO Y REPARACION</t>
  </si>
  <si>
    <t>SERVICIOS BASICOS, COMUNICACIONES, PUBLICIDAD Y DIFUSION</t>
  </si>
  <si>
    <t>COMBUSTIBLE, CARBURANTES, LUBRICANTES Y AFINES</t>
  </si>
  <si>
    <t>SERVICIOS DE LIMPIEZA, SEGURIDAD Y VIGILANCIA</t>
  </si>
  <si>
    <t>SERVICIO DE MANTENIMIENTO, ACONDICIONAMIENTO Y REPARA</t>
  </si>
  <si>
    <t>ALQUILERES DE MUEBLES E INMUEBLES</t>
  </si>
  <si>
    <t>MATERIALES Y UTILES</t>
  </si>
  <si>
    <t>REPUESTOS Y ACCESORIOS</t>
  </si>
  <si>
    <t>SERVICIOS ADMINISTRATIVOS, FINANCIEROS Y DE SEGUROS</t>
  </si>
  <si>
    <t>ENSERES</t>
  </si>
  <si>
    <t>SERVICIOS PROFESIONALES Y TECNICOS</t>
  </si>
  <si>
    <t>CONTRATO ADMINISTRATIVO DE SERVICIOS</t>
  </si>
  <si>
    <t>SUMINISTROS MEDICOS</t>
  </si>
  <si>
    <t>MATERIALES Y UTILES DE ENSEÑANZA</t>
  </si>
  <si>
    <t>SUMINISTROS PARA USO AGROPECUARIO, FORESTAL Y VETERIN</t>
  </si>
  <si>
    <t>COMPRA DE OTROS BIENES</t>
  </si>
  <si>
    <t>CAFAE MENSUAL (cada persona)</t>
  </si>
  <si>
    <t>Linea Base</t>
  </si>
  <si>
    <t>Meta 2021</t>
  </si>
  <si>
    <t>Responsable</t>
  </si>
  <si>
    <t>Resultado</t>
  </si>
  <si>
    <t>Proyectado</t>
  </si>
  <si>
    <t>Meta</t>
  </si>
  <si>
    <t>UNIDADES EJECUTORAS O ENTIDADES PÚBLICAS ADSCRITAS AL SECTOR</t>
  </si>
  <si>
    <t>RESERVA DE CONTINGENCIA</t>
  </si>
  <si>
    <t>PERSONAL Y OBLIGAC. SOC.</t>
  </si>
  <si>
    <t>PENSIONES Y PREST. SOC.</t>
  </si>
  <si>
    <t>BIENES Y SERVICIOS</t>
  </si>
  <si>
    <t>DONACIONES TRANSFER.</t>
  </si>
  <si>
    <t>OTROS GASTOS</t>
  </si>
  <si>
    <t>SUB TOTAL GASTO CTE</t>
  </si>
  <si>
    <t>DONACIONES Y TRANSFER,</t>
  </si>
  <si>
    <t>ADQUIS. ACT. NO FINANC.</t>
  </si>
  <si>
    <t>ADQUIS. ACT. FINANC.</t>
  </si>
  <si>
    <t>SUB TOTAL GASTOS CAP.</t>
  </si>
  <si>
    <t xml:space="preserve">SERVICIO DE DEUDA </t>
  </si>
  <si>
    <t>SUB TOTAL SER. DEUDA</t>
  </si>
  <si>
    <t>Ley 30057 
(Ley del Servicio Civil)</t>
  </si>
  <si>
    <t>PLIEGOS DEL SECTOR O GOBIERNO REGIONAL</t>
  </si>
  <si>
    <t>PLIEGO O ENTIDAD DEL SECTOR</t>
  </si>
  <si>
    <t>Nombre del Indicador</t>
  </si>
  <si>
    <t>Objetivo Estrategico Institucional
(Código y Enunciado)</t>
  </si>
  <si>
    <t>Objetivo Estrategico Sectorial
(Código)</t>
  </si>
  <si>
    <t>Decreto Legislativo 1057 (Contrato Administrativo de Servicios</t>
  </si>
  <si>
    <t>(**) Incluye el monto pagado por otras entidades al personal que presta servidos en el Sector o Gobierno Regional</t>
  </si>
  <si>
    <t>Decreto Legislativo 1024 (Gerentes Públicos) (**)</t>
  </si>
  <si>
    <t>Ley 25650 (Fondo de Apoyo Generencial) (**)</t>
  </si>
  <si>
    <t>Ley 29806 (Personal Altamente Calificado) (**)</t>
  </si>
  <si>
    <t xml:space="preserve">(***) Detallar el marco legal </t>
  </si>
  <si>
    <t>Otros Servidores (especificar) (**) (***)</t>
  </si>
  <si>
    <t>(*) Incluye GRATIFICACIONES, CAFAE, PNUD, BONOS, PRODUCTIVIDAD, HORAS EXTRAS, GUARDIAS, AETAS, etc.</t>
  </si>
  <si>
    <t xml:space="preserve">Total </t>
  </si>
  <si>
    <t>S/ (****)</t>
  </si>
  <si>
    <t>S/ Anual (****)</t>
  </si>
  <si>
    <t>Practicantes (***)</t>
  </si>
  <si>
    <t>(****) Proyectado</t>
  </si>
  <si>
    <t>ARRENDATARIO</t>
  </si>
  <si>
    <t>ARRENDADOR</t>
  </si>
  <si>
    <t>DNI O PARTIDA REGISTRAL</t>
  </si>
  <si>
    <t>Apellidos y Nombres o Denominación</t>
  </si>
  <si>
    <t>INMUEBLE</t>
  </si>
  <si>
    <t>CONTRATO</t>
  </si>
  <si>
    <t>VIGENCIA DEL CONTRATO</t>
  </si>
  <si>
    <t>MONTO MENSUAL</t>
  </si>
  <si>
    <t>BIEN PROPIO DE TERCEROS O AJENO</t>
  </si>
  <si>
    <t>PARTIDA REGISTRAL DE INCRIPCION DE PROPIEDAD</t>
  </si>
  <si>
    <t>METROS CUADRADOS</t>
  </si>
  <si>
    <t>COCHERAS</t>
  </si>
  <si>
    <t xml:space="preserve">FORMA DE PAGO (MENSUAL O ANUAL) Y FECHA DE PAGO </t>
  </si>
  <si>
    <t>PIA TOTAL S/</t>
  </si>
  <si>
    <t>PIM TOTAL S/</t>
  </si>
  <si>
    <t>EJECUCIÓN TOTAL S/</t>
  </si>
  <si>
    <t>EJECUCIÓN 
POR FUENTE DE FINANCIAMIENTO</t>
  </si>
  <si>
    <t>PIM 
POR FUENTE DE FINANCIAMIENTO</t>
  </si>
  <si>
    <t>PIA 
POR FUENTE DE FINANCIAMIENTO</t>
  </si>
  <si>
    <t>1: Acciones Centrales (AC)</t>
  </si>
  <si>
    <t>2: Asignaciones Presupuestarias que No Resultan en Productos (APNP)</t>
  </si>
  <si>
    <t>3: Programas Presupuestales</t>
  </si>
  <si>
    <t>PIA
POR CATEGORIA PRESUPUESTAL</t>
  </si>
  <si>
    <t>PIM
POR CATEGORIA PRESUPUESTAL</t>
  </si>
  <si>
    <t>EJECUCIÓN
POR CATEGORIA PRESUPUESTAL</t>
  </si>
  <si>
    <t>PIA
POR PROGRAMA PRESUPUESTAL</t>
  </si>
  <si>
    <t>PIM
POR PROGRAMA PRESUPUESTAL</t>
  </si>
  <si>
    <t>EJECUCIÓN
POR PROGRAMA PRESUPUESTAL</t>
  </si>
  <si>
    <t>FORMATO 01: INDICADORES DE GESTIÓN SEGÚN OBJETIVOS ESTRATÉGICOS INSTITUCIONALES AL 2021</t>
  </si>
  <si>
    <t>SECTOR o GOB. REGIONAL:</t>
  </si>
  <si>
    <t>SECTOR o GOB. REGIONAL (Por Ejemplo SALUD)</t>
  </si>
  <si>
    <t>SECTOR  o GOB. REGIONAL: (EJEMPLO SECTOR SALUD)</t>
  </si>
  <si>
    <r>
      <t xml:space="preserve">PLIEGO: </t>
    </r>
    <r>
      <rPr>
        <sz val="10"/>
        <rFont val="Arial"/>
        <family val="2"/>
      </rPr>
      <t>Todos los pliegos del sector y cada pliego del sector</t>
    </r>
  </si>
  <si>
    <t>Decreto Legislativo 276 (Regimen Público)</t>
  </si>
  <si>
    <t>2019 (PIA)</t>
  </si>
  <si>
    <t>(*) DEBE COINCIDIR CON LOS MONTOS ASIGNADOS EN LA GENERICA 1. PERSONAL Y OBLIGACIONES SOCIALES CONSIDERADAS EN EL PRESUPUESTO</t>
  </si>
  <si>
    <r>
      <t xml:space="preserve">PLIEGO: </t>
    </r>
    <r>
      <rPr>
        <sz val="9"/>
        <rFont val="Arial"/>
        <family val="2"/>
      </rPr>
      <t>Todos los pliego del sector y cada pliego del sector</t>
    </r>
  </si>
  <si>
    <t>INGRESOS PERSONAL PRESUPUESTO 2019</t>
  </si>
  <si>
    <t>TOTAL INGRESO ANUAL PEA (Proyección al 31 de diciembre de  2019)</t>
  </si>
  <si>
    <t>TOTAL INGRESO ANUAL PEA (Proyección al 31 de diciembre de 2020)</t>
  </si>
  <si>
    <t>PPTO 2019 
(PIA)</t>
  </si>
  <si>
    <t>Diferencia PIA (2019-2020)</t>
  </si>
  <si>
    <t>Variación % (2019-2020)</t>
  </si>
  <si>
    <t>(*) DEBE COINCIDIR CON LOS MONTOS ASIGNADOS EN LA GENERICA 3. BIENES Y SERVICIOS CONSIDERADAS EN EL PRESUPUESTO 2018 - 2019 - 2020</t>
  </si>
  <si>
    <t>EJECUCIÓN S/</t>
  </si>
  <si>
    <t>(*) Una línea por cada año fiscal, consignado en monto presupuestado por cada año presupuestal</t>
  </si>
  <si>
    <t>PERSONA JURIDICA (RUC)</t>
  </si>
  <si>
    <t>PERSONA NATURAL (DNI)</t>
  </si>
  <si>
    <t xml:space="preserve">       OFICIALES DE CRED. EXTERNO</t>
  </si>
  <si>
    <t>MONEDA</t>
  </si>
  <si>
    <t>FECHA DE APERTURA</t>
  </si>
  <si>
    <t>CUENTA</t>
  </si>
  <si>
    <t>BANCO / INSTITUCIÓN FINANCIERA</t>
  </si>
  <si>
    <t>CUENTAS BANCARIAS</t>
  </si>
  <si>
    <t>ESPECIFICACIONES RECURSOS PUBLICOS</t>
  </si>
  <si>
    <t>ÍNDICE DE FORMATOS</t>
  </si>
  <si>
    <t>INDICADORES DE GESTIÓN SEGÚN OBJETIVOS ESTRATÉGICOS INSTITUCIONALES AL 2021</t>
  </si>
  <si>
    <t>FORMATO Nº 1:</t>
  </si>
  <si>
    <t>FORMATO Nº 2:</t>
  </si>
  <si>
    <t>FORMATO Nº 3:</t>
  </si>
  <si>
    <t>FORMATO Nº 4:</t>
  </si>
  <si>
    <t>FORMATO Nº 5:</t>
  </si>
  <si>
    <t>FORMATO Nº 6:</t>
  </si>
  <si>
    <t>FORMATO Nº 7:</t>
  </si>
  <si>
    <t>FORMATO Nº 8:</t>
  </si>
  <si>
    <t>FORMATO Nº 9:</t>
  </si>
  <si>
    <t>FORMATO Nº 10:</t>
  </si>
  <si>
    <t>FORMATO Nº 11:</t>
  </si>
  <si>
    <t>FORMATO Nº 12:</t>
  </si>
  <si>
    <t>FORMATO Nº 13:</t>
  </si>
  <si>
    <t>FORMATO Nº 14:</t>
  </si>
  <si>
    <t>FORMATO Nº 15:</t>
  </si>
  <si>
    <t>FORMATO Nº 16:</t>
  </si>
  <si>
    <t>FORMATO Nº 17:</t>
  </si>
  <si>
    <t>FORMATO Nº 18:</t>
  </si>
  <si>
    <t>INDICADORES INSTITUCIONALES</t>
  </si>
  <si>
    <t>DISTRIBUCIÓN DEL GASTO</t>
  </si>
  <si>
    <t>GASTOS DE PERSONAL</t>
  </si>
  <si>
    <t>GASTOS EN BIENES Y SERVICIOS</t>
  </si>
  <si>
    <t>FORMATO 02: DISTRIBUCIÓN DEL PRESUPUESTO POR CATEGORÍA PRESUPUESTAL 2019, 2020 Y PROYECTO 2021</t>
  </si>
  <si>
    <t>2020 (*)</t>
  </si>
  <si>
    <t>2021 (**)</t>
  </si>
  <si>
    <t>(*) Proyección al 31/12/2020</t>
  </si>
  <si>
    <t>(**) Proyecto 2021</t>
  </si>
  <si>
    <t>FORMATO 03: DISTRIBUCIÓN DEL PRESUPUESTO POR FUENTE DE FINANCIAMIENTO 2019, 2020 Y PROYECTO 2021</t>
  </si>
  <si>
    <t>FORMATO 04: DISTRIBUCIÓN DEL GASTO POR UNIDADES EJECUTORAS / ENTIDAD PÚBLICA Y FUENTES DE FINANCIAMIENTO - PROYECTO 2021</t>
  </si>
  <si>
    <t>FORMATO 05: DISTRIBUCIÓN DEL PRESUPUESTO POR PROGRAMA PRESUPUESTAL 2019, 2020 Y 2021</t>
  </si>
  <si>
    <t>FORMATO 06: PROGRAMAS SOCIALES PRIORIZADOS SEGÚN EL CICLO DE VIDA POR FUENTE DE FINANCIAMIENTO 2019, 2020 Y PROYECTO 2021</t>
  </si>
  <si>
    <t>DIferencia 
(2019-2020</t>
  </si>
  <si>
    <t>Proyecto 2021</t>
  </si>
  <si>
    <t>Estimado 2020 (**)</t>
  </si>
  <si>
    <t>DIferencia 
(2020-2021)</t>
  </si>
  <si>
    <t>(*) Al 30 de junio de 2020</t>
  </si>
  <si>
    <t>(**) Estimado al 31 de diciembre de 2020</t>
  </si>
  <si>
    <t>FORMATO 07: RESUMEN POR GRUPO GENÉRICO Y FUENTES DE FINANCIAMIENTO PROYECTO 2021</t>
  </si>
  <si>
    <t>GASTO CORRIENTE 2021</t>
  </si>
  <si>
    <t>GASTO CAPITAL 2021</t>
  </si>
  <si>
    <t>SERVICIO DE DEUDA 2021</t>
  </si>
  <si>
    <t>FORMATO 08: RESUMEN DE PRESUPUESTO POR FUNCIONES PIA 2019, 2020 Y PROYECTO 2021</t>
  </si>
  <si>
    <t>Var. % (2020-2021)</t>
  </si>
  <si>
    <t>2020 (JUNIO)</t>
  </si>
  <si>
    <t>PROYECCIÓN 2021 (JUNIO)</t>
  </si>
  <si>
    <t>FORMATO 09: COMPARATIVO DEL NÚMERO DE PLAZAS EN EL PRESUPUESTO  2020 Y PROYECTO 2021</t>
  </si>
  <si>
    <t>2020 (PIA)</t>
  </si>
  <si>
    <t>2021  (PROYECTO)</t>
  </si>
  <si>
    <t>FORMATO 12: ASIGNACIÓN DE BIENES Y SERVICIOS - COMPARATIVO PRESUPUESTO 2019, 2020 Y PROYECTO 2021</t>
  </si>
  <si>
    <t>PPTO 2019 (PIM)</t>
  </si>
  <si>
    <t>PPTO 2020 
(PIA)</t>
  </si>
  <si>
    <t>PPTO 2020
(PIM 30 JUNIO)</t>
  </si>
  <si>
    <t>PPTO 2021 (PROYECTO)</t>
  </si>
  <si>
    <t>Variación % (2020-2021)</t>
  </si>
  <si>
    <t>Diferencia PIA (2020-2021)</t>
  </si>
  <si>
    <t>FORMATO 13: CONTRATOS DE OBRAS SUSCRITOS EN LOS AÑOS 2019 Y 2020</t>
  </si>
  <si>
    <t>FORMATO 14: PRINCIPALES ADQUISICIONES DE BIENES Y SERVICIOS - PRESUPUESTO 2019, 2020 Y PROYECTO 2021</t>
  </si>
  <si>
    <t>FORMATO 15: DETALLE DE CONSULTORIAS PERSONAS JURÍDICAS Y NATURALES - PRESUPUESTO 2019 Y 2020</t>
  </si>
  <si>
    <t>FORMATO 16: TESORERIA - RESUMEN POR GRUPO GENERICO Y FUENTES DE FINANCIAMIENTO 2019 Y 2020</t>
  </si>
  <si>
    <t>(*) Saldo al 31 de Diciembre de 2019</t>
  </si>
  <si>
    <t>(**) Saldo al 30 de Junio de 2020</t>
  </si>
  <si>
    <t>FORMATO 17: NOMBRES E INGRESOS MENSUALES DEL PERSONAL CONTRATADO FUERA DEL PAP EN LOS AÑOS FISCALES 2019 Y 2020</t>
  </si>
  <si>
    <t>FORMATO 18: ALQUILER DE INMUEBLES EN LOS AÑOS FISCALES 2019 Y 2020</t>
  </si>
  <si>
    <t>(*) = Al 30 de junio de 2020</t>
  </si>
  <si>
    <t>FORMATO 11: INGRESOS MENSUALES POR PERIODO DEL PERSONAL ACTIVO -  COMPARATIVO PRESUPUESTO 2019, 2020 Y PROYECTO 2021</t>
  </si>
  <si>
    <t>INGRESOS PERSONAL PRESUPUESTO 2020</t>
  </si>
  <si>
    <t>PROYECTO 2021</t>
  </si>
  <si>
    <t>DIFERENCIA 
(2019 -2020)</t>
  </si>
  <si>
    <t>DISTRIBUCIÓN DEL PRESUPUESTO POR CATEGORÍA PRESUPUESTAL 2019, 2020 Y PROYECTO 2021</t>
  </si>
  <si>
    <t>DISTRIBUCIÓN DEL PRESUPUESTO POR FUENTE DE FINANCIAMIENTO 2019, 2020 Y PROYECTO 2021</t>
  </si>
  <si>
    <t>DISTRIBUCIÓN DEL GASTO POR UNIDADES EJECUTORAS / ENTIDAD PÚBLICA Y FUENTES DE FINANCIAMIENTO - PROYECTO 2021</t>
  </si>
  <si>
    <t>DISTRIBUCIÓN DEL PRESUPUESTO POR PROGRAMA PRESUPUESTAL 2019, 2020 Y 2021</t>
  </si>
  <si>
    <t>PROGRAMAS SOCIALES PRIORIZADOS SEGÚN EL CICLO DE VIDA POR FUENTE DE FINANCIAMIENTO 2019, 2020 Y PROYECTO 2021</t>
  </si>
  <si>
    <t>RESUMEN POR GRUPO GENÉRICO Y FUENTES DE FINANCIAMIENTO PROYECTO 2021</t>
  </si>
  <si>
    <t>RESUMEN DE PRESUPUESTO POR FUNCIONES PIA 2019, 2020 Y PROYECTO 2021</t>
  </si>
  <si>
    <t>COMPARATIVO DEL NÚMERO DE PLAZAS EN EL PRESUPUESTO 2019, 2020 Y PROYECTO 2021</t>
  </si>
  <si>
    <t>INFORMACIÓN DE REMUNERACIONES Y NÚMERO DE PLAZAS - PRESUPUESTO 2019, 2020 Y PROYECTO 2021</t>
  </si>
  <si>
    <t>INGRESOS MENSUALES POR PERIODO DEL PERSONAL ACTIVO -  COMPARATIVO PRESUPUESTO 2019, 2020 Y PROYECTO 2021</t>
  </si>
  <si>
    <t>ASIGNACIÓN DE BIENES Y SERVICIOS - COMPARATIVO PRESUPUESTO 2019, 2020 Y PROYECTO 2021</t>
  </si>
  <si>
    <t>CONTRATOS DE OBRAS SUSCRITOS EN LOS AÑOS 2019 Y 2020</t>
  </si>
  <si>
    <t>PRINCIPALES ADQUISICIONES DE BIENES Y SERVICIOS - PRESUPUESTO 2019, 2020 Y PROYECTO 2021</t>
  </si>
  <si>
    <t>DETALLE DE CONSULTORIAS PERSONAS JURÍDICAS Y NATURALES - PRESUPUESTO 2019, 2020 Y PROYECTO 2021</t>
  </si>
  <si>
    <t>TESORERIA - RESUMEN POR GRUPO GENERICO Y FUENTES DE FINANCIAMIENTO 2019 Y 2020</t>
  </si>
  <si>
    <t>NOMBRES E INGRESOS MENSUALES DEL PERSONAL CONTRATADO FUERA DEL PAP EN LOS AÑOS FISCALES 2019 Y 2020</t>
  </si>
  <si>
    <t>ALQUILER DE INMUEBLES EN LOS AÑOS FISCALES 2019 Y 2020</t>
  </si>
  <si>
    <t>442: GOBIERNO REGIONAL APURIMAC</t>
  </si>
  <si>
    <t>001. SEDE APURIMAC</t>
  </si>
  <si>
    <t>002. SEDE CHANKA</t>
  </si>
  <si>
    <t>003. SUB REGION CHINCHEROS</t>
  </si>
  <si>
    <t>004. PRO DESARROLLO APURIMAC</t>
  </si>
  <si>
    <t>005. GERENCIA SUB REGIONAL COTABAMBAS</t>
  </si>
  <si>
    <t>100. AGRICULTURA APURIMAC</t>
  </si>
  <si>
    <t>101. AGRICULTURA CHANKA</t>
  </si>
  <si>
    <t>200. TRANSPORTES APURIMAC</t>
  </si>
  <si>
    <t>201. TRANSPORTES CHANKA</t>
  </si>
  <si>
    <t>300. EDUCACION APURIMAC</t>
  </si>
  <si>
    <t>301. EDUCACION CHANKA</t>
  </si>
  <si>
    <t>302. EDUCACION COTABAMBAS</t>
  </si>
  <si>
    <t>303. EDUCACION CHINCHEROS</t>
  </si>
  <si>
    <t>304. EDUCACION GRAU</t>
  </si>
  <si>
    <t>305. EDUCACION HUANCARAMA</t>
  </si>
  <si>
    <t>306. EDUCACION AYMARAES</t>
  </si>
  <si>
    <t>307. EDUCACION ABANCAY</t>
  </si>
  <si>
    <t>308. EDUCACION ANTABAMBA</t>
  </si>
  <si>
    <t>400. SALUD APURIMAC</t>
  </si>
  <si>
    <t>401. SALUD CHANKA</t>
  </si>
  <si>
    <t>402. HOSPITAL GUILLERMO DIAZ DE LA VEGA - ABANCAY</t>
  </si>
  <si>
    <t>403. HOSPITAL SUB REGIONAL DE ANDAHUAYLAS</t>
  </si>
  <si>
    <t>404. RED DE SALUD VIRGEN DE COCHARCAS</t>
  </si>
  <si>
    <t>405. RED DE SALUD ABANCAY</t>
  </si>
  <si>
    <t>406. RED DE SALUD GRAU</t>
  </si>
  <si>
    <t>407. RED DE SALUD COTABAMBAS</t>
  </si>
  <si>
    <t>408. RED DE SALUD ANTABAMBA</t>
  </si>
  <si>
    <t>409. RED DE SALUD AYMARAES</t>
  </si>
  <si>
    <t>0001: PROGRAMA ARTICULADO NUTRICIONAL</t>
  </si>
  <si>
    <t>0002: SALUD MATERNO NEONATAL</t>
  </si>
  <si>
    <t>0016: TBC-VIH/SIDA</t>
  </si>
  <si>
    <t>0017: ENFERMEDADES METAXENICAS Y ZOONOSIS</t>
  </si>
  <si>
    <t>0018: ENFERMEDADES NO TRANSMISIBLES</t>
  </si>
  <si>
    <t>0024: PREVENCION Y CONTROL DEL CANCER</t>
  </si>
  <si>
    <t>0036: GESTION INTEGRAL DE RESIDUOS SOLIDOS</t>
  </si>
  <si>
    <t>0039: MEJORA DE LA SANIDAD ANIMAL</t>
  </si>
  <si>
    <t>0041: MEJORA DE LA INOCUIDAD AGROALIMENTARIA</t>
  </si>
  <si>
    <t>0042: APROVECHAMIENTO DE LOS RECURSOS HIDRICOS PARA USO AGRARIO</t>
  </si>
  <si>
    <t>0047: ACCESO Y USO ADECUADO DE LOS SERVICIOS PUBLICOS DE TELECOMUNICACIONES E INFORMACION ASOCIADOS</t>
  </si>
  <si>
    <t>0051: PREVENCION Y TRATAMIENTO DEL CONSUMO DE DROGAS</t>
  </si>
  <si>
    <t>0068: REDUCCION DE VULNERABILIDAD Y ATENCION DE EMERGENCIAS POR DESASTRES</t>
  </si>
  <si>
    <t>0080: LUCHA CONTRA LA VIOLENCIA FAMILIAR</t>
  </si>
  <si>
    <t>0082: PROGRAMA NACIONAL DE SANEAMIENTO URBANO</t>
  </si>
  <si>
    <t>0083: PROGRAMA NACIONAL DE SANEAMIENTO RURAL</t>
  </si>
  <si>
    <t>0090: LOGROS DE APRENDIZAJE DE ESTUDIANTES DE LA EDUCACION BASICA REGULAR</t>
  </si>
  <si>
    <t>0101: INCREMENTO DE LA PRACTICA DE ACTIVIDADES FISICAS, DEPORTIVAS Y RECREATIVAS EN LA POBLACION PERUANA</t>
  </si>
  <si>
    <t>0103: FORTALECIMIENTO DE LAS CONDICIONES LABORALES</t>
  </si>
  <si>
    <t>0104: REDUCCION DE LA MORTALIDAD POR EMERGENCIAS Y URGENCIAS MEDICAS</t>
  </si>
  <si>
    <t>0106: INCLUSION DE NIÑOS, NIÑAS Y JOVENES CON DISCAPACIDAD EN LA EDUCACION BASICA Y TECNICO PRODUCTIVA</t>
  </si>
  <si>
    <t>0107: MEJORA DE LA FORMACION EN CARRERAS DOCENTES EN INSTITUTOS DE EDUCACION SUPERIOR NO UNIVERSITARIA</t>
  </si>
  <si>
    <t>0116: MEJORAMIENTO DE LA EMPLEABILIDAD E INSERCION LABORAL-PROEMPLEO</t>
  </si>
  <si>
    <t>0117: ATENCION OPORTUNA DE NIÑAS, NIÑOS Y ADOLESCENTES EN PRESUNTO ESTADO DE ABANDONO</t>
  </si>
  <si>
    <t>0121: MEJORA DE LA ARTICULACION DE PEQUEÑOS PRODUCTORES AL MERCADO</t>
  </si>
  <si>
    <t>0126: FORMALIZACION MINERA DE LA PEQUEÑA MINERIA Y MINERIA ARTESANAL</t>
  </si>
  <si>
    <t>0129: PREVENCION Y MANEJO DE CONDICIONES SECUNDARIAS DE SALUD EN PERSONAS CON DISCAPACIDAD</t>
  </si>
  <si>
    <t>0130: COMPETITIVIDAD Y APROVECHAMIENTO SOSTENIBLE DE LOS RECURSOS FORESTALES Y DE LA FAUNA SILVESTRE</t>
  </si>
  <si>
    <t>0131: CONTROL Y PREVENCION EN SALUD MENTAL</t>
  </si>
  <si>
    <t>0138: REDUCCION DEL COSTO, TIEMPO E INSEGURIDAD EN EL SISTEMA DE TRANSPORTE</t>
  </si>
  <si>
    <t>0140: DESARROLLO Y PROMOCION DE LAS ARTES E INDUSTRIAS CULTURALES</t>
  </si>
  <si>
    <t>0142: ACCESO DE PERSONAS ADULTAS MAYORES A SERVICIOS ESPECIALIZADOS</t>
  </si>
  <si>
    <t>0144: CONSERVACION Y USO SOSTENIBLE DE ECOSISTEMAS PARA LA PROVISION DE SERVICIOS ECOSISTEMICOS</t>
  </si>
  <si>
    <t>0147: FORTALECIMIENTO DE LA EDUCACION SUPERIOR TECNOLOGICA</t>
  </si>
  <si>
    <t>0150: INCREMENTO EN EL ACCESO DE LA POBLACION A LOS SERVICIOS EDUCATIVOS PUBLICOS DE LA EDUCACION BASICA</t>
  </si>
  <si>
    <t>0089 REDUCCION DE LA DEGRADACION DE LOS SUELOS AGRARIOS</t>
  </si>
  <si>
    <t>0091 INCREMENTO EN EL ACCESO DE LA POBLACION DE 3 A 16 AÑOS A LOS SERVICIOS EDUCATIVOS PUBLICOS DE LA EDUCACION BASICA REGULAR</t>
  </si>
  <si>
    <t>0046. ACCESO Y USO DE LA ELECTRIFICACION RURAL</t>
  </si>
  <si>
    <t>0057. CONSERVACION DE LA DIVERSIDAD BIOLOGICA Y APROVECHAMIENTO SOSTENIBLE DE LOS RECURSOS NATURALES EN AREA NATURAL PROTEGIDA</t>
  </si>
  <si>
    <t>1002. PRODUCTOS ESPECIFICOS PARA REDUCCION DE LA VIOLENCIA CONTRA LA MUJER</t>
  </si>
  <si>
    <t>0046: ACCESO Y USO DE LA ELECTRIFICACION RURAL</t>
  </si>
  <si>
    <t>0089: REDUCCION DE LA DEGRADACION DE LOS SUELOS AGRARIOS</t>
  </si>
  <si>
    <t>0091: INCREMENTO EN EL ACCESO DE LA POBLACION DE 3 A 16 AÑOS A LOS SERVICIOS EDUCATIVOS PUBLICOS DE LA EDUCACION BASICA REGULAR</t>
  </si>
  <si>
    <t>0127: MEJORA DE LA COMPETITIVIDAD DE LOS DESTINOS TURISTICOS</t>
  </si>
  <si>
    <t>F-7</t>
  </si>
  <si>
    <t>F-6</t>
  </si>
  <si>
    <t>F-5</t>
  </si>
  <si>
    <t>F-4</t>
  </si>
  <si>
    <t>F-3</t>
  </si>
  <si>
    <t>F-2</t>
  </si>
  <si>
    <t>SPB</t>
  </si>
  <si>
    <t>SPC</t>
  </si>
  <si>
    <t>SPD</t>
  </si>
  <si>
    <t>SPF</t>
  </si>
  <si>
    <t>STB</t>
  </si>
  <si>
    <t>STC</t>
  </si>
  <si>
    <t>STD</t>
  </si>
  <si>
    <t>STF</t>
  </si>
  <si>
    <t>SAB</t>
  </si>
  <si>
    <t>SAC</t>
  </si>
  <si>
    <t>SAD</t>
  </si>
  <si>
    <t>SDF</t>
  </si>
  <si>
    <t>VARIACION 2020-2021</t>
  </si>
  <si>
    <t>MEJORAMIENTO DE LOS SERVICIOS EDUCATIVOS EN LA I.E.S.M. RICARDO PALMA DEL C.P. CHUPARO, DISTRITO DE ANCO_HUALLO - CHINCHEROS - APURIMAC</t>
  </si>
  <si>
    <t>LICITACION PUBLICA</t>
  </si>
  <si>
    <t>Contrata</t>
  </si>
  <si>
    <t>007-2018-GRAP (I CONVOCATORIA)</t>
  </si>
  <si>
    <t>CONSORCIO ARANPAST (DAKARP E.I.R.L CON RUC 20527267511 Y CONSTRUCTORA DOBLE M S.A CON RUC 20262396135)</t>
  </si>
  <si>
    <t>MEJORAMIENTO DEL ACCESO A LOS SERVICIOS DE SALUD EN LOS PS I-1: CURANCO, MUTKANI, LLANACCOLLPA, SANTA ROSA, HUACULLO, HUANCARAY Y PALCCAYÑO; PS I-2: CHUÑOHUACHO; DE LA MICRORRED ANTABAMBA, PROVINCIA DE ANTABAMBA, DEPARTAMENTO DE APURIMAC</t>
  </si>
  <si>
    <t xml:space="preserve"> 
291687 </t>
  </si>
  <si>
    <t>001-2019-GRAP (I CONVOCATORIA)</t>
  </si>
  <si>
    <t>OSCAR WILFREDO LUNA CASTILLO (10238862570)</t>
  </si>
  <si>
    <t>MEJORAMIENTO DEL SERVICIO EDUCATIVO DE NIVEL INICIAL EN LAS INSTITUCIONES EDUCATIVAS, 977 DISTRITO ANDARAPA, 54725, 55006-16, 54494 DISTRITO TUMAY HUARACA, 54631 DISTRITO SANTA MARIA DE CHICMO, PROVINCIA DE ANDAHUAYLAS, REGION APURIMAC</t>
  </si>
  <si>
    <t xml:space="preserve"> 
310150 </t>
  </si>
  <si>
    <t>003-2019-GRAP (II CONVOCATORIA)</t>
  </si>
  <si>
    <t>CONSORCIO TORRECHAYOC (GRUPO VANA CONTRATISTA Y CONSULTORES GENERALES ASUNTA S.A.C CON  RUC 20600223837 E INVERSIONES CUATRO REYNAS E.I.R.L CON RUC N° 20535757811)</t>
  </si>
  <si>
    <t>MEJORAMIENTO DE LOS SERVICIOS DE EDUCACIÓN SECUNDARIA DE LA INSTITUCIÓN EDUCATIVA MANUEL EUFRACIO ALVAREZ DURAN - DISTRITO DE COTABAMBAS - PROVINCIA DE COTABAMBAS - APURÍMAC</t>
  </si>
  <si>
    <t>006-2018-GRAP (I CONVOCATORIA)</t>
  </si>
  <si>
    <t>CONSORCIO AMANCAES,  (DKM E.I.R.L. CON RUC 20527479704 Y ICEL CONTRATISTAS GENERALES S.R.L. CON RUC 20527376484)</t>
  </si>
  <si>
    <t>OBRA SUSPENDIDA, SE ESTA ELABORANDO EL EXPEDIENTE DE ADICIONAL DE OBRA</t>
  </si>
  <si>
    <t>FUNCIONARIOS Y DIRECTIVOS</t>
  </si>
  <si>
    <t>SAF</t>
  </si>
  <si>
    <t>Consejero Regional</t>
  </si>
  <si>
    <t>REFORMA MAGISTERIAL</t>
  </si>
  <si>
    <t>VI-40</t>
  </si>
  <si>
    <t>V-40</t>
  </si>
  <si>
    <t>IV-40</t>
  </si>
  <si>
    <t>III-40</t>
  </si>
  <si>
    <t>II-40</t>
  </si>
  <si>
    <t>I-40</t>
  </si>
  <si>
    <t>VI-32</t>
  </si>
  <si>
    <t>V-32</t>
  </si>
  <si>
    <t>IV-32</t>
  </si>
  <si>
    <t>III-32</t>
  </si>
  <si>
    <t>II-32</t>
  </si>
  <si>
    <t>I-32</t>
  </si>
  <si>
    <t>VI-30</t>
  </si>
  <si>
    <t>V-30</t>
  </si>
  <si>
    <t>IV-30</t>
  </si>
  <si>
    <t>III-30</t>
  </si>
  <si>
    <t>II-30</t>
  </si>
  <si>
    <t>I-30</t>
  </si>
  <si>
    <t>VII-30</t>
  </si>
  <si>
    <t>VII-40</t>
  </si>
  <si>
    <t>PROFESOR CONTRATADO</t>
  </si>
  <si>
    <t>G-40</t>
  </si>
  <si>
    <t>G-30</t>
  </si>
  <si>
    <t>AUXILIAR DE EDUCACION</t>
  </si>
  <si>
    <t>E-30</t>
  </si>
  <si>
    <t>DOCENTE DE INSTITUTO DE EDUCACION SUPERIOR</t>
  </si>
  <si>
    <t>Profesor por hora</t>
  </si>
  <si>
    <t>ANIMADORES</t>
  </si>
  <si>
    <t>ASISTENCIALES</t>
  </si>
  <si>
    <t>CARRERAS ESPECIALES</t>
  </si>
  <si>
    <t>PROFESIONALES DE LA SALUD</t>
  </si>
  <si>
    <t>CD-I</t>
  </si>
  <si>
    <t>CD-II</t>
  </si>
  <si>
    <t>CD-III</t>
  </si>
  <si>
    <t>CD-IV</t>
  </si>
  <si>
    <t>CD-V</t>
  </si>
  <si>
    <t>ENF-10</t>
  </si>
  <si>
    <t>ENF-11</t>
  </si>
  <si>
    <t>ENF-12</t>
  </si>
  <si>
    <t>ENF-13</t>
  </si>
  <si>
    <t>ENF-14</t>
  </si>
  <si>
    <t>MC-1</t>
  </si>
  <si>
    <t>MC-2</t>
  </si>
  <si>
    <t>MC-3</t>
  </si>
  <si>
    <t>MC-4</t>
  </si>
  <si>
    <t>MC-5</t>
  </si>
  <si>
    <t>OBS-I</t>
  </si>
  <si>
    <t>OBS-II</t>
  </si>
  <si>
    <t>OBS-III</t>
  </si>
  <si>
    <t>OBS-IV</t>
  </si>
  <si>
    <t>OBS-V</t>
  </si>
  <si>
    <t>OPS-IV</t>
  </si>
  <si>
    <t>OPS-V</t>
  </si>
  <si>
    <t>OPS-VI</t>
  </si>
  <si>
    <t>OPS-VIII</t>
  </si>
  <si>
    <t>PS-IV</t>
  </si>
  <si>
    <t>PS-V</t>
  </si>
  <si>
    <t>PS-VIII</t>
  </si>
  <si>
    <t>TM-1</t>
  </si>
  <si>
    <t>TM-2</t>
  </si>
  <si>
    <t>TM-3</t>
  </si>
  <si>
    <t>TM-5</t>
  </si>
  <si>
    <t>Destacados</t>
  </si>
  <si>
    <t>Serum</t>
  </si>
  <si>
    <t>Otros     CAS  Y CLASS</t>
  </si>
  <si>
    <t>AÑO 2019</t>
  </si>
  <si>
    <t>SEDE CENTRAL</t>
  </si>
  <si>
    <t>CONTRATACIÓN CESPED SINTÉTICO PARA EL PROYECTO MEJORAMIENTO DEL COMPLEJO DEPORTIVO EL OLIVO PARA EL DESARROLLO DE LAS ACTIVIDADES DEPORTIVAS EN EL DISTRITO ABANCAY, PROVINCIA DE ABANCAY, REGION APURIMAC</t>
  </si>
  <si>
    <t>ADJUDICACION SIMPLIFICADA                    AS-SM-105-2019-GRAP-2</t>
  </si>
  <si>
    <t>Sin Modalidad</t>
  </si>
  <si>
    <t>DECLARADO DESIERTO POR SEGUNDA VEZ</t>
  </si>
  <si>
    <t>ADQUISICIÓN DE ESTRUCTURA METÁLICA Y COBERTURA DE COMPONENTE PISCINA SEMIOLIMPICA A TODOS COSTO INCLUYE INSTALACIÓN,  PARA EL PROYECTO MEJORAMIENTO DEL COMPLEJO DEPORTIVO EL OLIVO PARA EL DESARROLLO DE LAS ACTIVIDADES DEPORTIVAS EN EL DISTRITO ABANCAY, PROVINCIA DE ABANCAY, REGIÓN APURIMAC.</t>
  </si>
  <si>
    <t>ADJUDICACION SIMPLIFICADA                   AS-SM-121-2019-GRAP-1</t>
  </si>
  <si>
    <t>20490396382 - MANCHAROS E.I.R.L</t>
  </si>
  <si>
    <t xml:space="preserve">NO SUSCRITO DE CONTRATO </t>
  </si>
  <si>
    <t>ADJUDICACION SIMPLIFICADA                             AS-SM-105-2019-GRAP-2</t>
  </si>
  <si>
    <t>RINICIADO POR OTRA VERSION DEL PROCESO</t>
  </si>
  <si>
    <t>ADQUISICIÓN DE REFRIGERADORA CONSERVADORA  DE MEDICAMENTOS - INSTALACIÓN Y PUESTA EN FUNCIONAMIENTO  PARA EL HOSPITAL SUB REGIONAL  DE ANDAHUAYLAS - APURIMAC</t>
  </si>
  <si>
    <t>ADJUDICACION SIMPLIFICADA                             AS-SM-109-2019-GRAP-2</t>
  </si>
  <si>
    <t>20100488427 - KOSSODO S.A.C.</t>
  </si>
  <si>
    <t xml:space="preserve">40 DIAS HABILES </t>
  </si>
  <si>
    <t>CONTRATACIÓN DE GANADO VACUNO  LECHERO PARA EL PROYECTO MEJORAMIENTO  DE LA PRODUCCION  Y PRODUCTIVIDAD DE LECHE  PARA LA ASOCIACION  DE PRODUCTORES  DE GANDADO VACUNO DE LA REGION APURIMAC</t>
  </si>
  <si>
    <t>ADJUDICACION SIMPLIFICADA                      AS-SM-103-2019-GRAP/CS-1</t>
  </si>
  <si>
    <t>10425942234 - BELTRAN MOLINA DEBBY ROSA</t>
  </si>
  <si>
    <t xml:space="preserve">EN EJECUCION </t>
  </si>
  <si>
    <t>CONTRATACION DE EQUIPO RAYOS X ARCO EN C RODABLE, INSTALACIÓN Y PUESTA EN FUNCIONAMIENTO PARA EL HOSPITAL SUBREGIONAL DE ANDAHUAYLAS DISTRITO DE ANDAHUAYLAS, PROVINCIA DE ANDAHUAYLAS, DEPARTAMENTO DE APURIMAC</t>
  </si>
  <si>
    <t>ADJUDICACION SIMPLIFICADA                        AS-SM-110-2019-GRAP-2</t>
  </si>
  <si>
    <t>20342046836 - TECNOLOGIA ELECTROMEDICA S.A.C.</t>
  </si>
  <si>
    <t>REGISTRO DE EFECTO NO CULMINADO</t>
  </si>
  <si>
    <t>ADQUISICION DE EQUIPOS BIOMEDICOS ( MONITOR DE FUNCIONES VITALES ) PARA LOS HOSPITALES  DE LA REGION APURIMAC</t>
  </si>
  <si>
    <t>ADJUDICACION SIMPLIFICADA                     AS-SM-123-2019-GRAP-1</t>
  </si>
  <si>
    <t>DECLARADO DESIERTO POR PRIMERA VEZ</t>
  </si>
  <si>
    <t>ADQUISICION DE EQUIPOS BIOMEDICOS ( INCUBADORA NEONATAL DE TRANSPORTE) PARA EL  CENTRO DE SALUD  TAMBURCO DEL DISTRITO Y PROVINCIA DE ABANCAY REGION APURIMAC</t>
  </si>
  <si>
    <t>ADJUDICACION SIMPLIFICADA                      AS-SM-125-2019-GRAP-1</t>
  </si>
  <si>
    <t>20512900896 - J.C MEDICAL SUPPLIES SOCIEDAD ANONIMA CERRADA</t>
  </si>
  <si>
    <t xml:space="preserve">ADJUDICADO </t>
  </si>
  <si>
    <t>ADQUISICION ELECTROBISTURI Y REPOSICION DE EQUIPOS BIOMEDICOS  PARA EL HOSPITAL REGIONAL GUILLERMO DIAZ DE LA VEGA - ABANCAY</t>
  </si>
  <si>
    <t>ADJUDICACION SIMPLIFICADA                       AS-SM-124-2019-GRAP-1</t>
  </si>
  <si>
    <t>20465722119 - GLOBAL SUPPLY S.A.C.</t>
  </si>
  <si>
    <t>CON CONTRATO</t>
  </si>
  <si>
    <t>adquisición de materiales de construcción (teja andina y accesorios), para el proyecto: ¿IOAR¿, RENOVACIÓN  DE TECHADO PRE ARMADO, ADQUISICIÓN DE MESAS, CONSTRUCCIÓN DE COBERTURA Y CERCO PERIMÉTRICO, EN EL (LA) ALDEA INFANTIL VIRGEN DEL ROSARIO EN LA LOCALIDAD ABANCAY, DISTRITO Y PROVINCIA DE ABANCA</t>
  </si>
  <si>
    <t>COMPARACION DE PRECIOS                          COMPRE-SM-4-2019-GRAP-1</t>
  </si>
  <si>
    <t>20601975425 - PROSPERITAS EST S.A.C</t>
  </si>
  <si>
    <t>ADQUISICION Y REPOSICION DE EQUIPOS BIOMEDICOS (CUNA RADIANTE,  INCUBADORA
)  PARA EL HOSPITAL REGIONAL GUILLERMO DIAZ DE LA VEGA - ABANCAY - APURIMAC</t>
  </si>
  <si>
    <t>ADJUDICACION SIMPLIFICADA                            AS-SM-49-2019-GRAP.-1</t>
  </si>
  <si>
    <t>20538597121 - DRAEGER PERU S.A.C.</t>
  </si>
  <si>
    <t>ADQUISICIÓN DE EQUIPO DE ANESTESIA, INSTALACIÓN Y PUESTA EN FUNCIONAMIENTO  PARA EL ESTABLECIMIENTO DE SALUD DE TAMBOBAMBA , PROVINCIA DE COTABAMBAS, REGIÓN APURIMAC.</t>
  </si>
  <si>
    <t>ADJUDICACION SIMPLIFICADA                           AS-SM-116-2019-GRAP-1</t>
  </si>
  <si>
    <t>ADQUISICION DE ESTRUCTURAS METALICAS (PUERTAS Y VENTANAS) INCLUYE INSTLACION A TODO COSTO PARA EL PROYECTO  MEJORAMIENTO DEL COMPLEJO DEPORTIVO EL OLIVO PARA EL DESARROLLO DE LAS ACTIVIDADES DEPORTIVAS EN EL DISTRITO Y PROVINCIA DE ABANCAY REGION APURIMAC</t>
  </si>
  <si>
    <t>ADJUDICACION SIMPLIFICADA                      AS-SM-117-2019-GRAP-1</t>
  </si>
  <si>
    <t>20600661125 - INDUSTRIAL KELITA EMPRESA INDIVIDUAL DE RESPONSABILIDAD LIMITADA - INDUSTRIAL KELITA E.I.R.L.</t>
  </si>
  <si>
    <t>CONTRATACIÓN DE GRAS SINTÉTICO, INCLUYE INSTALACIÓN A TODO COSTO PARA EL PROYECTO RENOVACIÓN DE COBERTORES; REMODELACIÓN DE SISTEMAS DE CIELO RASO Y BAÑO O SERVICIOS SANITARIOS; CONSTRUCCIÓN DE COBERTURA; ADQUISICIÓN DE KITS DE INSTALACIÓN O MODIFICACIÓN DE EQUIPOS DE TELECOMUNICACIONES, SUMINISTRO</t>
  </si>
  <si>
    <t>ADJUDICACION SIMPLIFICADA                     AS-SM-120-2019-GRAP-1</t>
  </si>
  <si>
    <t>10427313749 - JURADO BOZA EMERSON</t>
  </si>
  <si>
    <t>CEMENTO PORTLAND TIPO I X 42.50 kg PARA EL PROYECTO:  MEJORAMIENTO DEL COMPLEJO  DEPORTIVO EL OLIVO PARA EL DESARROLLO DE LAS ACTIVIDADES DEPORTIVAS  EN EL  DISTRITO Y PROVINCIA DE ABANCAY REGION APURIMAC</t>
  </si>
  <si>
    <t>SUBASTA INVERSA ELECTRONICA                  SIE-SIE-51-2019-GRAP-1</t>
  </si>
  <si>
    <t>20526944934 - GRUPO MURILLO E.I.R.LTDA.</t>
  </si>
  <si>
    <t>ADQUISICION DE TABLERO ELECTRONICOS Y FERRETERIA DE PUESTA A TIERRA, PARA EL PROYECTO: MEJORAMIENTO DEL COMPLEJO DEPORTIVO EL OLIVO PARA EL DESARROLLO DE LAS ACTIVIDADES DEPORTIVAS EN EL DISTRITO ABANCAY, PROVINCIA DE ABANCAY, REGION APURIMAC</t>
  </si>
  <si>
    <t>ADJUDICACION SIMPLIFICADA                        AS-SM-89-2019-GRAP-3</t>
  </si>
  <si>
    <t>20549442685 - TRUCK PROFESSIONAL BUSINESS S.A.C.</t>
  </si>
  <si>
    <t>CONTRATACIÓN DE LADRILLOS PARA EL PROYECTO MEJORAMIENTO DEL SERVICIO EDUCATIVO DE EDUCACIÓN BÁSICA ESPECIAL 01 PIERRE FRANCOIS JAMET, 12 MOLINOPATA, CEBE -11 LA SALLE DEL DISTRITO DE ABANCAY, 07 CURAHUASI DEL DISTRITO DE CURAHUASI, PROVINCIA DE ABANCAY, REGIÓN APURÍMAC</t>
  </si>
  <si>
    <t>ADJUDICACION SIMPLIFICADA                      AS-SM-122-2019-GRAP-1</t>
  </si>
  <si>
    <t>20526980574 - LADRILLOS MECANIZADOS INKA S.A.C.</t>
  </si>
  <si>
    <t>CONTRATACIÓN DE CEMENTO PORTLAND PARA EL PROYECTO MEJORAMIENTO DEL SERVICIO EDUCATIVO DE EDUCACIÓN BÁSICA ESPECIAL 01 PIERRE FRANCOIS JAMET, 12 MOLINOPATA, CEBE -11 LA SALLE DEL DISTRITO DE ABANCAY, 07 CURAHUASI DEL DISTRITO DE CURAHUASI, PROVINCIA DE ABANCAY, REGIÓN APURÍMAC</t>
  </si>
  <si>
    <t>SUBASTA INVERSA ELECTRONICA                   SIE-SIE-50-2019-GRAP-1</t>
  </si>
  <si>
    <t>20509860981 - PROMOCIONES E INVERSIONES ARCO SOCIEDAD ANONIMA CERRADA - PROMOCIONES E INVERSIONES ARCO S.A.C.</t>
  </si>
  <si>
    <t>CONTRATACIÓN DE BARRAS DE CONSTRUCCIÓN PARA EL PROYECTO MEJORAMIENTO DEL SERVICIO EDUCATIVO DE EDUCACIÓN BÁSICA ESPECIAL 01 PIERRE FRANCOIS JAMET, 12 MOLINOPATA, CEBE -11 LA SALLE DEL DISTRITO DE ABANCAY, 07 CURAHUASI DEL DISTRITO DE CURAHUASI, PROVINCIA DE ABANCAY, REGIÓN APURÍMAC</t>
  </si>
  <si>
    <t>SUBASTA INVERSA ELECTRONICA                           SIE-SIE-49-2019-GRAP-1</t>
  </si>
  <si>
    <t>ADQUISICIÓN E INSTALACIÓN DE PUERTAS Y VENTANAS DE ALUMINIO DE VIDRIO A TODO COSTO PARA EL PROYECTO MEJORAMIENTO DEL COMPLEJO DEPORTIVO EL OLIVO PARA EL DESARROLLO DE LAS ACTIVIDADES DEPORTIVAS EN EL DISTRITO Y PROVINCIA DE ABANCAY REGION APURIMAC</t>
  </si>
  <si>
    <t>ADJUDICACION SIMPLIFICADA                      AS-SM-114-2019-GRAP-1</t>
  </si>
  <si>
    <t>10406491949 - HUAMANI VEGA VICTOR</t>
  </si>
  <si>
    <t>CONTRATACIÓN DE EQUIPOS BIOMEDICOS INCUBADORA ESTÁNDAR DE TRANSPORTE PARA EESS CHALHUANCA - ECOGRAFO ULTRASONIDO PARA HOSPITAL SUB REGIONAL DE ANDAHUAYLAS, DEPARTAMENTO APURIMAC.</t>
  </si>
  <si>
    <t>ADJUDICACION SIMPLIFICADA                             AS-SM-118-2019-GRAP-1</t>
  </si>
  <si>
    <t>CONCRETO PREMEZCLADO FC 210 kg/cm2 PARA EL PROYECTO CONSTRUCCIÓN  DEL CERCO PERIMETRICO DE LA I E  N 54298 MICAELA BASTIDAS CHALHUANCA DISTRITO DE CHALHUANCA PROVINCIA DE AYMARAES REGION APURIMAC</t>
  </si>
  <si>
    <t>SUBASTA INVERSA ELECTRONICA                    SIE-SIE-47-2019-GRAP-1</t>
  </si>
  <si>
    <t>20601408334 - TUMICON S.A.C.</t>
  </si>
  <si>
    <t>CON CONTRATO N°094-2019-GR-APURIMAC/DRA</t>
  </si>
  <si>
    <t>ADQUISICION DE BARRAS DE CONTRUCCION  PARA EL PROYECTO MEJORAMIENTO  DEL SERVICIO EDUCATIVO EN LA  I E P N 54002 SANTA ROSA DEL DISTRITO  Y PROVINCIA DE ABANCAY REGION APURIMAC</t>
  </si>
  <si>
    <t>SUBASTA INVERSA ELECTRONICA                    SIE-SIE-48-2019-GRAP-1</t>
  </si>
  <si>
    <t>CONTRATO N°002-2020-GR-APURIMAC</t>
  </si>
  <si>
    <t>ADQUISICIÓN DE EQUIPOS BIOMEDICOS: CUNA DE CALOR RADIANTE E INCUBADORA ESTANDAR DE TRANSPORTE, INSTALACIÓN Y PUESTA EN FUNCIONAMIENTO PARA EL HOSPITAL SUB REGIONAL DE ANDAHUAYLAS - REGIÓN APURIMAC.</t>
  </si>
  <si>
    <t>ADJUDICACION SIMPLIFICADA                    AS-SM-98-2019-GRAP-1</t>
  </si>
  <si>
    <t xml:space="preserve">CONTRATO </t>
  </si>
  <si>
    <t>ADJUDICACION SIMPLIFICADA                      AS-SM-110-2019-GRAP-1</t>
  </si>
  <si>
    <t>ADQUISICIÓN DE MATERIALES DE FERRETERÍA, PARA EL PROYECTO "MEJORAMIENTO DEL SERVICIO EDUCATIVO EN LA IEP N 54002 SANTA ROSA E IES SANTA ROSA DEL DISTRITO DE ABANCAY, PROVINCIA DE ABANCAY - REGIÓN APURÍMAC".</t>
  </si>
  <si>
    <t xml:space="preserve"> COMPARACION DE PRECIOS                           COMPRE-SM-7-2019-GRAP-1</t>
  </si>
  <si>
    <t>20602269133 - SOLUCIONES INTEGRALES ACP S.R.L.</t>
  </si>
  <si>
    <t>CONTRATO           O/C N°3669</t>
  </si>
  <si>
    <t>ADJUDICACION SIMPLIFICADA                        AS-SM-109-2019-GRAP-1</t>
  </si>
  <si>
    <t>ADQUISICIÓN DE PISTA FOOTING, INCLUYE INSTALACIÓN Y PINTADO DE CARRILES E=5CM A TODO COSTO. PARA EL PROYECTO "MEJORAMIENTO DEL COMPLEJO DEPORTIVO EL OLIVO PARA EL DESARROLLO DE LAS ACTIVIDADES DEPORTIVAS EN EL DISTRITO DE ABANCAY, PROVINCIA DE ABANCAY, REGION APURIMAC.</t>
  </si>
  <si>
    <t>ADJUDICACION SIMPLIFICADA                       AS-SM-106-2019-GRAP-1</t>
  </si>
  <si>
    <t>ADQUISICION DE EQUIPOS BIOMEDICOS (VENTILADOR PULMONAR)  PARA EL HOSPITAL SUB REGIONAL DE ANDAHUAYLAS DEL DISTRITO Y PROVINCIA DE ANDAHUAYLAS REGION APURIMAC</t>
  </si>
  <si>
    <t>ADJUDICACION SIMPLIFICADA                         AS-SM-107-2019-GRAP-1</t>
  </si>
  <si>
    <t>20518384083 - CLINIC MEDIC EQUIPMENT S.A.C.</t>
  </si>
  <si>
    <t>CONTRATO N°092-2019-GR-APURIMAC</t>
  </si>
  <si>
    <t>ADQUISICIÓN DE PISO SINTÉTICO, INCLUYE INSTALACIÓN A TODO COSTO, PARA EL PROYECTO MEJORAMIENTO DEL COMPLEJO DEPORTIVO EL OLIVO PARA EL DESARROLLO DE LAS ACTIVIDADES DEPORTIVAS EN EL DISTRITO ABANCAY, PROVINCIA DE ABANCAY, REGIÓN APURIMAC.</t>
  </si>
  <si>
    <t>ADJUDICACION SIMPLIFICADA                        AS-SM-108-2019-GRAP-1</t>
  </si>
  <si>
    <t>20545983789 - SPORT MASTERS PERU SOCIEDAD ANONIMA CERRADA</t>
  </si>
  <si>
    <t>CONTRATO N°091-2019-GR-APURIMAC</t>
  </si>
  <si>
    <t>ADQUISICION DE MODULO DE CARGA PARA LAPTOPS, PROYECTO "MEJORAMIENTO DE LAS COMPETENCIAS DE ESTUDIANTES Y DOCENTES, MEDIANTE LA IMPLEMENTACION DE TECNOLOGIAS DE INFORMACION Y COMUNICACIÓN (TICS) EN LAS INSTITUCIONS EDUCATIVAS DEL NIVEL SECUNDARIO DE LAS UGELES AYMARAES, ANTABAMBA Y GRAU - REGION APUR</t>
  </si>
  <si>
    <t>ADJUDICACION SIMPLIFICADA                       AS-SM-93-2019-GRAP-2</t>
  </si>
  <si>
    <t>ADQUISICIÓN DE CABINA DE SEGURIDAD BIOLÓGICA, INSTALACIÓN Y PUESTA EN FUNCIONAMIENTO  PARA EL HOSPITAL SUB REGIONAL DE ANDAHUAYLAS  ¿ REGIÓN APURIMAC.</t>
  </si>
  <si>
    <t>ADJUDICACION SIMPLIFICADA                      AS-SM-99-2019-GRAP-1</t>
  </si>
  <si>
    <t>CONTRATO O/C N°4041</t>
  </si>
  <si>
    <t>ADJUDICACION SIMPLIFICADA                     AS-SM-105-2019-GRAP-1</t>
  </si>
  <si>
    <t>ADQUISICION DE TERRENO URBANO, PARA EL PROYECTO: MEJORAMIENTO DEL SERVICIO EDUCATIVO EN LA IEP Nro. 54002 SANTA ROSA E IES SANTA ROSA DEL DISTRITO DE ABANCAY, PROVINCIA DE ABANCAY, REGION APURIMAC</t>
  </si>
  <si>
    <t>CONTRATACIONES DIRECTAS                      DIRECTA-PROC-1-2019-GRAP-1</t>
  </si>
  <si>
    <t>10310059019 - TELLO PALOMINO DELIA</t>
  </si>
  <si>
    <t>CONTRATO N°073-2019-GR-APURIMAC/DRA</t>
  </si>
  <si>
    <t>ADJUDICACION SIMPLIFICADA                          AS-SM-89-2019-GRAP-2</t>
  </si>
  <si>
    <t>ADQUISICION DE AMBULANCIA PARA EL PROYECTO  MEJORAMEITNO DEL SISTEMA DE REFERENCIA Y CONTRAREFENCIA DEL AMBITO DE LA DIRECCION  REGIONAL DE SALUD APURIMAC</t>
  </si>
  <si>
    <t>LICITACION PUBLICA        LP-SM-8-2019-GRAP-1</t>
  </si>
  <si>
    <t>NULO</t>
  </si>
  <si>
    <t>ADQUISICIÓN DE MESA/CAMA DE PARTOS, INSTALACIÓN Y PUESTA EN FUNCIONAMIENTO PARA EL HOSPITAL SUB REGIONAL DE ANDAHUAYLAS - APURIMAC</t>
  </si>
  <si>
    <t>ADJUDICACION SIMPLIFICADA                           AS-SM-97-2019-GRAP-2</t>
  </si>
  <si>
    <t>20601136415 - ANSILANS MEDICAL S.A.C.</t>
  </si>
  <si>
    <t>CONTRATO O/C N°3936</t>
  </si>
  <si>
    <t>ADQUISICION DE TRACTOR AGRICOLA PARA ELPROYECTO MEJORAMIENTO DE LA PRODUCCION  Y COMERCIALIZACION  DE PARA NATIVA</t>
  </si>
  <si>
    <t>ADJUDICACION SIMPLIFICADA                     AS-SM-104-2019-GRAP-1</t>
  </si>
  <si>
    <t>20123704585 - RINAIT SOCIEDAD COMERCIAL DE RESPONSABILIDAD LIMITADA</t>
  </si>
  <si>
    <t>CONTRATO N°083-2019-GR-APURIMAC/DRA</t>
  </si>
  <si>
    <t>ADJUDICACION SIMPLIFICADA                     AS-SM-103-2019-GRAP/CS-1</t>
  </si>
  <si>
    <t xml:space="preserve">NULO </t>
  </si>
  <si>
    <t>ADQUISICION DE AGREGADOS PARA EL PROYECTO MEJORAMIENTO DE LOS SERVICIOS EDUCATIVOS EN LA I.E.S. JUAN ANTONIO TRELLES DE HUANCARAMA, DISTRITO DE HUANCARAMA, PROVINCIA DE ANDAHUAYLAS, REGION APURIMAC</t>
  </si>
  <si>
    <t>SUBASTA INVERSA ELECTRONICA                          SIE-SIE-46-2019-GRAP-1</t>
  </si>
  <si>
    <t>10239838133 - SORIA SALVATIERRA DAGUER VICENZO</t>
  </si>
  <si>
    <t>CONTRATO O/C N°3636</t>
  </si>
  <si>
    <t>ADQUISICION DE  BARRAS DE CONTRUCCION PARA EL PROYECTO MEJORAMEITNO DEL SERVICIO  EDUCATIVO DE LA I E INTEGRADO VILLA GLORIA DE NIVEL PRIMARIO N 54009 Y NIVEL SECUNDARIO VILLA GLORIA DEL DISTRITO DE ABANCAY REGION APURMAC</t>
  </si>
  <si>
    <t>SUBASTA INVERSA ELECTRONICA                    SIE-SIE-42-2019-GRAP-1</t>
  </si>
  <si>
    <t>20527582203 - GLOSER S.A.C.</t>
  </si>
  <si>
    <t>CONTRATO N°081-2019-GR-APURIMAC/DRA</t>
  </si>
  <si>
    <t>ADQUISICION DE CEMENTO TIPO I PARA EL PROYECTO MEJORAMIENTO DE LOS SERVICIOS EDUCATIVOS EN LA I.E.S. JUAN ANTONIO TRELLES DE HUANCARAMA, DISTRITO DE HUANCARAMA, PROVINCIA DE ANDAHUAYLAS, REGION APURIMAC</t>
  </si>
  <si>
    <t>SUBASTA INVERSA ELECTRONICA                             SIE-SIE-43-2019-GRAP-1</t>
  </si>
  <si>
    <t>CONTRATO O/C N°3524</t>
  </si>
  <si>
    <t>ADQUISICIÓN DE  VARILLAS DE ACERO CORRUGADO PARA LA EJECUCIÓN PARA EL PROYECTO: MEJORAMIENTO DE LOS SERVICIOS EDUCATIVOS EN LA I.E.S JUAN ANTONIO TRELLES DE HUANCARAMA, DISTRITO DE HUANCARAMA, PROVINCIA DE ANDAHUAYLAS, REGIÓN APURIMAC.</t>
  </si>
  <si>
    <t>SUBASTA INVERSA ELECTRONICA                       SIE-SIE-45-2019-GRAP-1</t>
  </si>
  <si>
    <t>20527014736 - CORPORACIÓN CHUMBAO S.R.L</t>
  </si>
  <si>
    <t>CONTRATO N°080-2019-GR-APURIMAC/DRA</t>
  </si>
  <si>
    <t>ADQUISICION DE UN GRUPO ELECTROGENO DE EMERGENCIAS DE 200 KVA, PARA EL PROYECTO: MEJORAMIENTO DEL COMPLEJO DEPORTIVO EL OLIVO PARA EL DESARROLLO DE LAS ACTIVIDADES DEPORTIVAS EN EL DISTRITO ABANCAY, PROVINCIA DE ABANCAY, REGION APURIMAC</t>
  </si>
  <si>
    <t>ADJUDICACION SIMPLIFICADA                     AS-SM-51-2019-GRAP-1</t>
  </si>
  <si>
    <t>20602388400 - CORPORACION ZEUS INVERSIONES SOCIEDAD ANONIMA CERRADA - CORPORACION ZEUS INVERSIONES S.A.C.</t>
  </si>
  <si>
    <t>ADQUISICIÓN DE CEMENTO PORTLAND TIPO IP X 42.50 KG, PARA EL PROYECTO: MEJORAMIENTO DEL SERVICIO EDUCATIVO EN LA INSTITUCIÓN EDUCATIVA INTEGRADA VILLA GLORIA DE NIVEL PRIMARIO 54009 Y NIVEL SECUNDARIO VILLA GLORIA DEL DISTRITO DE ABANCAY, PROVINCIA DE ABANCAY, REGIÓN APURÍMAC.</t>
  </si>
  <si>
    <t>SUBASTA INVERSA ELECTRONICA                       SIE-SIE-44-2019-GRAP-1</t>
  </si>
  <si>
    <t>20526944934 - GRUPO MURILLO E.I.R.LTDA</t>
  </si>
  <si>
    <t>CONTRATO O/C N°3490</t>
  </si>
  <si>
    <t>ADQUISICIÓN DE INCUBADORA NEONATAL,  INSTALACIÓN Y PUESTA EN FUNCIONAMIENTO, PARA EL ESTABLECIMIENTO SALUD PUEBLO JOVEN CENTENARIO Y ESTABLECIMIENTO DE SALUD CACINCHIHUA -  ABANCAY - APURIMAC.</t>
  </si>
  <si>
    <t>ADJUDICACION SIMPLIFICADA                   AS-SM-101-2019-GRAP-1</t>
  </si>
  <si>
    <t>CONTRATO N°086-2019-GR-APURIMAC/DRA</t>
  </si>
  <si>
    <t>ADQUISICIÓN DE EQUIPO DE RAYOS X ESTACIONARIO, INSTALACIÓN Y PUESTA EN FUNCIONAMIENTO  PARA EL ESTABLECIMIENTO DE SALUD DE TAMBOBAMBA ¿ COTABAMBAS ¿ REGION APURIMAC.</t>
  </si>
  <si>
    <t>ADJUDICACION SIMPLIFICADA                 AS-SM-102-2019-GRAP-1</t>
  </si>
  <si>
    <t>20505126069 - X RAY SALES AND SERVICE S.A.C.</t>
  </si>
  <si>
    <t>CONTRATO N°084-2019-GR-APURIMAC/DRA</t>
  </si>
  <si>
    <t>ADQUISICION DE PENCAS (CLADODIOS), PARA EL PROYECTO: RECUPERACION Y MEJORAMIENTO DE LA COBERTURA FORESTAL PARA AMPLIAR LOS SERVICIOS AMBIENTALES EN LA MICROCUENCA CHINCHEROS DE LA PROVINCIA DE CHINCHEROS - REGION AAPURIMAC</t>
  </si>
  <si>
    <t>ADJUDICACION SIMPLIFICADA                      AS-SM-47-2019-GRAP-2</t>
  </si>
  <si>
    <t>20564215644 - ECOLSPERU EMPRESA INDIVIDUAL DE RESPONSABILIDAD LIMITADA - ECOLSPERU E.I.R.L</t>
  </si>
  <si>
    <t>CONTRATO O/C N°3453</t>
  </si>
  <si>
    <t>ADQUISICIÓN DE  VARILLAS DE ACERO CORRUGADO PARA EL PROYECTO CONSTRUCCIÓN DEL CERCO PERIMETRICO DE LA I E N 4298 MICAELA BASTIDAS CHALHUANCA DISTRITO DE CHALHUANCA PROVINCIA DE AYMARAES REGION APURIMAC</t>
  </si>
  <si>
    <t>SUBASTA INVERSA ELECTRONICA                 SIE-SIE-41-2019-GRAP-1</t>
  </si>
  <si>
    <t>CONTRATO O/C N°3713</t>
  </si>
  <si>
    <t>ADQUISICIÓN DE MOBILIARIO EDUCATIVO PARA EL PROYECTO MEJORAMIENTO DE LAS COMPETENCIAS  DE ESTUDIANTES Y DOCENTES MEDIANTE LA IMPLEMENTACION DE TECNOLOGICAS DE INFORMACION Y COMUNICACIÓN TIC E EN LAS INSTITUCIONES EDUCATIVAS  DE NIVEL SECUNDARIO DE LAS  UGEL AYMARAES ANTABAMBA Y GRAU REGION APURIMAC</t>
  </si>
  <si>
    <t>ADJUDICACION SIMPLIFICADA                        AS-SM-90-2019-GRAP-1</t>
  </si>
  <si>
    <t>10310312407 - CAÑARI OTERO GUILLERMO</t>
  </si>
  <si>
    <t>CONTRATO O/C N°3590</t>
  </si>
  <si>
    <t>ADJUDICACION SIMPLIFICADA                           AS-SM-93-2019-GRAP-1</t>
  </si>
  <si>
    <t>CONTRATACIÓN DE EQUIPOS BIOMEDICOS: CUNA DE CALOR RADIANTE PARA EESS DE VILCABAMBA; INCUBADORA PARA BEBES PARA EESS DE TOTORA OROPESA; INCUBADORA ESTÁNDAR DE TRANSPORTE PARA EESS OCOBAMBA, DEPARTAMENTO APURIMAC.</t>
  </si>
  <si>
    <t>ADJUDICACION SIMPLIFICADA                           AS-SM-100-2019-GRAP-1</t>
  </si>
  <si>
    <t>CONTRATO O/C N°3826</t>
  </si>
  <si>
    <t>ADQUISICION DE UNA UNIDAD MOVIL (CAMIONETA PICK UP DOBLE CABINA 4X4 DIESEL CON TURBO INTERCULAR) PARA EL PROYECTO: MEJORAMIENTO DE LA GESTION INTEGRAL DE RECURSOS HIDRICOS EN LA CUENCA DEL RIO PAMPAS DE LAS PROVINCIAS DE ANDAHUAYLAS Y CHINCHEROS, REGION APURIMAC</t>
  </si>
  <si>
    <t>ADJUDICACION SIMPLIFICADA                 AS-SM-87-2019-GRAP-1</t>
  </si>
  <si>
    <t>20443108131 - CORPORACION AUTOMOTRIZ DEL SUR S.A.</t>
  </si>
  <si>
    <t>CONTRATO N°082-2019-GR-APURIMAC/DRA</t>
  </si>
  <si>
    <t>ADQUISICION DE CONCRETO PREMEZCLADO, PARA EL PROYECTO "MEJORAMIENTO DEL SERVICIO EDUCATIVO EN LA IEP Nro. 54002 SANTA ROSA E IES SANTA ROSA DEL DISTRITO ABANCAY, PROVINCIA DE ABANCAY, REGION APURIMAC</t>
  </si>
  <si>
    <t>SUBASTA INVERSA ELECTRONICA                          SIE-SIE-40-2019-GRAP-1</t>
  </si>
  <si>
    <t>No suscripción del contrato por decisión de la Entidad</t>
  </si>
  <si>
    <t>ADQUISICION DE VALVULAS DE RIEGO PARA EL PROYECTO: MEJORAMIENTO DEL SERVICIO DE AGUA PARA RIEGO EN LAS LOCALIDADES DE HUAYHUAYO, KARQUEQUI, TACMARA, HUANCHULLA, CHAQUICOCHA, SORCA, OCCOPATA, KIUNALLA Y TROJA EN EL DISTRITO DE HUANIPACA, PROVINCIA DE ABANCAY, REGION APURIMAC</t>
  </si>
  <si>
    <t>COMPRE-SM-6-2019-GRAP-1</t>
  </si>
  <si>
    <t>10310446586 - SORIA SALAZAR ANITA</t>
  </si>
  <si>
    <t>CONTRATO O/C N°3020</t>
  </si>
  <si>
    <t>ADQUISICION DE CONCRETO PREMEZCLADO, PARA EL PROYECTO "MEJORAMIENTO DEL SERVICIO EDUCATIVO EN LA INSTITUCION EDUCATIVA INTEGRADA VILLA GLORIA DEL NIVEL PRIMARIO N° 54009 Y NIVEL SECUNDARIO VILLA GLORIA DEL DISTRITO DE ABANCAY, PROVINCIA DE ABANCAY, REGION APURIMAC".</t>
  </si>
  <si>
    <t>SUBASTA INVERSA ELECTRONICA                         SIE-SIE-39-2019-GRAP-1</t>
  </si>
  <si>
    <t>CONTRATO N°069-2019-GR-APURIMAC/DRA</t>
  </si>
  <si>
    <t>ADJUDICACION SIMPLIFICADA                        AS-SM-97-2019-GRAP-1</t>
  </si>
  <si>
    <t>ADQUISICIÓN DE EQUIPO BIOMEDICOS: VENTILADOR MECÁNICO Y MONITOR DE FUNCIONES VITALES, INSTALACIÓN Y PUESTA EN FUNCIONAMIENTO PARA EL HOSPITAL REGIONAL GUILLERMO DIAZ DE LA VEGA-ABANCAY-ABANCAY-APURIMAC</t>
  </si>
  <si>
    <t>ADJUDICACION SIMPLIFICADA                            AS-SM-88-2019-GRAP-1</t>
  </si>
  <si>
    <t>20548839433 - SOLUCIONES MEDICAS Y SERVICIOS E.I.R.L.</t>
  </si>
  <si>
    <t>CONTRATO O/C N°3711</t>
  </si>
  <si>
    <t>CONTRATO O/C N°3710</t>
  </si>
  <si>
    <t>ADJUDICACION SIMPLIFICADA                             AS-SM-89-2019-GRAP-1</t>
  </si>
  <si>
    <t>ADQUISICIÓN DE MATERIALES DE CONSTRUCCIÓN, TEJA ANDINA Y ACCESORIOS PARA EL PROYECTO "RENOVACIÓN DE COBERTORES; REMODELACIÓN DE SISTEMAS DE CIELO RASO Y BAÑO O SERVICIOS SANITARIOS; CONSTRUCCIÓN DE COBERTURA; ADQUISICIÓN DE KITS DE INSTALACIÓN O MODIFICACIÓN DE EQUIPOS DE TELECOMUNICACIONES, SUMINIS</t>
  </si>
  <si>
    <t>COMPRE-SM-5-2019-GRAP-1</t>
  </si>
  <si>
    <t>20600234138 - LOGISTICA EMPRESARIAL BISONTE S.R.L.</t>
  </si>
  <si>
    <t>CONTRATO O/C N°2931</t>
  </si>
  <si>
    <t>ADQUISICION DE VARILLA DE ACERO CORRUGADO PARA LA OBRA: MEJORAMIENTO DEL SERVICIO EDUCATIVO DE LA I.E. INTEGRAL CESAR ABRAHAM VALLEJO DEL DISTRITO DE ABANCAY</t>
  </si>
  <si>
    <t>SUBASTA INVERSA ELECTRONICA                      SIE-SIE-37-2019-GRAP-1</t>
  </si>
  <si>
    <t>CONTRATO N°064-2019-GR-APURIMAC/DRA</t>
  </si>
  <si>
    <t>ADQUISICION DE VARILLAS DE FIERRO, PARA EL PROYECTO: MEJORAMIENTO DEL SERVICIO EDUCATIVO EN LA IEP Nro. 54002 SANTA ROSA E IES SANTA ROSA DEL DISTRITO ABANCAY Y PROVINCIA DE ABANCAY, REGION APURIMAC</t>
  </si>
  <si>
    <t>SUBASTA INVERSA ELECTRONICA                           SIE-SIE-38-2019-GRAP-1</t>
  </si>
  <si>
    <t>CONTRATO O/C N°3405</t>
  </si>
  <si>
    <t>ADQUISICIÓN DE MADERA CORRIENTE PARA ENCOFRADO, PARA LA OBRA: MEJORAMIENTO DEL SERVICIO EDUCATIVO EN LA IEP Nro. 54002 SANTA ROSA E IES SANTA ROSA DEL DISTRITO ABANCAY Y PROVINCIA DE ABANCAY, REGIÓN APURIMAC</t>
  </si>
  <si>
    <t>ADJUDICACION SIMPLIFICADA                            AS-SM-92-2019-GRAP-1</t>
  </si>
  <si>
    <t>17443337750 - CHIPA PRADA FERMIN</t>
  </si>
  <si>
    <t>CONTRATO O/C N°3066</t>
  </si>
  <si>
    <t>ADQUISICION DE LADRILLO DE TECHO Y LADRILLO DE PARED PARA LA EJECUCION DE LA OBRA: MEJORAMIENTO DEL SERVICIO EDUCATIVO DE LA E.I. INTEGRADO CESAR ABRAHAM VALLEJO DEL DISTRITO DE ABANCAY, PROVINCIA DE ABANCAY - APURIMAC.</t>
  </si>
  <si>
    <t>ADJUDICACION SIMPLIFICADA                    AS-SM-81-2019-GRAP-1</t>
  </si>
  <si>
    <t>20490548743 - EMPRESA ZOHE SAC</t>
  </si>
  <si>
    <t>CONTRATO O/C N°3200</t>
  </si>
  <si>
    <t>CONTRATACIÓN DE TABLAS Y LISTONES DE MADERA PARA EL PROYECTO MEJORAMIENTO DEL SERVICIO EDUCATIVO DE LA I.E. INTEGRAL CESAR ABRAHAM VALLEJO DEL DISTRITO DE ABANCAY</t>
  </si>
  <si>
    <t>ADJUDICACION SIMPLIFICADA                   AS-SM-91-2019-GRAP-1</t>
  </si>
  <si>
    <t>CONTRATO N°076-2019-GR-APURIMAC/DRA</t>
  </si>
  <si>
    <t>ADJUDICACION SIMPLIFICADA                       AS-SM-47-2019-GRAP-1</t>
  </si>
  <si>
    <t>CONTRATACIÓN DE EQUIPO DE ANESTESIA, INSTALACIÓN Y PUESTA EN FUNCIONAMIENTO PARA EESS HOSPITAL REGIONAL GUILLERMO DIAZ DE LA VEGA-ABANCAY-ABANCAY-APURIMAC</t>
  </si>
  <si>
    <t>ADJUDICACION SIMPLIFICADA                        AS-SM-80-2019-GRAP-1</t>
  </si>
  <si>
    <t>CONTRATO N°066-2019-GR-APURIMAC/DRA</t>
  </si>
  <si>
    <t>ADQUISICIÓN DE ACUMULADOR DE ENERGÍA UPS, SERVIDOR BÁSICO Y AVANZADO, PARA EL PROYECTO: MEJORAMIENTO EN LA APLICACIÓN EN TIC PARA EL PARA EL ADECUADO DESARROLLO  DE LAS COMPETENCIAS DE ESTUDIANTES Y DOCENTES EN LAS II.EE DE NIVEL SECUNDARIO DE LA UGEL COTABAMBAS - REGIÓN APURIMAC</t>
  </si>
  <si>
    <t>ADJUDICACION SIMPLIFICADA                        AS-SM-26-2019-GRAP-2</t>
  </si>
  <si>
    <t>20509131989 - JL BUSINESS AND SERVICE S.A.C.</t>
  </si>
  <si>
    <t>CONTRATO N°070-2019-GR-APURIMAC/DRA</t>
  </si>
  <si>
    <t>ADQUISICON DE SEMILLS PARA PROYECTO  MEJORAMIENTO  DEL SERVICIO  AMBIENTAL  DE REGULACION HIDRICA DE LAS PRADERAS NATURALES  ALTOANDINAS EN LA UNIDAD HIDROGRAFICA  DEL RIO ANTABAMBA DE LA PROVINIA DE ANTAMBAMBA APURIMAC</t>
  </si>
  <si>
    <t>ADJUDICACION SIMPLIFICADA                           AS-SM-27-2019-GRAP-1</t>
  </si>
  <si>
    <t>RETROTRAIDO POR RESOLUCIÓN</t>
  </si>
  <si>
    <t>ADQUISICION DE GABINETE PARA SERVIDOR DE 22 RU, PARA EL PROYECTO: MEJORAMIENTO DE APLICACIÓN TIC PARA EL ADECUADO DESARROLLO DE LAS COMPETENCIAS DE ESTUDIANTES Y DOCENTES EN LAS II.EE. DEL NIVEL SECUNDARIO UGEL COTABAMBAS - REGION APURIMAC</t>
  </si>
  <si>
    <t>ADJUDICACION SIMPLIFICADA                       AS-SM-46-2019-GRAP-1</t>
  </si>
  <si>
    <t>10429325256 - AMAO PALOMINO JORGE DAVID</t>
  </si>
  <si>
    <t>CONTRATO O/C N°3063</t>
  </si>
  <si>
    <t>ADQUISICION DE CONCRETO PRE MEZCLADO FC=210KG/CM2, PARA EL PROYECTO: MEJORAMIENTO DEL COMPLEJO DEPORTIVO EL OLIVO PARA EL DESARROLLO DE LAS ACTIVIDADES DEPORTIVAS EN EL DISTRITO ABANCAY, PROVINCIA DE ABANCAY, REGION APURIMAC</t>
  </si>
  <si>
    <t>SUBASTA INVERSA ELECTRONICA                     SIE-SIE-36-2019-GRAP-1</t>
  </si>
  <si>
    <t>CONTRATO N°057-2019-GR-APURIMAC/DRA</t>
  </si>
  <si>
    <t>CONTRATACIÓN DE PUERTAS Y DIVISORES DE FENOLICO, INCLUYE INSTALACIÓN A TODO COSTO PARA EL PROYECTO MEJORAMIENTO DEL COMPLEJO DEPORTIVO EL OLIVO PARA EL DESARROLLO DE LAS ACTIVIDADES DEPORTIVAS EN EL DISTRITO ABANCAY, PROVINCIA DE ABANCAY, REGION APURIMAC</t>
  </si>
  <si>
    <t>ADJUDICACION SIMPLIFICADA                        AS-SM-45-2019-GRAP-1</t>
  </si>
  <si>
    <t>20564019624 - GECONSA SOCIEDAD COMERCIAL DE RESPONSABILIDAD LIMITADA - GECONSA S.R.L.</t>
  </si>
  <si>
    <t>CONTRATO O/C N°2790</t>
  </si>
  <si>
    <t>ADQUISICIÓN DE MATERIALES DIDÁCTICOS PARA EL PROYECTO MEJORAMIENTO DE LA CALIDAD EDUCATIVA DEL NIVEL PRIMARIO EN LAS AREAS DEL DISEÑO CURRICULAR DE LAS INSTITUCIONES EDUCATIVAS DEL QUINTIL MAS POBRE DE LA REGIÓN APURÍMAC.</t>
  </si>
  <si>
    <t>LICITACION PUBLICA        LP-SM-2-2019-GRAP-1</t>
  </si>
  <si>
    <t>CONTRATACION DE MOBILIARIO ESCOLAR PARA DOCENTES Y ESTUDIANTES PARA EL PROYECTO MEJORAMIENTO DE LA APLICACION TIC PARA EL ADECUADO DESARROLLO DE LAS COMPETENCIAS DE ESTUDIANTES Y DOCENTES EN LAS II.EE DE NIVEL SECUNDARIA EN 11 DISTRITOS DE LA PROVINCIA DE ANDAHUAYLAS - UGEL ANDAHUAYLAS - REGION APUR</t>
  </si>
  <si>
    <t>ADJUDICACION SIMPLIFICADA                        AS-SM-43-2019-GRAP-1</t>
  </si>
  <si>
    <t>20525136346 - MOBILIARIO GRUPO CARDENAS E.I.R.L.</t>
  </si>
  <si>
    <t>CONTRATO N°056-2019-GR-APURIMAC/DRA</t>
  </si>
  <si>
    <t>ADQUISICION DE VARILLA DE COBRE DE 3/4in X 2.4m, PARA LA EJECUCION DEL PROYECTO: MEJORAMIENTO DE LAS COMPETENCIAS DE ESTUDIANTES Y DOCENTES MEDIANTE LA IMPLEMENTACION DE  TECNOLOGIAS Y COMUNICACIÓN (TICS) EN LAS INSTITUCIONES EDUCATIVAS DEL NIVEL SECUNDARIO DE LAS UGELES AYMARAES, ANTABAMBA Y GRAU - REGION APURIMAC</t>
  </si>
  <si>
    <t>ADJUDICACION SIMPLIFICADA                            AS-SM-42-2019-GRAP-1</t>
  </si>
  <si>
    <t>CONTRATO O/C N°2785</t>
  </si>
  <si>
    <t>CONTRATACIÓN DE KIT ROBOTICA EDUCATIVA BÁSICA Y AVANZADA PARA EL PROYECTO MEJORAMIENTO DE LA APLICACIÓN DE LAS TIC PARA EL ADECUADO DESARROLLO DE LAS COMPETENCIAS DE ESTUDIANTES Y DOCENTES EN LAS IIEE DE NIVEL SECUNDARIA DE LOS DISTRITOS DE ANDAHUAYLAS, ANDARAPA. KAQUIABAMBA Y KISHUARÁ, UGEL ANDAHUA</t>
  </si>
  <si>
    <t xml:space="preserve"> ADJUDICACION SIMPLIFICADA                            AS-SM-44-2019-GRAP-1</t>
  </si>
  <si>
    <t>20510477961 - MANUFACTURA Y TECNOLOGIA DE EXPORTACION S.R.L</t>
  </si>
  <si>
    <t>CONTRATO O/C N°2793</t>
  </si>
  <si>
    <t>ADQUISICION DE DOSIS QUINICA HIGROSCOPICA (EXACIANOFERRATO DE COBRE) (612 UND) PARA PROYECTO: MEJORAMIENTO DE LAS COMPETENCIAS DE ESTUDIANTES Y DOCENTES, MEDIANTE LA IMPLEMENTACION DE TECNOLOGIA DE INFORMACION Y COMUNICACIÓN (TICS) EN LAS INSTITUCIONES EDUCATIVAS DEL NIVEL SECUNDARIO DE LAS UGELES AYMARAES, ANTABAMBA Y GRAU - REGION APURIMAC</t>
  </si>
  <si>
    <t>ADJUDICACION SIMPLIFICADA                           AS-SM-41-2019-GRAP-1</t>
  </si>
  <si>
    <t>20564070816 - REPRESENTACIONES HURTADO SAC</t>
  </si>
  <si>
    <t>CONTRATO O/C N°2549</t>
  </si>
  <si>
    <t>ADQUISICION DE CONCRETO PREMEZCLADO, FC=175KG/Cm2, FC= 210KG/Cm2, FC=175KG/Cm2 (Resistencia a la compresion), PARA EL PROYECTO: MEJORAMIENTO Y AMPLIACION DE LOS SERVICIOS DE PROTECCION CONTRA INUNDACIONES DE LOS RIACHUELOS DE SAN LUIS Y JOSE MARIA ARGUEDAS DEL C.P. LAS AMERICAS, DISTRITO DE ABANCAY, PROVINCIA DE ABANCAY, APURIMAC</t>
  </si>
  <si>
    <t>SUBASTA INVERSA ELECTRONICA                 SIE-SIE-35-2019-GRAP.-1</t>
  </si>
  <si>
    <t>10310436521 - ARCE ACOSTUPA YESSICA ROSANALE</t>
  </si>
  <si>
    <t>CONTRATO N°052-2019-GR-APURIMAC/DRA</t>
  </si>
  <si>
    <t>ADQUISICION DE BARRA PARA CONSTRUCCION: PARA EL PROYECTO: MEJORAMIENTO Y AMPLIACION DE LOS SERVICIOS DE PROTECCION CONTRA INUNDACIONES DE LOS RIACHUELOS DE SAN LUIS Y JOSE MARIA ARGUEDAS DEL C.P. LAS AMERICAS, DISTRITO DE ABANCAY, PROVINCIA DE ABANCAY, APURIMAC</t>
  </si>
  <si>
    <t>SUBASTA INVERSA ELECTRONICA                  SIE-SIE-34-2019-GRAP.-1</t>
  </si>
  <si>
    <t>CONTRATO N°054-2019-GR-APURIMAC/DRA</t>
  </si>
  <si>
    <t>ADQUISICIÓN DE PARARRAYO PDC IONIZANTE NO RADIOACTIVO, PARA EL PROYECTO: MEJORAMIENTO DE LAS COMPETENCIAS DE ESTUDIANTES Y DOCENTES, MEDIANTE LA IMPLEMENTACIÓN DE TECNOLOGÍAS DE INFORMACIÓN Y COMUNICACIÓN (TICS) EN LAS INSTITUCIONES EDUCATIVAS DEL NIVEL SECUNDARIO DE LAS UGELS AYMARAES, ANTABAMBA Y</t>
  </si>
  <si>
    <t>ADJUDICACION SIMPLIFICADA                      AS-SM-37-2019-GRAP-1</t>
  </si>
  <si>
    <t>20601984149 - APU INFER S.A.C.</t>
  </si>
  <si>
    <t>CONTRATO O/C N°2354</t>
  </si>
  <si>
    <t>ADQUISICION DE MATERIAL GRANULAR SUB - BASE TIPO D, PARA EL PROYECTO: MEJORAMIENTO DEL COMPLEJO DEPORTIVO EL OLIVO PARA EL DESARROLLO DE LAS ACTIVIDADES DEPORTIVAS EN EL DISTRITO ABANCAY, PROVINCIA DE ABANCAY, REGION APURIMAC</t>
  </si>
  <si>
    <t>SUBASTA INVERSA ELECTRONICA                   SIE-SIE-27-2019-GRAP-1</t>
  </si>
  <si>
    <t>10310229119 - AYALA BALLON JAVIER CIRILO</t>
  </si>
  <si>
    <t>CONTRATO O/C N°2601</t>
  </si>
  <si>
    <t>ADQUISICION DE CEMENTO PORTLAND TIPO IP X 42.50 KG, PARA EL PROYECTO: CONSTRUCCION Y MEJORAMIENTO TROCHA CARROZABLE SAN ANTONIO IHUAYLLO - HUAYQUIPA, DISTRITO DE HUAYLLO - AYMARAES - APURIMAC</t>
  </si>
  <si>
    <t>SUBASTA INVERSA ELECTRONICA                 SIE-SIE-33-2019-GRAP-1</t>
  </si>
  <si>
    <t>CONTRATO O/C N°3004</t>
  </si>
  <si>
    <t>ADQUISICION DE DIESEL B5 S 50, PARA EL PROYECTO: CONSTRUCCION Y MEJORAMIENTO TROCHA CARROZABLE SAN ANTONIO IHUAYLLO - HUAYQUIPA, DISTRITO DE HUAYLLO - AYMARAES - APURIMAC</t>
  </si>
  <si>
    <t>SUBASTA INVERSA ELECTRONICA                    SIE-SIE-32-2019-GRAP.-1</t>
  </si>
  <si>
    <t>20490036335 - MULTISERVICIOS SAN ANTONIO SCRL</t>
  </si>
  <si>
    <t>CONTRATO N°049-2019-GR-APURIMAC/DRA</t>
  </si>
  <si>
    <t>ADQUISICION DE BLOQUE HUECO DE ARCILLA, PARA EL PROYECTO: MEJORAMIENTO DEL SERVICIO EDUCATIVO EN LA IEP Nro. 54002 SANTA ROSA E IES SANTA ROSA DEL DISTRITO DE ABANCAY, PROVINCIA DE ABANCAY, REGION APURIMAC</t>
  </si>
  <si>
    <t>ADJUDICACION SIMPLIFICADA                               AS-SM-32-2019-GRAP-1</t>
  </si>
  <si>
    <t>CONTRATO O/C N°2431</t>
  </si>
  <si>
    <t>ADQUISICION DE CEMENTO PORTLAND PARA LA OBRA: MEJORAMIENTO DEL SERVICIO EDUCATIVO DE NIVEL INICIAL DE LA I.E.I Nro. 811 HUANIMA, DISTRITO DE CURAHUASI, PROVINCIA DE ABANCAY, REGION APURIMAC.</t>
  </si>
  <si>
    <t>SIE-SIE-31-2019-GRAP.-1</t>
  </si>
  <si>
    <t>CONTRATO O/C N°2438</t>
  </si>
  <si>
    <t>ADQUISICION DE MOBILIARIO SILLA Y MESAS PARA EL PROYECTO: MEJORAMIENTO DE LA APLICACIÓN DE LAS TIC PARA EL ADECUADO DESARROLLO DE LAS COMPETENCIAS DE ESTUDIANTES Y DOCENTES  EN 16 IIEE DE NIVEL SECUNDARIO DE LA UGEL ANDAHUAYLAS - REGION APURIMAC</t>
  </si>
  <si>
    <t>ADJUDICACION SIMPLIFICADA                    AS-SM-39-2019-GRAP.-1</t>
  </si>
  <si>
    <t>20527909059 - INGENIEROS TICA SAC</t>
  </si>
  <si>
    <t>CONTRATO O/C N°2551</t>
  </si>
  <si>
    <t>ADQUISICION DE FIERRO CORRUGADO GRADO 60, PARA LA OBRA: MEJORAMIENTO DEL SERVICIO EDUCATIVO DE NIVEL INICIAL DE LA I.E.I Nro. 811 HUANIMA, DISTRITO DE CURAHUASI, PROVINCIA DE ABANCAY, REGION APURIMAC.</t>
  </si>
  <si>
    <t>SIE-SIE-30-2019-GRAP.-1</t>
  </si>
  <si>
    <t>10444130208 - VERA USCA KARINA</t>
  </si>
  <si>
    <t>CONTRATO O/C N°2843</t>
  </si>
  <si>
    <t>CONTRATACION DE MOBILIARIO ESCOLAR PARA EL PROYECTO: MEJORAMIENTO DE LA APLICACIÓN DE LAS TIC PARA EL ADECUADO DESARROLLO DE LAS COMPETENCIAS DE ESTUDIANTES Y DOCENTES EN LAS IIEE DE NIVEL SECUNDARIA DE LOS DISTRITOS DE ANDAHUAYLAS, ANDARAPA. KAQUIABAMBA Y KISHUARÁ, UGEL ANDAHUAYLAS REGION APURIMAC</t>
  </si>
  <si>
    <t>ADJUDICACION SIMPLIFICADA                    AS-SM-33-2019-GRAP-1</t>
  </si>
  <si>
    <t>20538846792 - MOBILIARIOS YI S.A.C</t>
  </si>
  <si>
    <t>CONTRATO O/C N°2491</t>
  </si>
  <si>
    <t>CONTRATACIÓN DE CEMENTO PORTLAND TIPO I PARA EL PROYECTO: MEJORAMIENTO DEL COMPLEJO DEPORTIVO EL OLIVO PARA EL DESARROLLO DE LAS ACTIVIDADES DEPORTIVAS EN EL DISTRITO ABANCAY, PROVINCIA DE ABANCAY, REGION APURIMAC</t>
  </si>
  <si>
    <t>SUBASTA INVERSA ELECTRONICA                      SIE-SIE-28-2019-GRAP-1</t>
  </si>
  <si>
    <t>CONTRATO N°041-2019-GR-APURIMAC/DRA</t>
  </si>
  <si>
    <t>CONTRATACIÓN DE MATERIALES DE FERRETERÍA PARA CERCO PARA  EL PROYECTO: MEJORAMIENTO DEL COMPLEJO DEPORTIVO EL OLIVO PARA EL DESARROLLO DE LAS ACTIVIDADES DEPORTIVAS EN EL DISTRITO ABANCAY, PROVINCIA DE ABANCAY, REGION APURIMAC</t>
  </si>
  <si>
    <t>ADJUDICACION SIMPLIFICADA                  AS-SM-25-2019-GRAP-1</t>
  </si>
  <si>
    <t>20531607784 - SERVICIOS DEL ACERO E.I.R.L.</t>
  </si>
  <si>
    <t>CONTRATO N°045-2019-GR-APURIMAC/DRA</t>
  </si>
  <si>
    <t>ADQUISICION DE BARRA DE CONSTRUCCION Y ALAMBRES, PARA EL PROYECTO: MEJORAMIENTO DEL COMPLEJO DEPORTIVO EL OLIVO PARA EL DESARROLLO DE LAS ACTIVIDADES DEPORTIVAS EN EL DISTRITO ABANCAY, PROVINCIA DE ABANCAY, REGION APURIMAC</t>
  </si>
  <si>
    <t>SUBASTA INVERSA ELECTRONICA                     SIE-SIE-29-2019-GRAP-1</t>
  </si>
  <si>
    <t>CONTRATO N°050-2019-GR-APURIMAC/DRA</t>
  </si>
  <si>
    <t>CONTRATACIÓN DE CLADODIO (PENCAS) DE TUNA PARA EL PROYECTO  RECUPERACIÓN Y MEJORAMIENTO DE LA COBERTURA FORESTAL PARA AMPLIAR LOS SERVICIOS AMBIENTES EN EL AMBITO DE LA MANCOMUNIDAD CUSCA PROVINCIA DE AYMARAES REGION APURIMAC</t>
  </si>
  <si>
    <t>ADJUDICACION SIMPLIFICADA                       AS-SM-10-2019-GRAP-2</t>
  </si>
  <si>
    <t>CONTRATO N°048-2019-GR-APURIMAC/DRA</t>
  </si>
  <si>
    <t>ADQUISICION DE PIZARRA INTERACTIVAS Y BARRA DE SONIDO, PARA EL PROYECTO: MEJORAMIENTO DE LA APLICACIÓN DE LAS TIC PARA EL ADECUADO DESARROLLO DE LAS COMPETENCIAS DE ESTUDIANTES Y DOCENTES EN LAS II.EE DEL NIVEL SECUNDARIO DEL DISTRITO DE ABANCAY, PROVINCIA DE ABANCAY REGION APURIMAC</t>
  </si>
  <si>
    <t>ADJUDICACION SIMPLIFICADA                     AS-SM-29-2019-GRAP-1</t>
  </si>
  <si>
    <t>CANCELADO</t>
  </si>
  <si>
    <t>ADQUISICION DE CONCRETO PREMEZCLADO FC=210K/cm2, PARA EL PROYECTO: MEJORAMIENTO DEL SERVICIO EDUCATIVO EN LA IEP Nro. 54002 SANTA ROSA E IES SANTA ROSA DEL DISTRITO DE ABANCAY, PROVINCIA DE ABANCAY, REGION APURIMAC</t>
  </si>
  <si>
    <t>SUBASTA INVERSA ELECTRONICA                      SIE-SIE-16-2019-GRAP-2</t>
  </si>
  <si>
    <t>CONTRATO N°46-2019-GR-APURIMAC/DRA</t>
  </si>
  <si>
    <t>ADQUISICIÓN DE CONDUCTORES Y CABLES ELÉCTRICOS PARA EL PROYECTO: MEJORAMIENTO DEL COMPLEJO DEPORTIVO EL OLIVO PARA EL DESARROLLO DE LAS ACTIVIDADES DEPORTIVAS EN EL DISTRITO DE ABANCAY, PROVINCIA DE ABANCAY, REGION APURIMAC</t>
  </si>
  <si>
    <t>LICITACION PUBLICA        LP-SM-6-2019-GRAP/CS-1</t>
  </si>
  <si>
    <t>20600713419 - INVERSIONES MASTERCHIP SOCIEDAD ANONIMA CERRADA - INVERSIONES MASTERCHIP S.A.C.</t>
  </si>
  <si>
    <t>CONTRATO N°76-2019-GR-APURIMAC/GG</t>
  </si>
  <si>
    <t>ADQUISICION DE EQUIPOS Y ACCESORIOS PARA EL CABLEADO ESTRUCTURADO DEL PROYECTO  MEJORAMIENTO DE LA APLICACIÓN TIC PARA EL ADECUADO DESARROLLO DE LAS COMPETENCIAS DE ESTUDIANTES Y DOCENTES EN LAS II EE DE NIVEL SECUNDARIA DE LA PROVINCIA DE CHINCHEROS UGEN CHINCHEROS REGION APURIMAC</t>
  </si>
  <si>
    <t>ADJUDICACION SIMPLIFICADA                 AS-SM-31-2019-GRAP-1</t>
  </si>
  <si>
    <t>20520764713 - AMERICAN NETWORK COMMUNICATIONS S.A.C.</t>
  </si>
  <si>
    <t>CONTRATO N°55-2019-GR-APURIMAC/GG</t>
  </si>
  <si>
    <t>ALIMENTOS PARA AYUDA HUMANITARIA PARA LA OFICINA REGIONAL DE DEFENSA NACIONAL Y DEFENSA CIVIL</t>
  </si>
  <si>
    <t>SUBASTA INVERSA ELECTRONICA                 SIE-SIE-15-2019-GRAP-2</t>
  </si>
  <si>
    <t>20564519431 - PROBISAP S.R.L.</t>
  </si>
  <si>
    <t>CONTRATO N°43-2019-GR-APURIMAC/DRA</t>
  </si>
  <si>
    <t>ADQUISICION DE TRIPLAY, PARA EL PROYECTO: MEJORAMIENTO DEL SERVICIO EDUCATIVO EN LA IEP Nro. 54002 SANTA ROSA E IES SANTA ROSA DEL DISTRITO DE ABANCAY, PROVINCIA DE ABANCAY, REGION APURIMAC</t>
  </si>
  <si>
    <t>COMPRE-SM-3-2019-GRAP-1</t>
  </si>
  <si>
    <t>10431871942 - VILA HUANCACURI WALTER</t>
  </si>
  <si>
    <t>O/C N°1854</t>
  </si>
  <si>
    <t>ADQUISICION DE VARILLAS DE ACERO CORRUGADO, PARA EL PROYECTO: MEJORAMIENTO DEL SERVICIO EDUCATIVO DE LA IE54424 RUINAS DE PUCARAIE.54391 HUICHIHUA,IE.54455 QUISCABAMBA,IE.54427 SANTA CRUZ DE NIVEL PRIMARIO EN LOS DISTRITOS DE CURPAHUASI, VILCABAMBA, CHUQUIBAMBILLA EN LA PROVINCIA DE GRAU - APURIMAC</t>
  </si>
  <si>
    <t>SUBASTA INVERSA ELECTRONICA                 SIE-SIE-26-2019-GRAP-1</t>
  </si>
  <si>
    <t>CONTRATO N°037-2019-GR-APURIMAC/GG</t>
  </si>
  <si>
    <t>ADQUISICIÓN DE SERVIDOR RACKEABLE PARA EL PROYECTO  MEJORAMIENTO DE LA APLICACIÓN TIC PARA EL ADECUADO DESARROLLO DE LAS COMPETENCIAS DE ESTUDIANTES Y DOCENTES EN LAS II EE DE NIVEL SECUNDARIA EN 11 DISTRITOS DE LA PROVINCIA DE ANDAHUAYLAS UGEL ANDAHUAYLAS APURIMAC</t>
  </si>
  <si>
    <t>ADJUDICACION SIMPLIFICADA                  AS-SM-28-2019-GRAP-1</t>
  </si>
  <si>
    <t>10419900759 - TELLO PANIURA WILVER</t>
  </si>
  <si>
    <t>CONTRATO O/C N°2334</t>
  </si>
  <si>
    <t>ADQUISICION DE TRIPLAY, TABLAS Y LISTONES, PARA LA OBRA: MEJORAMIENTO DEL SERVICIO EDUCATIVO DE LA E.I. INTEGRADO CESAR ABRAHAM VALLEJO DEL DISTRITO DE ABANCAY, PROVINCIA DE ABANCAY REGION APURIMAC.</t>
  </si>
  <si>
    <t>ADJUDICACION SIMPLIFICADA                     AS-SM-23-2019-GRAP-1</t>
  </si>
  <si>
    <t>20527159114 - DISTRIBUIDORA DE MADERA Y FUNERARIA SANTA ANA EIRL.</t>
  </si>
  <si>
    <t>CONTRATO O/C N°2011</t>
  </si>
  <si>
    <t>ADQUISICION DE ARENA GRUESA Y PIEDRA CHANCADA, PARA EL PROYECTO: MEJORAMIENTO DEL SERVICIO EDUCATIVO DE LA IE54424 RUINAS DE PUCARAIE.54391 HUICHIHUA,IE.54455 QUISCABAMBA,IE.54427 SANTA CRUZ DE NIVEL PRIMARIO EN LOS DISTRITOS DE CURPAHUASI, VILCABAMBA, CHUQUIBAMBILLA EN LA PROVINCIA DE GRAU - APURIMAC</t>
  </si>
  <si>
    <t>SUBASTA INVERSA ELECTRONICA                       SIE-SIE-25-2019-GRAP-1</t>
  </si>
  <si>
    <t>20601235359 - GRUPO DARG CONSULTORES &amp; EJECUTORES S.R.L.</t>
  </si>
  <si>
    <t>CONTRATO O/C N°2131</t>
  </si>
  <si>
    <t>10421313461 - MENA AGUIRRE ROGER SERAPIO</t>
  </si>
  <si>
    <t>CONTRATO O/C N°2130</t>
  </si>
  <si>
    <t>ADJUDICACION SIMPLIFICADA                       AS-SM-27-2019-GRAP-1</t>
  </si>
  <si>
    <t>CONTRATO O/C N°3637</t>
  </si>
  <si>
    <t>ADQUISICION DE VARILLA DE ACERO CORRUGADO, PARA LE PROYECTO: MEJORAMIENTO DEL SERVICIO EDUCATIVO EN LA INSTITUCION EDUCATIVA INTEGRADO VILLA GLORIA DE NIVEL PRIMARIO Nro. 54009 Y NIVEL SECUNDARIO VILLA GLORIA DEL DISTRITO DE ABANCAY, PROVINCIA DE ABANCAY, REGION APURIMAC.</t>
  </si>
  <si>
    <t>SIE-SIE-24-2019-GRAP-1</t>
  </si>
  <si>
    <t>20601959462 - CONSULTORA Y CONSTRUCTORA COSSIAT S.A.C. - COSSIAT S.A.C.</t>
  </si>
  <si>
    <t>CONTRATO N°040-2019-GR-APURIMAC/DRA</t>
  </si>
  <si>
    <t>ADQUISICION DE AGREGADOS PARA EL PROYECTO: MEJORAMIENTO DEL SERVICIO EDUCATIVO DE LA E.I. INTEGRADO CESAR ABRAHAM VALLEJO DEL DISTRITO DE ABANCAY, PROVINCIA DE ABANCAY, REGION APURIMAC.</t>
  </si>
  <si>
    <t>SIE-SIE-21-2019-GRAP-1</t>
  </si>
  <si>
    <t>O/C N°2012</t>
  </si>
  <si>
    <t>CONTRATACIÓN DE LADRILLOS PARA LE PROYECTO MEJORAMIENTO DEL SERVICIO EDUCATIVO EN LA INSTITUCIÓN EDUCATIVA INTEGRADO VILLA GLORIA DE NIVEL PRIMARIO NRO 54009 Y NIVEL SECUNDARIO VILLA GLORIA DEL DISTRITO DE ABANCAY, PROVINCIA DE ABANCAY, REGION APURIMAC</t>
  </si>
  <si>
    <t>ADJUDICACION SIMPLIFICADA                  AS-SM-24-2019-GRAP-1</t>
  </si>
  <si>
    <t>10444256279 - TRUYENQUE MALPARTIDA CESAR</t>
  </si>
  <si>
    <t>CONTRATO N°034-2019-GR-APURIMAC/DRA</t>
  </si>
  <si>
    <t>CONTRATACIÓN DE MALLA GANADERA PARA EL PROYECTO MEJORAMIENTO  DEL SERVICIO  AMBIENTAL  DE REGULACIÓN HIDRIA DE LAS PRADERAS NATURALES  ALTOANDINAS EN LA UNIDAD HIDROGRÁFICA  DEL RIO ANTABAMBA REGIÓN APURIMAC</t>
  </si>
  <si>
    <t>ADJUDICACION SIMPLIFICADA                  AS-SM-11-2019-GRAP-1</t>
  </si>
  <si>
    <t>20568410166 - JHEMABEK S.A.C.</t>
  </si>
  <si>
    <t>CONTRATO N°051-2019-GR-APURIMAC/DRA</t>
  </si>
  <si>
    <t>ADJUDICACION SIMPLIFICADA                    AS-SM-10-2019-GRAP-1</t>
  </si>
  <si>
    <t>DESIERTO</t>
  </si>
  <si>
    <t>ADQUISICION DE CONCRETO PREMEZCLADO FC=210K/cm2, PARA EL PROYECTO: MEJORAMIENTO DEL SERVICIO EDUCATIVO DE LA E.I. INTEGRADO CESAR ABRAHAM VALLEJO DEL DISTRITO DE ABANCAY, PROVINCIA DE ABANCAY, REGION APURIMAC.</t>
  </si>
  <si>
    <t>SUBASTA INVERSA ELECTRONICA                 SIE-SIE-23-2019-GRAP-1</t>
  </si>
  <si>
    <t>CONTRATO N°035-2019-GR-APURIMAC/DRA</t>
  </si>
  <si>
    <t>ADJUDICACION SIMPLIFICADA                        AS-SM-26-2019-GRAP-1</t>
  </si>
  <si>
    <t>ADQUISICION DE CEMENTO PORTLAND TIPO  I, PARA EL PROYECTO: MEJORAMIENTO DEL SERVICIO EDUCATIVO DE LA IE54424 RUINAS DE PUCARAIE.54391 HUICHIHUA,IE.54455 QUISCABAMBA,IE.54427 SANTA CRUZ DE NIVEL PRIMARIO EN LOS DISTRITOS DE CURPAHUASI, VILCABAMBA, CHUQUIBAMBILLA EN LA PROVINCIA DE GRAU - APURIMAC</t>
  </si>
  <si>
    <t>SUBASTA INVERSA ELECTRONICA                 SIE-SIE-22-2019-GRAP-1</t>
  </si>
  <si>
    <t>CONTRATO N°033-2019-GR-APURIMAC/DRA</t>
  </si>
  <si>
    <t>ADQUISICION DE VARILLAS DE ACERO CORRUGADOS , PARA LA OBRA: MEJORAMIENTO DEL SERVICIO EDUCATIVO DE LA E.I. INTEGRADO CESAR ABRAHAM VALLEJO DEL DISTRITO DE ABANCAY, PROVINCIA DE ABANCAY REGION APURIMAC.</t>
  </si>
  <si>
    <t>SUBASTA INVERSA ELECTRONICA                   SIE-SIE-20-2019-GRAP-1</t>
  </si>
  <si>
    <t>CONTRATO N°031-2019-GR-APURIMAC/DRA</t>
  </si>
  <si>
    <t>ADQUISICION DE CEMENTO PORTLAND TIPO I, PARA LA OBRA: MEJORAMIENTO DEL SERVICIO EDUCATIVO DE LA E.I. INTEGRADO CESAR ABRAHAM VALLEJO DEL DISTRITO DE ABANCAY, PROVINCIA DE ABANCAY REGION APURIMAC.</t>
  </si>
  <si>
    <t>SUBASTA INVERSA ELECTRONICA                     SIE-SIE-19-2019-GRAP-1</t>
  </si>
  <si>
    <t>20511048207 - DISTRIBUIDORA VICKY EVA SOCIEDAD ANONIMA CERRADA</t>
  </si>
  <si>
    <t>CONTRATO N°038-2019-GR-APURIMAC/DRA</t>
  </si>
  <si>
    <t>ADQUISICION DE CEMENTO PORTLAND TIPO I 42.5KG, PARA EL PROYECTO: MEJORAMIENTO DEL SERVICIO EDUCATIVO EN LA IEP Nro. 54002 SANTA ROSA E IES SANTA ROSA DEL DISTRITO DE ABANCAY, PROVINCIA DE ABANCAY, REGION APURIMAC</t>
  </si>
  <si>
    <t>SUBASTA INVERSA ELECTRONICA                   SIE-SIE-18-2019-GRAP-1</t>
  </si>
  <si>
    <t>O/C N°1855</t>
  </si>
  <si>
    <t>ADQUISICION DE FIERROS CORRUGADOS, PARA EL PROYECTO: MEJORAMIENTO DEL SERVICIO EDUCATIVO EN LA IEP Nro. 54002 SANTA ROSA E IES SANTA ROSA DEL DISTRITO DE ABANCAY, PROVINCIA DE ABANCAY, REGION APURIMAC</t>
  </si>
  <si>
    <t>SUBASTA INVERSA ELECTRONICA                   SIE-SIE-17-2019-GRAP-1</t>
  </si>
  <si>
    <t>CONTRATO N°032-2019-GR-APURIMAC/DRA</t>
  </si>
  <si>
    <t>SUBASTA INVERSA ELECTRONICA                  SIE-SIE-16-2019-GRAP-1</t>
  </si>
  <si>
    <t>CONTRATO N°046-2019-GR-APURIMAC/DRA</t>
  </si>
  <si>
    <t>ADQUISICIÓN DE APARATOS SANITARIOS, PARA EL PROYECTO: MEJORAMIENTO DEL COMPLEJO DEPORTIVO EL OLIVO PARA EL DESARROLLO DE LAS ACTIVIDADES DEPORTIVAS EN EL DISTRITO DE ABANCAY, PROVINCIA DE ABANCAY, REGIÓN APURIMAC.</t>
  </si>
  <si>
    <t>ADJUDICACIÓN SIMPLIFICADA                         AS-SM-22-2019-GRAP-1</t>
  </si>
  <si>
    <t>20492730701 - HUANCOR PERU SOCIEDAD ANONIMA CERRADA</t>
  </si>
  <si>
    <t>CONTRATO N°039-2019-GR-APURIMAC/DRA</t>
  </si>
  <si>
    <t>Adquisición de Bienes de Ayuda Humanitaria; "Harina Instantánea Fortificada con Vitamina y Minerales", y "Siete Harina Fortificada", para la Atención de las Personas Afectadas y/o Damnificadas por las Emergencias en la Región Apurímac.</t>
  </si>
  <si>
    <t>ADJUDICACIÓN SIMPLIFICADA                          AS-SM-15-2019-GRAP-1</t>
  </si>
  <si>
    <t>20602777279 - POTREROO S.A.C.</t>
  </si>
  <si>
    <t>O/C N°1617</t>
  </si>
  <si>
    <t>SUBASTA INVERSA ELECTRONICA                       SIE-SIE-15-2019-GRAP-1</t>
  </si>
  <si>
    <t>CONTRATACIÓN DE TUBERÍAS PARA  INSTALACIONES ELÉCTRICAS  PARA EL PROYECTO MEJORAMIENTO DEL COMPLEJO DEPORTIVO EL OLIVO PARA EL DESARROLLO DE LAS ACTIVIDADES DEPORTIVAS EN  EL DISTRITO Y PROVINCIA DE ABANCAY REGION APURIMAC</t>
  </si>
  <si>
    <t>ADJUDICACIÓN SIMPLIFICADA                   AS-SM-9-2019-GRAP-1</t>
  </si>
  <si>
    <t>O/C N°1493</t>
  </si>
  <si>
    <t>CONTRATACION DE CONCRETO PRE MEEZCLADO PARA MEJORAMIENTO Y AMPLIACION DEL SERVICIO DE PROTECCION CONTRA INUNDACIONES DE LOS RIACHUELOS DE SAN LUIS Y JOSE MARIA ARGUEDAS DEL CP LAS AMERICAS ABANCAY ABANCAY APURIMAC</t>
  </si>
  <si>
    <t>SUBASTA INVERSA ELECTRONICA                   SIE-SIE-14-2019-GRAP-1</t>
  </si>
  <si>
    <t>CONTRATO N°027-2019-GR-APURIMAC/DRA</t>
  </si>
  <si>
    <t>ADQUISICON  DE VARILLAS PARA PARA EL PROYECTO MEJORAMIENTO Y AMPLIACION DEL SERVICIO DE PROTECCION CONTRA INUNDACIONES DE LOS RIACHUELOS DE SAN LUIS Y JOSE MARIA ARGUEDAS DEL CP LAS AMERICAS ABANCAY ABANCAY APURIMAC</t>
  </si>
  <si>
    <t>SUBASTA INVERSA ELECTRONICA                  SIE-SIE-13-2019-GRAP.-1</t>
  </si>
  <si>
    <t>CONTRATO N°026-2019-GR-APURIMAC/DRA</t>
  </si>
  <si>
    <t>ADQUISICIÓN DE MATERIALES DE FERRETERÍA PARA EL PROYECTO: MEJORAMIENTO DEL COMPLEJO DEPORTIVO  EL OLIVO PARA EL DESARROLLO DE LAS ACTIVIDADES DEPORTIVAS EN EL DISTRITO DE ABANCAY REGIÓN APURIMAC</t>
  </si>
  <si>
    <t>COMPRACIÓN DE PRECIOS COMPRE-SM-2-2019-GRAP-1</t>
  </si>
  <si>
    <t>20601862698 - INDUSTRIAS TECNODURA S.A.C.</t>
  </si>
  <si>
    <t>O/C N°1291</t>
  </si>
  <si>
    <t>CONTRATACIÓN DE SUMINISTRO DE DIÉSEL PARA EL PROYECTO: INSTALACIÓN DEL SISTEMA DE RIEGO POR ASPERSIÓN EN LOS SECTORES HUAYHUAYO, KARQUEQUI, TACMARA, HUANCHULLA, CHAQUICOCHA, SORCCA, OCCOPATA, KIUNALLA Y TROJA EN EL DISTRITO DE HUANIPACA, PROVINCIA DE ABANCAY - REGIÓN APURIMAC</t>
  </si>
  <si>
    <t>SUBASTA INVERSA ELECTRONICA                 SIE-SIE-10-2019-GRAP-1</t>
  </si>
  <si>
    <t>20450700771 - ESTACION DE SERVICIOS GRUPO A &amp; T PERU SOCIEDAD ANONIMA CERRADA</t>
  </si>
  <si>
    <t>O/C N°1278</t>
  </si>
  <si>
    <t>ADQUISICIÓN  DE MADERAS PARA MEJORAMIENTO DEL COMPLEJO DEPORTIVO EL OLIVO PARA EL DESARROLLO DE LAS ACTIVIDADES DEPORTIVAS EN EL DISTRITO DE ABANCAY ABANCAY APURIMAC</t>
  </si>
  <si>
    <t>ADJUDICACIÓN SIMPLIFICADA                    AS-SM-8-2019-GRAP-1</t>
  </si>
  <si>
    <t>10249940301 - QUISPE TOROBEO VILMA</t>
  </si>
  <si>
    <t>CONTRATO N°024-2019-GR-APURIMAC/DRA</t>
  </si>
  <si>
    <t>ADQUISICIÓN DE CEMENTO PORTLAND PARA REPRESAMIENTO LAGUNA ALLPACCOCHA Y SISTEMA DE RIEGO POR ASPERSION TAPAYRIHUA AYMARAES APURIMAC</t>
  </si>
  <si>
    <t>SUBASTA INVERSA ELECTRONICA                  SIE-SIE-12-2019-GRAP-1</t>
  </si>
  <si>
    <t>20490567969 - COMERCIAL Y FERRETERIA EMAM EMPRESA INDIVIDUAL DE RESPONSABILIDAD LIMITADA - COFEMAM E.I.R.L.</t>
  </si>
  <si>
    <t>CONTRATO N°023-2019-GR-APURIMAC/DRA</t>
  </si>
  <si>
    <t>CONTRATACION DE SUMINISTRO DE DIESEL PARA EL PROYECTO CONSTRUCCION DE LA CARRTERA YANAKILLCA SANTA ROSA CERRO TETA DISTRITO JUAN ESPINOZA MEDRANO</t>
  </si>
  <si>
    <t>SUBASTA INVERSA ELECTRONICA                      SIE-SIE-11-2019-GRAP-1</t>
  </si>
  <si>
    <t>CONTRATO N°022-2019-GR-APURIMAC/DRA</t>
  </si>
  <si>
    <t>DIESEL B5 S-50 PARA LA DIRECCION REGIONAL DE DEFENSA NACIONAL Y DEFENSA CIVIL</t>
  </si>
  <si>
    <t>SUBASTA INVERSA ELECTRONICA                 SIE-SIE-3-2019-GRAP-2</t>
  </si>
  <si>
    <t>CONTRATO N°020-2019-GR-APURIMAC/DRA</t>
  </si>
  <si>
    <t>CONTRATACIÓN DE SUMINISTRO DE DIÉSEL B5 PARA EL PROYECTO CONSTRUCCIÓN Y MEJORAMIENTO TROCHA CARROZABLE SAN ANTONIO IHUAYLLO HUAYQUIPA DISTRITO DE IHUAYLLO AYMARAES APURIMAC</t>
  </si>
  <si>
    <t>SUBASTA INVERSA ELECTRONICA                   SIE-SIE-9-2019-GRAP-1</t>
  </si>
  <si>
    <t>CONTRATO N°019-2019-GR-APURIMAC/DRA</t>
  </si>
  <si>
    <t>CONTRATACIÓN DE AGREGADOS PARA EL PROYECTO MEJORAMIENTO DEL SERVICIO DE AGUA PARA RIEGO EN LAS LOCALIDADES DE HUAYHUAYO, KARQUEQUI, TACMARA, HUAYCHULLA, CHAQUICOCHA, SORCCA, OCCOPATA, KIUNALLA Y TROJA.</t>
  </si>
  <si>
    <t>SUBASTA INVERSA ELECTRONICA                 SIE-SIE-8-2019-GRAP-1</t>
  </si>
  <si>
    <t>20491233703 - CARDENAS INGENIEROS CIVILES S.R.L.</t>
  </si>
  <si>
    <t>O/C N°836</t>
  </si>
  <si>
    <t>CONTRATACION DE CEMENTO PORTLAND TIPO I PARA EL PROYECTO MEJORAMIENTO DEL SERVICIO DE AGUA PARA RIEGO EN LAS LOCALIDADES DE HUAYHUAYO, KARQUEQUI, TACMARA, HUAYCHULLA, CHAQUICOCHA, SORCCA, OCCOPATA, KIUNALLA Y TROJA</t>
  </si>
  <si>
    <t>SUBASTA INVERSA ELECTRONICA                       SIE-SIE-7-2019-GRAP-1</t>
  </si>
  <si>
    <t>CONTRATO N°018-2019-GR-APURIMAC/DRA</t>
  </si>
  <si>
    <t>SUBASTA INVERSA ELECTRONICA                    SIE-SIE-3-2019-GRAP-1</t>
  </si>
  <si>
    <t>CONTRATACION DE BARRAS PARA CONSTRUCCION PARA EL PROYECTO MEJORAMIENTO DEL SERVICIO EDUCATIVO DE NIVEL INICIAL EN LA II.EE N 925 CCAPACCA, DISTRITO DE CURAHUASI, PROVINCIA DE ABANCAY, REGIÓN APURÍMAC</t>
  </si>
  <si>
    <t>SUBASTA INVERSA ELECTRONICA                      SIE-SIE-6-2019-GRAP-1</t>
  </si>
  <si>
    <t>CONTRATO O/C N°504</t>
  </si>
  <si>
    <t>CONTRATACIÓN DE CEMENTO PORTLAND TIPO I X 42.50 KG PARA EL PROYECTO MEJORAMIENTO DEL SERVICIO EDUCATIVO DE NIVEL INICIAL EN LA II.EE N 925 CCAPACCA, DISTRITO DE CURAHUASI, PROVINCIA DE ABANCAY, REGIÓN APURÍMAC</t>
  </si>
  <si>
    <t>SUBASTA INVERSA ELECTRONICA                  SIE-SIE-5-2019-GRAP-1</t>
  </si>
  <si>
    <t>CONTRATO O/C N°503</t>
  </si>
  <si>
    <t>Contratación de triplay para el Proyecto: mejoramiento del complejo deportivo el olivo para el desarrollo de las actividades deportivas en el distrito Abancay, provincia de Abancay, región Apurímac</t>
  </si>
  <si>
    <t>COMPRACION DE PRECIOS                          COMPRE-SM-1-2019-GRAP-1</t>
  </si>
  <si>
    <t>CONTRATO O/C N°267</t>
  </si>
  <si>
    <t>ADQUISICION DE ACERO PARA EL PROYECTO MEJORAMIENTO DEL COMPLEJO DEPORTIVO EL OLIVO PARA EL DESARROLLO DE LAS ACTIVIDADES DEPORTIVAS EN EL DISTRITO ABANCAY, PROVINCIA DE ABANCAY, REGION APURIMAC</t>
  </si>
  <si>
    <t>SUBASTA INVERSA ELECTRONICA                    SIE-SIE-1-2019-GRAP-1</t>
  </si>
  <si>
    <t>20490593293 - ORGANIZACION EL CONSTRUCTOR S.A.C.</t>
  </si>
  <si>
    <t>CONTRATO N°015-2019-GR-APURIMAC/DRA</t>
  </si>
  <si>
    <t>ADQUISICIÓN DE CONCRETO PRE MEZCLADO PARA EL PROYECTO MEJORAMIENTO DEL COMPLEJO DEPORTIVO EL OLIVO PARA EL DESARROLLO DE LAS ACTIVIDADES DEPORTIVAS EN EL DISTRITO ABANCAY, PROVINCIA DE ABANCAY, REGION APURIMAC</t>
  </si>
  <si>
    <t>SUBASTA INVERSA ELECTRONICA                      SIE-SIE-4-2019-GRAP-1</t>
  </si>
  <si>
    <t>CONTRATACIÓN DE MADERA Y ROLLIZOS PARA EL PROYECTO MEJORAMIENTO DEL COMPLEJO DEPORTIVO EL OLIVO PARA EL DESARROLLO DE LAS ACTIVIDADES DEPORTIVAS EN EL DISTRITO ABANCAY, PROVINCIA DE ABANCAY, REGIÓN APURIMAC</t>
  </si>
  <si>
    <t>ADJUDICACIÓN SIMPLIFICADA                   AS-SM-2-2019-GRAP-1</t>
  </si>
  <si>
    <t>CONTRATADO O/C N°305</t>
  </si>
  <si>
    <t>CEMENTO PORTLAND TIPO I X 42.50 kg PARA EL PROYECTO MEJORAMIENTO DEL COMPLEJO DEPORTIVO EL OLIVO PARA EL DESARROLLO DE LAS ACTIVIDADES DEPORTIVAS EN EL DISTRITO ABANCAY, PROVINCIA DE ABANCAY, REGION APURIMAC</t>
  </si>
  <si>
    <t>SUBASTA INVERSA ELECTRONICA                    SIE-SIE-2-2019-GRAP-1</t>
  </si>
  <si>
    <t>10310428839 - ALVARADO PALOMINO ANDRES</t>
  </si>
  <si>
    <t>CONTRATO N°011-2019-GR-APURIMAC/DRA</t>
  </si>
  <si>
    <t>ADQUISICION DE LADRILLOS PARA EL PROYECTO MEJORAMIENTO DEL COMPLEJO DEPORTIVO EL OLIVO PARA EL DESARROLLO DE LAS ACTIVIDADES DEPORTIVAS EN EL DISTRITO ABANCAY, PROVINCIA DE ABANCAY, REGION APURIMAC</t>
  </si>
  <si>
    <t>ADJUDICACIÓN SIMPLIFICADA                   AS-SM-1-2019-GRAP-1</t>
  </si>
  <si>
    <t>CONTRATADO O/C N°277</t>
  </si>
  <si>
    <t>CONTRATACIÓN DEL SERVICIO DE ALQUILER DE (02) EXCAVADORAS SOBRE ORUGA PARA EL PROYECTO: MEJORAMIENTO Y CONSTRUCCIÓN DE LA CARRETERA YANAKILLCA - SANTA ROSA - CERRO TETA , DISTRITO DE JUAN ESPINOZA MEDRANO - ANTABAMBA - APURIMAC</t>
  </si>
  <si>
    <t>ADJUDICACIÓN SIMPLIFICADA                   AS-SM-6-2019-GRAP-1</t>
  </si>
  <si>
    <t>CONSORCIO - CONSORCIO YANAKILLCA</t>
  </si>
  <si>
    <t>CONTRATO N°025-2019-GR-APURIMAC/DRA</t>
  </si>
  <si>
    <t>EJECUCION DE OBRA MEJORAMIENTO DE LOS SERVICIOS EDUCATIVOS DE LA IES DAVID SAMANEZ OCAMPO Y IES SEÑOR DE ANIMASDEL DISTRITO DE TINTAY AYMARAES APURIMAC</t>
  </si>
  <si>
    <t>LICITACION PUBLICA                                LP-SM-5-2019-GRAP-1</t>
  </si>
  <si>
    <t>ALQUILER DE EXCAVADORA HIDRAULICA SOBRE ORUGAS, PARA EL PROYECTO: CONSTRUCCION Y MEJORAMIENTO TROCHA CARROZABLE SAN ANTONIO IHUAYLLO - HUAYQUIPA, DISTRITO DE HUAYLLO - AYMARAES - APURIMAC</t>
  </si>
  <si>
    <t>ADJUDICACIÓN SIMPLIFICADA                 AS-SM-38-2019-GRAP-1</t>
  </si>
  <si>
    <t>CONTRATO N°053-2019-GR-APURIMAC/DRA</t>
  </si>
  <si>
    <t>CONTRATACIÓN DE SERVICIO DE ALQUILER DE (02) VOLQUETES DE 15 M3, PARA EL PROYECTO: CONSTRUCCIÓN Y MEJORAMIENTO TROCHA CARROZABLE SAN ANTONIO IHUAYLLO - HUAYQUIPA, DISTRITO DE HUAYLLO - AYMARAES - APURIMAC</t>
  </si>
  <si>
    <t>ADJUDICACIÓN SIMPLIFICADA                          AS-SM-36-2019-GRAP-1</t>
  </si>
  <si>
    <t>20489981603 - CORSARIO S.A.C.</t>
  </si>
  <si>
    <t>CONTRATADO O/C N°2722</t>
  </si>
  <si>
    <t>CONTRATACIÓN DEL SERVICIO DE VOLADURA DE ROCAS PARA EL PROYECTO CONSTRUCCIÓN Y MEJORAMIENTO TROCHA CARROZABLE SAN ANTONIO - IHUAYLLO - HUAYQUIPA , DISTRITO DE HUAYLLO - AYMARAES - APURIMAC.</t>
  </si>
  <si>
    <t>ADJUDICACIÓN SIMPLIFICADA                             AS-SM-35-2019-GRAP.-1</t>
  </si>
  <si>
    <t xml:space="preserve">10440717808 -CONSTRUCTORA PERU TRAC S.R.L </t>
  </si>
  <si>
    <t>CONTRATO N°047-2019-GR-APURIMAC/DRA</t>
  </si>
  <si>
    <t>SERVICIO DE MOVIMIENTO DE TIERRA, ELIMINACION Y DISPOSICION FINAL DE MATERIAL QUE EXEDE DEL COMPONENTE DE LOZA DEPORTIVA, AFINES Y MICROCOLISEO A TODO COSTO, PARA EL ROYECTO: MEJORAMIENTO DEL COMPLEJO DEPORTIVO EL OLIVO PARA EL DESARROLLO DE LAS ACTIVIDADES DEPORTIVAS EN EL DISTRITO ABANCAY, PROVINCIA DE ABANCAY, REGION APURIMAC</t>
  </si>
  <si>
    <t>ADJUDICACIÓN SIMPLIFICADA                        AS-SM-34-2019-GRAP-1</t>
  </si>
  <si>
    <t>CONTRATO N°042-2019-GR-APURIMAC/DRA</t>
  </si>
  <si>
    <t>CONTRATACIÓN DEL SERVICIO DE ELABORACIÓN E INSTALACIÓN DE BARANDAS METÁLICAS, INCLUIDO MATERIALES A TODO COSTO PARA MEJORAMIENTO DEL COMPLEJO DEPORTIVO EL OLIVO PARA EL DESARROLLO DE LAS ACTIVIDADES DEPORTIVAS EN EL DISTRITO DE ABANCAY ABANCAY APURIMAC</t>
  </si>
  <si>
    <t>ADJUDICACIÓN SIMPLIFICADA                                 AS-SM-30-2019-GRAP-1</t>
  </si>
  <si>
    <t>10310450516 - LOPEZ MAMANI MARIO</t>
  </si>
  <si>
    <t>CONTRATO O/C N°2555</t>
  </si>
  <si>
    <t>ELABORACION DE EXPEDIENTE TECNICO PARA EL PROYECTO MEJORAMIENTO DE LOS SERVICIOS DE SALUD DE PRIMER NIVEL DE ATENCION I-2 DEL PPSS DEL CENTRO POBLADO DE HUINCHOS PATACCOCHA DEL DISTRITO DE ANDAHUAYLAS PROVINCIA DE ANDAHUAYLAS APURIMAC</t>
  </si>
  <si>
    <t>AS-SM-18-2019-GRAP-2</t>
  </si>
  <si>
    <t>10283003111 - QUISPE GALINDO JUAN GERARDO</t>
  </si>
  <si>
    <t>CONTRATO O/C N°4407</t>
  </si>
  <si>
    <t>ADJUDICACIÓN SIMPLIFICADA                                       AS-SM-18-2019-GRAP-1</t>
  </si>
  <si>
    <t>CONTRATACIÓN DE EJECUCIÓN DE OBRA DEL PIP MEJORAMIENTO DEL SERVICIO EDUCATIVO DEL CETPRO DE CHINCHEROS DISTRITO DE CHINCHEROS PROVINCIA DE CHINCHEROS REGION APURIMAC</t>
  </si>
  <si>
    <t>LICITACION PUBLICA                LP-SM-9-2019-GRAP/CS-1</t>
  </si>
  <si>
    <t>CONTRATACIÓN DEL SERVICIO DE CONSULTORIA DE OBRA PARA LA SUPERVISION DE LA EJECUCIÓN DE LA OBRA: MEJORAMIENTO DE LA CAPACIDAD RESOLUTIVA DE LOS SERVICIOS DE SALUD DE PRIMER NIVEL DE ATENCION CATEGORIA 1-2 DE PUESTO DE SALUD DE HUAYLLATI DISTRITO DE HUAYLLATI PROVINCIA DE GRAU REGION</t>
  </si>
  <si>
    <t>ADJUDICACIÓN SIMPLIFICADA                              AS-SM-13-2019-GRAP-1</t>
  </si>
  <si>
    <t>10251808967 - ALANOCA ARAGON BERNARDO</t>
  </si>
  <si>
    <t>CONTRATO N°095-2019-GR-APURIMAC/DRA</t>
  </si>
  <si>
    <t>CONTRATACIÓN DEL SERVICIO DE CONSULTORIA DE OBRA PARA LA SUPERVISION DE OBRA MEJORAMIENTO DEL SERVICIO EDUCATIVO DE LAS I.E.S DAVID SAMANEZ OCAMPO DEL DISTRITO DE TINTAY Y LA I.E.S SEÑOR DE ANIMAS DEL DISTRITO DE JUSTO APU SAHUARAURA - AYMARAES - APURÍMAC</t>
  </si>
  <si>
    <t>CONCURSO PUBLICO             CP-SM-2-2019-GRAP/CS-1</t>
  </si>
  <si>
    <t>CONSORCIO - CONSORCIO INTIWASI</t>
  </si>
  <si>
    <t>CONTRATO N°01848-2019-GR-APURIMAC/GG</t>
  </si>
  <si>
    <t>CONTRATACIÓN DEL SERVICIO DE ALQUILER DE (03) VOLQUETES DE 15M3 PARA EL PROYECTO: MEJORAMIENTO Y CONSTRUCCIÓN DE LA CARRETERA YANAKILLCA - SANTA ROSA - CERRO TETA , DISTRITO DE JUAN ESPINOZA MEDRANO - ANTABAMBA - APURIMAC</t>
  </si>
  <si>
    <t>ADJUDICACIÓN SIMPLIFICADA                            AS-SM-7-2019-GRAP-2</t>
  </si>
  <si>
    <t>20365958093 - TRANSP0RTES PASTOR E.I.R.LTDA</t>
  </si>
  <si>
    <t>CONTRATO N°029-2019-GR-APURIMAC/DRA</t>
  </si>
  <si>
    <t>GERENCIA SUB REGIONAL CHANKA</t>
  </si>
  <si>
    <t>ADQUISICIÓN DE 6500  BOLSAS DE CEMENTO TIPO IP PARA EL PROYECTO: "INSTALACION DEL LOCAL INSTITUCIONAL DE LA UNIDAD EJECUTORA DE LA GERENCIA SUB REGIONAL COTABAMBAS, DISTRITO DE TAMBOBAMBA, PROVINCIA DE COTABAMBAS - APURIMAC"</t>
  </si>
  <si>
    <t>SUBASTA INVERSA ELECTRÓNICA</t>
  </si>
  <si>
    <t>ADMINISTRACION DIRECTA</t>
  </si>
  <si>
    <t>SIE-SIE-1-2019-GSRC-1</t>
  </si>
  <si>
    <t>PROCESO</t>
  </si>
  <si>
    <t>ADQUISICION DE VARILLAS DE FIERRO CORUGADO PARA EL PROYECTO: INSTALACION DEL LOCAL INSTITUCIONAL DE LA UNIDAD EJECUTORA DE LA GERENCIA SUB REGIONAL COTABAMBAS, DISTRITO DE TAMBOBAMBA, PROVINCIA DE COTABAMBAS - APURIMAC"</t>
  </si>
  <si>
    <t>GERENCIA SUB REGHIOLA</t>
  </si>
  <si>
    <t>EMPRESA ZOHE SAC</t>
  </si>
  <si>
    <t>ADQUISICION DE VARILLAS DE FIERRO CORRUGADO PARA EL PROYECTO: MEJORAMIENTO DEL SERVICIO DE EDUCACION INICIAL EN LAS INSTITUCIONES EDUCATIVAS N1018, N178, N718, N779, N784, N719, N778 Y N180 DEL DISTRITO DE MARA, PROVINCIA DE COTABAMBAS, REGION APURIMAC"</t>
  </si>
  <si>
    <t>SIE-SIE-3-2019-GSRC-1</t>
  </si>
  <si>
    <t>INVERSIONES Y GRUPO QORI S.R.L</t>
  </si>
  <si>
    <t>ADQUISICION DE CEMENTO PARA EL PROYECTO:" MEJORAMIENTO DEL SERVICIO DE EDUCACION INICIAL EN LAS INSTITUCIONES EDUCATIVAS N1018, N178, N718, N779, N784, N719, N778 Y N180 DEL DISTRITO DE MARA, PROVINCIA DE COTABAMBAS, REGION APURIMAC"</t>
  </si>
  <si>
    <t>SIE-SIE-4-2019-GSRC-1</t>
  </si>
  <si>
    <t>COMERCIAL Y FERRETERIA EMAM EMPRESA INDIVIDUAL DE RESPONSABILIDAD LIMITADA - COFEMAM E.I.R.L.</t>
  </si>
  <si>
    <t>ADQUISICIÓN DE CEMENTO PARA EL PROYECTO MEJORAMIENTO DEL SERVICIO DE EDUCACION INICIAL EN LAS INSTITUCIONES EDUCATIVA INICIAL N° 718 - MARA</t>
  </si>
  <si>
    <t>SIE-SIE-5-2019-GSRC-1</t>
  </si>
  <si>
    <t>ADQUISICION DE VARILLAS DE FIERRO CORRUGADO PARA EL PROYECTO: MEJORAMIENTO DE LA OFERTA DE LOS SERVICIOS EDUCATIVOS EN LA INSTITUCION EDUCATIVA INICIAL N 701 PALLCCARO DE LA LOCALIDAD DE TAMBOBAMBA, DEL DISTRITO DE TAMBOBAMBA, PROVINCIA DE COTABAMBAS - APURIMAC"</t>
  </si>
  <si>
    <t>SIE-SIE-6-2019-GSRC-1</t>
  </si>
  <si>
    <t>ADQUISICIÓN DE CEMENTO PARA EL PROYECTO: "MEJORAMIENTO DE LA OFERTA DE LOS SERVICIOS EDUCATIVOS EN LA INSTITUCION EDUCATIVA INICIAL N 701 PALLCCARO DE LA LOCALIDAD DE TAMBOBAMBA, DEL DISTRITO DE TAMBOBAMBA, PROVINCIA DE COTABAMBAS - APURIMAC"</t>
  </si>
  <si>
    <t>SIE-SIE-7-2019-GSRC-1</t>
  </si>
  <si>
    <t>GERENCIA SUB REGIONAL COTABAMBAS</t>
  </si>
  <si>
    <t>SIE-SIE-2-2019-GSRC-1</t>
  </si>
  <si>
    <t>RED DE SALUD GRAU</t>
  </si>
  <si>
    <t xml:space="preserve">SISTEMA DE FILTRACION PARA ANALISIS DE CAMPO </t>
  </si>
  <si>
    <t xml:space="preserve">ADJUDICACION SIN PROCESO </t>
  </si>
  <si>
    <t xml:space="preserve">SIN MODALIDAD </t>
  </si>
  <si>
    <t xml:space="preserve">SIN PROCESO </t>
  </si>
  <si>
    <t>20100099447 MERCK PERUANA S A</t>
  </si>
  <si>
    <t xml:space="preserve">EJECUTADO </t>
  </si>
  <si>
    <t xml:space="preserve">SANGRE DE POLLO </t>
  </si>
  <si>
    <t xml:space="preserve"> 20515327321 BHG CORP. SOCIEDAD ANONIMA CERRADA - BHG CORP. S.A.C.</t>
  </si>
  <si>
    <t xml:space="preserve">SANGRE DE PORCINO </t>
  </si>
  <si>
    <t xml:space="preserve">ATUN EN FILETE EN ACEITE VEGETAL X 180 g  APROX </t>
  </si>
  <si>
    <t>20600731417 PAMELA GROUP S.A.C.</t>
  </si>
  <si>
    <t xml:space="preserve">SANGRE DE BOVINO </t>
  </si>
  <si>
    <t xml:space="preserve">CONSERVA DE DURAZNO EN ALMIBAR X 820 g </t>
  </si>
  <si>
    <t xml:space="preserve">CERA LIQUIDA PARA PISO X 1 gal - </t>
  </si>
  <si>
    <t>20603732147  MUNDI MAXIME EMPRESA INDIVIDUAL DE RESPONSABILIDAD LIMITADA</t>
  </si>
  <si>
    <t xml:space="preserve">DETERGENTE GRANULADO X 900 g - </t>
  </si>
  <si>
    <t>20604370320 DIPSA EMPRESARIAL SOCIEDAD ANONIMA CERRADA</t>
  </si>
  <si>
    <t xml:space="preserve">JABON GERMICIDA LIQUIDO X 1 L - </t>
  </si>
  <si>
    <t xml:space="preserve"> 20604370320 DIPSA EMPRESARIAL SOCIEDAD ANONIMA CERRADA</t>
  </si>
  <si>
    <t xml:space="preserve">PAPEL TOALLA DE 22 cm x 20 cm x 60 HOJAS X 3 ROLLOS </t>
  </si>
  <si>
    <t>20603300671 SERVICIOS DE INGENIERIA Y SUMINISTROS SOCIEDAD ANONIMA</t>
  </si>
  <si>
    <t xml:space="preserve">DIESEL B5 </t>
  </si>
  <si>
    <t>20485592556 SERVICENTRO SANTA MARTHA E.I.R.LTDA.</t>
  </si>
  <si>
    <t xml:space="preserve">GASOHOL 90 PLUS </t>
  </si>
  <si>
    <t>20450700771 ESTACION DE SERVICIOS GRUPO A &amp; T PERU SOCIEDAD ANONIMA CERRADA</t>
  </si>
  <si>
    <t xml:space="preserve">ACEITE LUBRICANTE MULTIGRADO SAE 15W-40º PARA MOTOR PETROLERO X 1 gal </t>
  </si>
  <si>
    <t>10104695821 ESCALANTE AGUIRRE MARILUZ</t>
  </si>
  <si>
    <t xml:space="preserve">PILA DE LITIO DE 3.6 V </t>
  </si>
  <si>
    <t xml:space="preserve"> 10434284801 VENTURA FERNANDEZ LELYS YONEL</t>
  </si>
  <si>
    <t xml:space="preserve">JUEGO DE ESTIMULACION TEMPRANA PARA NIÑOS DE 0 A 3 AÑOS X 19 PIEZAS </t>
  </si>
  <si>
    <t>20605192336 PROBIENES S.A.C.</t>
  </si>
  <si>
    <t xml:space="preserve">SET DE ESTIMULACIÓN NIÑOS MENORES DE 3 AÑOS X 43 PIEZAS </t>
  </si>
  <si>
    <t>20602647669 CM VALKIRIA S.A.C.</t>
  </si>
  <si>
    <t xml:space="preserve">JUGUETE DE MADERA PARA ESTIMULACION TEMPRANA DE 0 A 3 AÑOS </t>
  </si>
  <si>
    <t xml:space="preserve">SOLUCION DE CALIBRACION PARA MEDIDOR DE CONDUCTIVIDAD 1413 Us/cm X 450 mL - </t>
  </si>
  <si>
    <t xml:space="preserve">FORMATO DE ATENCION SIS ORIGINAL + 1 COPIA ANVERSO Y REVERSO </t>
  </si>
  <si>
    <t>10415677150 HUILLCA VELASQUEZ JACKELINE</t>
  </si>
  <si>
    <t xml:space="preserve">FORMATO DE REFERENCIA SIS AUTOCOPIATIVO (ORIGINAL + 2 COPIAS) - </t>
  </si>
  <si>
    <t>10310391714 CUADROS OBLITAS FLORENTINO</t>
  </si>
  <si>
    <t xml:space="preserve">FORMATO RECETA UNICA ESTANDARIZADA AUTOCOPIATIVO (ORIGINAL + 2 COPIAS) BLOCK X 50 JUEGOS </t>
  </si>
  <si>
    <t>20527367221 INDUSTRIA GRAFICA JOLUME E.I.R.L.</t>
  </si>
  <si>
    <t xml:space="preserve">ESTETOSCOPIO CLINICO ADULTO </t>
  </si>
  <si>
    <t>20602856870 DCT MEDICAL DEVICE E.I.R.L</t>
  </si>
  <si>
    <t xml:space="preserve">SET INSTRUMENTAL QUIRURGICO PARA CIRUGIA MENOR X 10 PIEZAS </t>
  </si>
  <si>
    <t xml:space="preserve">MICROCUBETA DESCARTABLE PARA HEMOGLOBINÓMETRO HEMOCONTROL X 50 </t>
  </si>
  <si>
    <t>20522695476 NEXUS PHARMACEUTICAL E.I.R.L.</t>
  </si>
  <si>
    <t xml:space="preserve">MICROCUBETA DESCARTABLE PARA HEMOGLOBINÓMETRO HEMOCUE HB 201 X 25 </t>
  </si>
  <si>
    <t>20563641887 ADVANCE SCIENTIF MEDIC S.A.C</t>
  </si>
  <si>
    <t xml:space="preserve">EQUIPO DE OXIGENOTERAPIA DE 4 m3 COMPLETO </t>
  </si>
  <si>
    <t>20510820101 LIDA MEDIC S.A.C</t>
  </si>
  <si>
    <t xml:space="preserve">ESTERILIZADOR ELECTRICO DE AIRE SECO X 32 L - </t>
  </si>
  <si>
    <t>20513705621 EMPRESA DE SALUD &amp; SUPERACION E.I.R.L</t>
  </si>
  <si>
    <t xml:space="preserve">VIDEO COLPOSCOPIO </t>
  </si>
  <si>
    <t xml:space="preserve"> 20601905184 BIOMED MEDICAL E.I.R.L.</t>
  </si>
  <si>
    <t xml:space="preserve">OXIGENO MEDICINAL GAS 99.5 % </t>
  </si>
  <si>
    <t>20564236994 IMPORTACIONES FLORES K E.I.R.L</t>
  </si>
  <si>
    <t xml:space="preserve">BALANZA DE PLATAFORMA MECANICA </t>
  </si>
  <si>
    <t>20189254602 DISEÑOS   FLORES S.R.L</t>
  </si>
  <si>
    <t xml:space="preserve">COLORIMETRO PORTATIL DIGITAL PARA DETERMINACION DE CLORO - </t>
  </si>
  <si>
    <t>20519063221 PROVI NOW SCIENTIFIC S.A.C.</t>
  </si>
  <si>
    <t xml:space="preserve">TALLIMETRO (MAYOR A 1/4 UIT) - </t>
  </si>
  <si>
    <t xml:space="preserve">TENSIOMETRO ANEROIDE PARA ADULTO </t>
  </si>
  <si>
    <t>20600340779            CIA MEGA MEDIC S.A.C.</t>
  </si>
  <si>
    <t xml:space="preserve">TURBIDIMETRO DIGITAL - </t>
  </si>
  <si>
    <t>20519063221  PROVI NOW SCIENTIFIC S.A.C.</t>
  </si>
  <si>
    <t xml:space="preserve">BOLIGRAFO (LAPICERO) DE TINTA SECA PUNTA MEDIA COLOR AZUL </t>
  </si>
  <si>
    <t>20452756120 MULTISERVICIOS DISUM E.I.R.L.</t>
  </si>
  <si>
    <t xml:space="preserve">PAPEL BOND 80 g TAMAÑO A4. </t>
  </si>
  <si>
    <t>20601807263  INGENIERIA Y TECNOLOGIA DEL SUR S.A.C.</t>
  </si>
  <si>
    <t xml:space="preserve">COMPUTADORA PERSONAL PORTATIL </t>
  </si>
  <si>
    <t>20528016481 JHT HARDWARE &amp; SOFTWARE EMPRESA INDIVIDUAL DE RESPONSABILIDAD LIMITADA</t>
  </si>
  <si>
    <t xml:space="preserve">IMPRESORA LASER - </t>
  </si>
  <si>
    <t>20555233630 STARLING S.A.C.</t>
  </si>
  <si>
    <t xml:space="preserve">UNIDAD CENTRAL DE PROCESO - CPU </t>
  </si>
  <si>
    <t>20490934627 INVERSIONES CRUZ &amp; MOLINA ASOCIADOS SOCIEDAD COMERCIAL DE RESPONSABILIDAD LIMITADA</t>
  </si>
  <si>
    <t xml:space="preserve">INYECTOR PARA TOYOTA COD. REF. 2320921040 - </t>
  </si>
  <si>
    <t>10801678594  SALAS LUPA MARTA</t>
  </si>
  <si>
    <t>20490793624 INVERSIONES AUTOVET SOCIEDAD COMERCIAL DE RESPONSABILIDAD LIMITADA - INVERSIONES AUTOVET S.R.L.</t>
  </si>
  <si>
    <t xml:space="preserve">ADECUACION Y ACONDICIONAMIENTO DE INFRAESTRUCTURA </t>
  </si>
  <si>
    <t>20601529484 SERBICON E.I.R.L.</t>
  </si>
  <si>
    <t>20603618077 CONSTRUCTORA SAGA S.R.L</t>
  </si>
  <si>
    <t>20564495663 WAYRA APURIMAC E.I.R.L.</t>
  </si>
  <si>
    <t>EMPRESA CONSTRUCTORA Y CONSULTORA CONTRATISTAS GENERALES ASOCIADOS ANDES PERU JHR S.R.L.</t>
  </si>
  <si>
    <t>RED DE SALUD COTABAMBAS</t>
  </si>
  <si>
    <t>1 ADQUISICIÓN DE EQUIPOS DE MONITOREO DE PARÁMETROS DE CAMPO (TURBIDÌMETRO DIGITAL, PEACHÌMETRO DIGITAL, COLORÌMETRO DIGITAL Y CONDUCTÌMETRO DIGITAL)</t>
  </si>
  <si>
    <t>ADJUDICACION SIMPLIFICADA</t>
  </si>
  <si>
    <t>SIN MODALIDAD</t>
  </si>
  <si>
    <t>AS-SM-2-2019-RSC-1</t>
  </si>
  <si>
    <t>20145038384 - AQA QUIMICA SOCIEDAD ANONIMA</t>
  </si>
  <si>
    <t>CULMINADO</t>
  </si>
  <si>
    <t>2 ADQUISICIÓN DE MATERIALES PARA IMPLEMENTAR CONSULTORIO CRED CON ENFOQUE DIT (JUGUETES) PARA DESARROLLO INFANTIL</t>
  </si>
  <si>
    <t>AS-SM-1-2019-RSC-2</t>
  </si>
  <si>
    <t>10068624369 - CABANILLAS COLLANTES LITA DANY</t>
  </si>
  <si>
    <t>3 ADQUISICION DE DIESEL B5, PARA LOS PROGRAMAS DE LA UNIDAD EJECUTORA RED DE SALUD COTABAMBAS</t>
  </si>
  <si>
    <t>SUBASTA INVERSA ELECTRONICA</t>
  </si>
  <si>
    <t>SIE-SIE-1-2019-RSC-1</t>
  </si>
  <si>
    <t>20601378974 - MYFE INVERSIONES SOCIEDAD COMERCIAL DE RESPONSABILIDAD LIMITADA - MYFE INVERSIONES S.R.L.</t>
  </si>
  <si>
    <t>RED DE SALUD ANTABAMBA</t>
  </si>
  <si>
    <t xml:space="preserve">1.- ESTERILIZADOR A VAPOR </t>
  </si>
  <si>
    <t>AS-001-2018-RSANT- PRIMERA CONVOCATORIA</t>
  </si>
  <si>
    <t>EJECUCION CONTRACTUAL</t>
  </si>
  <si>
    <t>PROCESO DE SELECCIÓN DEL AÑO 2018, CONCLUIDA EN EL AÑO 2020, SEGÚN RESOLUCION DEL TRIBUNAL DE CONTRATACIONES DEL ESTADO N°  0051-2019-TCE-S2</t>
  </si>
  <si>
    <t>SALUD APURIMAC</t>
  </si>
  <si>
    <t>ADQUISICION DE MICROCUBETAS DESCARTABLES PARA LOS EE.SS. DE LA DIRESA</t>
  </si>
  <si>
    <t>CLASICO</t>
  </si>
  <si>
    <t>AS-SM-4-2019-DIRESA-APURIMAC-1</t>
  </si>
  <si>
    <t>20501887286 - DIAGNOSTICA PERUANA S.A.C.</t>
  </si>
  <si>
    <t>CONCLUIDO</t>
  </si>
  <si>
    <t>UNICA</t>
  </si>
  <si>
    <t xml:space="preserve">ADQUISICION DE VESTUARIO (TERNOS) PARA EL PERSONAL ADMINISTRATIVO Y ASISTENCIAL DE LA SEDE CENTRAL DIRESA </t>
  </si>
  <si>
    <t xml:space="preserve">AS-SM-1-2019-DIRESA-APURIMAC-1 </t>
  </si>
  <si>
    <t xml:space="preserve">72,495.00
</t>
  </si>
  <si>
    <t xml:space="preserve">20538372472 - SPORT &amp; MODAS GHEM S.A.C.. </t>
  </si>
  <si>
    <t>RED DE SALUD ABANCAY</t>
  </si>
  <si>
    <t>ADQUISICIÓN DE FORMATO DE ATENCIÓN (FUAS) SIS PARA LA UNIDAD EJECUTORA RED DE SALUD ABANCAY</t>
  </si>
  <si>
    <t>AS-SM-1-2019-RS.AB-1</t>
  </si>
  <si>
    <t>20486277069-IMPRESOS S.R.L.</t>
  </si>
  <si>
    <t>CONTRATACIÓN DE SERVICIO PARA LA ATENCIÓN MEDICA ESPECIALIZADA EN GINECO OBSTETRA EN LOS ESTABLECIMIENTOS DE SALUD DE LA RED DE SALUD ABANCAY</t>
  </si>
  <si>
    <t>AS-SM-2-2019-RS.AB-1</t>
  </si>
  <si>
    <t>ADQUISICIÓN DE INSUMOS MÉDICOS PARA LA RED DE SALUD DE ABANCAY</t>
  </si>
  <si>
    <t>AS-SM-3-2019-RS.AB-1</t>
  </si>
  <si>
    <t>20600258118-CORPORACION MDC PERU S.A.C.</t>
  </si>
  <si>
    <t>ADQUISICIÓN DE MEDICAMENTOS PARA LA RED DE SALUD DE ABANCAY</t>
  </si>
  <si>
    <t>SIE-SIE-1-2019-RS.AB-1</t>
  </si>
  <si>
    <t>CONTRATACIÓN DE SERVICIO DE "MANTENIMIENTO DE LAS INFRAESTRUCTURAS DE LOS EE.SS. DE LAS MICRO REDES DE CENTENARIO Y CURAHUASI DE LA RED DE SALUD ABANCAY-PAQUETE I"</t>
  </si>
  <si>
    <t>AS-SM-4-2019-RS.AB-1</t>
  </si>
  <si>
    <t>20452709393-WARI CONSULTORES E.I.R.L</t>
  </si>
  <si>
    <t xml:space="preserve"> CONTRATACION DE SERVICIO DE "MANTENIMIENTO DE LAS INFRAESTRUCTURAS DE LOS EE.SS. DE LAS MICRO REDES HUANCARAMA, MICAELA BASTIDAS Y LAMBRAMA DE LA RED DE SALUD ABANCAY - APURÍMAC-PAQUETE II"</t>
  </si>
  <si>
    <t>AS-SM-5-2019-RS.AB-1</t>
  </si>
  <si>
    <t>20494395046-CONSORCIO PRISMA</t>
  </si>
  <si>
    <t>AGRICULTURA APURIMAC</t>
  </si>
  <si>
    <t>1ADQUISICIÓN DE ALPACAS REPRODUCTORES MACHO DESTINADOS AL PROYECTO MEJORAMIENTO DEL NIVEL COMPETITIVO DE LA CADENA DE LA FIBRA DE ALPACA Y VICUÑA EN LA REGION DE APURIMAC.</t>
  </si>
  <si>
    <t>AS-SM-1-2018-DRA/APURIMAC-1</t>
  </si>
  <si>
    <t>001-2018</t>
  </si>
  <si>
    <t>BENJAWAL PERU SOCIEDAD COMERCIAL DE RESPONSABILIDAD LIMITADA RUC 20600100042</t>
  </si>
  <si>
    <t>2ADQUISICIÓN DE TRILLADORAS PEQUEÑAS PARA GRANOS ANDINOS (QUINUA) PARA EL PROYECTO MEJORAMIENTO DE LA COMPETITIVIDAD DE LA CADENA PRODUCTIVA DE LA QUINUA EN LA REGIÓN DE APURIMAC.</t>
  </si>
  <si>
    <t>AS-SM-2-2018-DRA/APURIMAC-1</t>
  </si>
  <si>
    <t>002-2018</t>
  </si>
  <si>
    <t>IDEYAVEE ESQUICEL CRUZ RUC 10432553367</t>
  </si>
  <si>
    <t>3ADQUISICIÓN MALLA GANADERA 12 HILOS (VICUÑA) Y ACCESORIO PARA EL PROYECTO MEJORAMIENTO DEL NIVEL COMPETITIVO DE LA CADENA DE LA FIBRA DE ALPACA Y VICUÑA EN LA REGIÓN DE APURIMAC.</t>
  </si>
  <si>
    <t>AS-SM-3-2018-DRA/APURIMAC-1</t>
  </si>
  <si>
    <t>003-2018</t>
  </si>
  <si>
    <t>MARCO ANTONIO SERRANO RUC 10239960818</t>
  </si>
  <si>
    <t>4ADQUISICIÓN DE MALLA GANADERA DE (12 HILOS) DE 50 METROS (PARA VICUÑAS)</t>
  </si>
  <si>
    <t>AS-SM-1-2019-DRA/APURIMAC-1</t>
  </si>
  <si>
    <t>001-2019</t>
  </si>
  <si>
    <t>5ADQUISICIÓN DE ALPACAS RAZA HUACAYA MACHOS REPRODUCTORES (BLANCO)</t>
  </si>
  <si>
    <t>AS-SM-2-2019-DRA/APURIMAC-1</t>
  </si>
  <si>
    <t>002-2019</t>
  </si>
  <si>
    <t>FREDDY RONAL OSCCO EVARVE RUC 20527959153</t>
  </si>
  <si>
    <t>6 ADQUISICIÓN DE 5 UPS TRACTORES AGRÍCOLAS Y SUS IMPLEMENTOS ARADOR, RASTRA Y SURCADORA, PARA EL PROYECTO MEJORAMIENTO DE LA COMPETITIVIDAD DE LA CADENA PRODUCTIVA DE QUINUA EN LA REGIÓN APURÍMAC</t>
  </si>
  <si>
    <t>LP-SM-1-2019-DRA/APURIMAC-1</t>
  </si>
  <si>
    <t>RINAIT SOCIEDAD ANONIMA  COMERCIAL DE RESPONSABILIDAD LIMITADA RUC 20123704585</t>
  </si>
  <si>
    <t>RED DE SALUD AYMARAES</t>
  </si>
  <si>
    <t>3. ADQUISICION DE MATERIALES DE JUEGO PARA LA IMPLEMENTACION DEL AREA DE JUEGO EN LOS CONSULTORIOS DE CRED CON EL ENFOQUE DIT</t>
  </si>
  <si>
    <t>AS-SM-1-2019-RSAYMA-1</t>
  </si>
  <si>
    <t>47,515.00</t>
  </si>
  <si>
    <t xml:space="preserve"> ADJUDICADO </t>
  </si>
  <si>
    <t>10 DIAS CALENDARIO</t>
  </si>
  <si>
    <t>EDUCACION COTABAMBAS</t>
  </si>
  <si>
    <t>PLAN DE IMPLEMENTACION DE BIBLIOTECA ESCOLAR ¿UN LIBRO UN ESTUDIANTE¿ PARA IIEE DE NIVEL INICIAL, PRIMARIA Y SECUNDARIA EN LA SEDE UGEL COTABAMBAS, EN EL MARCO DE LA IMPLEMENTACION DEL CURRICULUN NACIONAL DE EDUCACION BASICA</t>
  </si>
  <si>
    <t>EDITORIAL SAN MARCOS E I R LTDA   20260100808</t>
  </si>
  <si>
    <t>SERVICIO DE MANTENIMIENTO EN EL IESPP COYLLURQUI EN EL MARCO DE LA IMPLEMENTACION DEL PLAN DE FORTALECIMIENTO DE LOS INSTITUTOS DE EDUCACIÓN PEDAGÓGICA 2019</t>
  </si>
  <si>
    <t>CONSTRUCTORA INMOBILIARIA L Y C SOCIEDAD ANONIMA CERRADA  20603255802</t>
  </si>
  <si>
    <t>SERVICIO DE MANTENIMIENTO EN EL IESPP JOSE CARLOS MARIATEGUI EN EL MARCO DE LA IMPLEMENTACION DEL PLAN DE FORTALECIMIENTO DE LOS INSTITUTOS DE EDUCACION PEDAGOGICA 2019</t>
  </si>
  <si>
    <t>ALTA MINA C&amp;H S.A.C 20491233029</t>
  </si>
  <si>
    <t>TRANSPORTES APURIMAC</t>
  </si>
  <si>
    <t>SERVICIO DE ALQUILER DE EXCAVADORA HIDRAHULICA SOBRE ORUGA PARA LA OBRA "CONSTRUCCIÒN D ELA TROCHA CARROZABLE A LA COMUNIDAD DE HUANCAQUITA - TIAPARO - DISTRITO DE POCOHUANCA - PROVINCIA DE AYMARAES - REGIÒN APURIMAC"</t>
  </si>
  <si>
    <t>COMPRE-SM-6-2018-DRTC-1</t>
  </si>
  <si>
    <t>20564380505 - DOMINGO CARDENAS RAMOS SOCIEDAD COMERCIAL DE RESPONSABILIDAD LIMITADA - DCR S.R.L.</t>
  </si>
  <si>
    <t>ADQUISICION DE CONCRETO PREMEZCLADO FC=280 KG/CM2 PARA LA OBRA MEJORAMIENTO DE LA PRESTACION DE SERVICIO PUBLICOS EN LA SEDE INSTITUCIONAL DE LA DIRECCIÓN REGIONAL DE TRANSPORTES Y COMUNICACIONES APURIMAC</t>
  </si>
  <si>
    <t>SIE-SIE-14-2019-DRTC-2</t>
  </si>
  <si>
    <t>ADQUISICION DE LADRILLOS PARA LA OBRA MEJORAMIENTO DE LA PRESTACIÓN DE SERVICIOS PUBLICOS EN LA SEDE INSTITUCIONAL DE LA DIRECCION REGIONAL DE TRANSPORTES Y COMUNICACIONES APURIMAC</t>
  </si>
  <si>
    <t>COMPRE-SM-11-2019-DRTC-1</t>
  </si>
  <si>
    <t>10310325843 - CARDENAS ROMERO SANTOS VICTOR</t>
  </si>
  <si>
    <t>COMPRA DE CAMIONETA 4X4 DOBLE CABINA PARA LA DIRECCION DE TELECOMUNICACIONES DE LA DIRECCION REGIONAL DE TRANSPORTES APURIMAC</t>
  </si>
  <si>
    <t>AS-SM-12-2019-DRTC-2</t>
  </si>
  <si>
    <t>ADQUISICION DE BIEN: CONCRETO PRE MEZCLADO FC=245 KG/C2 PARA LA OBRA: MEJORAMIENTO DE LA PRESTACION DE SERVICIOS PUBLICOS EN LA SEDE INSTITUCIONAL DE LA DIRECCION REGIONAL DE TRANSPORTES Y COMUNICACIONES APURIMAC</t>
  </si>
  <si>
    <t>AS-SM-15-2019-DRTC-1</t>
  </si>
  <si>
    <t>ADQUISICION DE BIEN: CEMENTO PORTLAND TIPO I PARA LA OBRA MEJORAMIENTO DE LA CARRETERA TOTORA KILCATA-CCOTACCASA, DISTRITO DE OROPESA, PROVINCIA ANTABAMBA, REGION APURIMAC.</t>
  </si>
  <si>
    <t>SIE-SIE-16-2019-DRTC-1</t>
  </si>
  <si>
    <t>ADQUISICION DE BIEN: PETROLEO DIESEL - B5 S50 PARA LA OBRA MEJORAMIENTO DE LA CARRETERA TOTORA KILCATA-CCOTACCASA, DISTRITO DE OROPESA, PROVINCIA ANTABAMBA, REGION APURIMAC.</t>
  </si>
  <si>
    <t>SIE-SIE-15-2019-DRTC-1</t>
  </si>
  <si>
    <t>20490733729 - ESTACION DE SERVICIOS GRIFO ABANCAY EMPRESA INDIVIDUAL DE RESPONSABILIDAD LIMITADA - ESERGABANC E.I.</t>
  </si>
  <si>
    <t>ADQUISICION DE CEMENTO PORTLAND TIPO I PARA LA OBRA CONSTRUCCION DEL CAMINO VECINAL PAMPALLACTA-ANCOBAMBA, CHAPIMARCA-AYMARAES-APURIMAC</t>
  </si>
  <si>
    <t>SIE-SIE-13-2019-DRTC-1</t>
  </si>
  <si>
    <t>20528099328 - VILLA SOCIEDAD ANONIMA CERRADA</t>
  </si>
  <si>
    <t>ADQUISICION DE BARRAS PARA CONSTRUCCIOON PARA LA OBRA MEJORAMIENTO DE LA PRESTACION DE SERVICIOS PUBLICOS EN LA SEDE INSTITUCIONAL DE LA DIRECCION REGIONAL DE TRANSPORTES Y COMUNICACIONES APURIMAC</t>
  </si>
  <si>
    <t>SIE-SIE-12-2019-DRTC-1</t>
  </si>
  <si>
    <t>20518498682 - GATT PERU S.R.L.</t>
  </si>
  <si>
    <t>POR SERVICIO DE ALQUILER DE MAQUINARIAS PARA LA OBRA CONSTRUCCIÓN DE CAMINO VECINAL PAMPALLACTA ANCOBAMBA CHAPIMARCA AYMARAES APURIMAC</t>
  </si>
  <si>
    <t>AS-SM-14-2019-DRTC-1</t>
  </si>
  <si>
    <t>58.900.00</t>
  </si>
  <si>
    <t>20604709424 - CARMOBARRI EMPRESA INDIVIDUAL DE RESPONSABILIDAD LIMITADA</t>
  </si>
  <si>
    <t>SERVICIO DE ALQUILER DE MAQUINARIA PARA L AOBRA CONSTRUCCION DE LA TROCHA CARROZABLE DE LA COMUNIDAD DE HUANCAQUITA TIAPARO DISTRITO DE POCOHUANCA PROVINCIA DE AYMARAES</t>
  </si>
  <si>
    <t>AS-SM-13-2019-DRTC-1</t>
  </si>
  <si>
    <t>20601277272 - BER MAC E.I.R.L</t>
  </si>
  <si>
    <t>POR SERVICIO DE ALQUILER DE 04 DE UNIDADES DE VOLQUETES DE 15M3, POR UN TOTAL DE 1500 HORAS MAQUINA PARA LA OBRA MEJORAMIENTO DE LA CARRETERA TOTORA KILCATA CCOTACCASA DISTRITO DE OROPESA PROVINCIA DE ANTABAMBA REGION APURIMAC</t>
  </si>
  <si>
    <t>AS-SM-10-2019-DRTC-1</t>
  </si>
  <si>
    <t>CONSORCIO - CONSORCIO APU KILCATA</t>
  </si>
  <si>
    <t>POR SERVICIO DE ALQUILER DE EXCAVADORA HIDRAULICA SOBRE ORUGA MAQUINA SECA PARA LA OBRA MEJORAMIENTO DE LA CARRETERA TOTORA KILCATA CCOTACCASA DISTRITO DE OROPESA PROVINCIA DE ANTABAMBA REGION APURIMAC</t>
  </si>
  <si>
    <t>AS-SM-11-2019-DRTC-1</t>
  </si>
  <si>
    <t xml:space="preserve">10310043911 - CAMACHO SANCHEZ LINO </t>
  </si>
  <si>
    <t>SERVICIO DE ALQUILER DE EXCAVADORA HIDRÁULICA SOBRE ORUGA DE 150HP PARA EL OBRA: CONSTRUCCIÓN DE LA TROCHA CARROZABLE A LA COMUNIDAD DE HUANCAQUITA TIAPARO DISTRITO DE POCOHUANCA PROVINCIA DE AYMARAES REGIO APURÍMAC.</t>
  </si>
  <si>
    <t>AS-SM-6-2019-DRTC-2</t>
  </si>
  <si>
    <t>CONSORCIO - CONSORCIO MINCORT</t>
  </si>
  <si>
    <t>POR SERVICIO DE ALQUILER DE EXCAVADORA SOBRE ORUGA</t>
  </si>
  <si>
    <t>COMPRE-SM-10-2019-DRTC-1</t>
  </si>
  <si>
    <t>10760774281 - COLLADO SIERRA KEYKO YARET</t>
  </si>
  <si>
    <t>SERVICIO DE ALQUILER DE EXCAVADORA HIDRÁULICA SOBRE ORUGA DE 200HP CUCHARA 2M3 PARA EL OBRA: CONSTRUCCIÓN DE LA TROCHA CARROZABLE A LA COMUNIDAD DE HUANCAQUITA TIAPARO DISTRITO DE POCOHUANCA PROVINCIA DE AYMARAES REGIO APURÍMAC.</t>
  </si>
  <si>
    <t>AS-SM-6-2019-DRTC-1</t>
  </si>
  <si>
    <t>GRUPO MURILLO E.I.R.LTDA.</t>
  </si>
  <si>
    <t>POR SERVICIO DE ALQUILER DE EXCAVADORA HIDRAULICA SOBRE ORUGA PARA LA OBRA CONSTRUCCIÓN DE CAMINO VECINAL PAMPALLACTA-ANCOBAMBA DEL DISTRITO DE CHAPIMARCA PROVINCIA DE AYMARAES REGION APURIMAC</t>
  </si>
  <si>
    <t>COMPRE-SM-8-2019-DRTC-1</t>
  </si>
  <si>
    <t>20600200853 - MINCORT INGS. S.R.L.</t>
  </si>
  <si>
    <t>POR ADQUISICIÓN DE LADRILLOS PARA EL MEJORAMIENTO DE LA PRESTACION DE SERVICIOS PUBLICOS EN LA SEDE INSTITUCIONAL</t>
  </si>
  <si>
    <t>COMPRE-SM-9-2019-DRTC-1</t>
  </si>
  <si>
    <t>10447478841 - QUISPE CCAHUANA ERIKA</t>
  </si>
  <si>
    <t>EL SERVICIO DE ALQUILER DE MAQUINARIA EXCAVADORA SOBRE ORUGA PARA LA CONSTRUCCION DE TROCHA CARROZABLE COMUNIDAD DE HUANCAQUITA TIAPARO DISTRITO DE POCOHUANCA PROVINCIA DE AYMARAES REGION APURIMAC</t>
  </si>
  <si>
    <t>COMPRE-SM-7-2019-DRTC-1</t>
  </si>
  <si>
    <t>10310043911 - CAMACHO SANCHEZ LINO</t>
  </si>
  <si>
    <t>SERVICIO DE INTERNET EN 02 PUNTOS EN FIBRA OPTICA DE 20MBPS CADA UNO CON 4IPS FIJA CADA UNO A TRAVES DE 02 MODEM ROUTER SWITCH DE ACUERDO A LA DESCRIPCION Y TERMINOS DE REFERENCIA DEL SUMINISTRO DEL SERVICIO CARGA SIMETRICA CONTENCION 1.1 AL 99% MINIMO</t>
  </si>
  <si>
    <t>AS-SM-7-2019-DRTC-1</t>
  </si>
  <si>
    <t>20600855078 - MMX INFRA SOCIEDAD ANONIMA CERRADA</t>
  </si>
  <si>
    <t>EL SERVICIO DE ALQUILER DE MAQUINARIA CAMION VOLQUETE DE 5M3 PARA EL MEJORAMIENTO DE LA CARRETERA TOTORA KILCATA CCOTACASA DISTRITO DE OROPESA PROVINCIA DE ANTABAMBA REGION APURIMAC.</t>
  </si>
  <si>
    <t>COMPRE-SM-6-2019-DRTC-1</t>
  </si>
  <si>
    <t>20539373065 - INVERSIONES REDYMAR EMPRESA INDIVIDUAL DE RESPONSABILIDAD LIMITADA</t>
  </si>
  <si>
    <t>POR SERVICIO DE ALQUILER DE TRACTOR SOBRE ORUGA PARA LA OBRA CONSTRUCCIÓN DE LA TROCHA CARROZABLE A LA COMUNIDAD HUANCAQUITA TIAPARO DISTRITO DE POCOHUANCA PROVINCIA DE AYMARAES REGIÓN APURIMAC</t>
  </si>
  <si>
    <t>COMPRE-SM-4-2019-DRTC-1</t>
  </si>
  <si>
    <t>ADQUISICIÓN DE ALCANTARILLAS METÁLICAS CORRUGADAS PARA LA OBRA: CONSTRUCCIÓN DEL CAMINO VECINAL PAMPALLACTA-ANCOBAMBA DEL DISTRITO DE CHAPIMARCA ¿ PROVINCIA DE AYMARAES ¿ REGIÓN APURIMAC.</t>
  </si>
  <si>
    <t>AS-SM-5-2019-DRTC-1</t>
  </si>
  <si>
    <t>20554158545 - INNOVA CONTRATISTAS Y CONSULTORES SOCIEDAD ANONIMA CERRADA</t>
  </si>
  <si>
    <t>ALQUILER DE RETROEXCAVADORA PARA LA OBRA MEJORAMIENTO DE LA CARRETERA TOTORA KILCATA CCOTACCASA DISTRITO DE OROPESA PROVINCIA DE ANTABAMBA REGION APURIMAC</t>
  </si>
  <si>
    <t>COMPRE-SM-3-2019-DRTC-2</t>
  </si>
  <si>
    <t>20491110377 - APU COBRA SOCIEDAD COMERCIAL DE RESPONSABILIDAD LIMITADA - APU COBRA S.R.L.</t>
  </si>
  <si>
    <t>POR SERVICIO DE ALQUILER DE CAMION VOLQUETE DE 15M3 PARA LA CONSTRUCCION DE TROCHA CARROZABLE COMUNIDAD HUANCAQUITA TIAPARO DISTRITO DE POCOHUANCA PROVINCIA DE AYMARAES DEPARTAMENTO DE APURIMAC</t>
  </si>
  <si>
    <t>COMPRE-SM-5-2019-DRTC-1</t>
  </si>
  <si>
    <t>10469564105 - QUINTANILLA VARGAS MIGUEL</t>
  </si>
  <si>
    <t>CONTRATACIÓN DE HORMIGÓN DE RIO PARA LA OBRA: MEJORAMIENTO DE LA CARRETERA TOTOTA-KILCATA-CCOTACCASA, DISTRITO DE OROPESA PROVINCIA DE ANTABAMBA- APURÍMAC</t>
  </si>
  <si>
    <t>SIE-SIE-9-2019-DRTC-1</t>
  </si>
  <si>
    <t>20603080361 - GRUPO INCORP S.A.C.</t>
  </si>
  <si>
    <t>ADQUISICIÓN DE CONCRETO PREMEZCLADO DE LAS SIGUIENTES RESISTENCIAS FC= 245 KG/CM2 PARA EL PROYECTO: MEJORAMIENTO DE LA PRESTACIÓN DE SERVICIOS PÚBLICOS EN LA SEDE INSTITUCIONAL DE LA DIRECCIÓN REGIONAL DE TRANSPORTES Y COMUNICACIONES APURÍMAC</t>
  </si>
  <si>
    <t>AS-SM-4-2019-DRTC-1</t>
  </si>
  <si>
    <t>ADQUISICIÓN DE CONCRETO PREMEZCLADO DE LAS SIGUIENTES RESISTENCIAS FC= 210 Y FC= 280 KG/CM2 PARA EL PROYECTO: MEJORAMIENTO DE LA PRESTACIÓN DE SERVICIOS PÚBLICOS EN LA SEDE INSTITUCIONAL DE LA DIRECCIÓN REGIONAL DE TRANSPORTES Y COMUNICACIONES APURÍMAC</t>
  </si>
  <si>
    <t>SIE-SIE-7-2019-DRTC-1</t>
  </si>
  <si>
    <t>ADQUISICION DE MADERA Y ROLIZOS PARA EL PROYECTO MEJORAMIENTO DE LA PRESTACION DE SERVICIOS PUBLICOS EN LA SEDE EN LA SEDE INSTITUCIONAL DE LA DIRECCION REGIONAL DE TRANSPORTES Y COMUNICACIONES APURIMAC</t>
  </si>
  <si>
    <t>AS-SM-3-2019-DRTC-1</t>
  </si>
  <si>
    <t>20600567773 - INVERSIONES PUMITA EL UNICO E.I.R.L.</t>
  </si>
  <si>
    <t>ADQUISICIÓN DE BARRA PARA CONSTRUCCIÓN PARA EL PROYECTO MEJORAMIENTO DE LA PRESTACION DE SERVICIOS PUBLICOS EN LA SEDE INSTITUCIONAL DE LA DIRECCION REGIONAL DE TRANSPORTES Y COMUNICACIONES APURIMAC</t>
  </si>
  <si>
    <t>SIE-SIE-6-2019-DRTC-1-1</t>
  </si>
  <si>
    <t>POR ADQUISICIÓN DE DE GAVIONEZ CAJA ZN PARA LA OBRA MEJORAMIENTO DE LA CARRETERA TOTORA KILCATA DISTRITO OROPESA PROVINCIA ANTABAMBA REGION APURIMAC</t>
  </si>
  <si>
    <t>COMPRE-SM-2-2019-DRTC-1</t>
  </si>
  <si>
    <t>SERVICIO DE ALQUILER DE MAQUINARIAS PARA LA OBRA MEJORAMIENTO DE LA CARRETERA TOTORA-KILCATA-CCOTACCASA DISTRITO DE OROPESA PROVINCIA DE ANTABAMBA-APURIMAC</t>
  </si>
  <si>
    <t>AS-SM-2-2019-DRTC-1</t>
  </si>
  <si>
    <t xml:space="preserve">54,700.00
</t>
  </si>
  <si>
    <t>20527874671 - INVER GOLD S.R.L.</t>
  </si>
  <si>
    <t>20490493230 - JAB CONTRATISTAS Y TRANSPORTES E.I.R.L.</t>
  </si>
  <si>
    <t>POR ADQUISICION DE PETROLEO DIESEL B5 S-50 PARA LA OBRA MANTENIMIENTO Y CONSERVACION DE LAS VIAS DEPARTAMENTALES ANTE LLUVIAS INTENSAS DE LA REGION APURIMAC</t>
  </si>
  <si>
    <t>SIE-SIE-5-2019-DRTC-1</t>
  </si>
  <si>
    <t>ADQUISICIÓN DE ALCANTARILLA METÁLICA 0=36 C=14 INCLUYE PERNOS Y TUERCAS PARA LA OBRA MEJORAMIENTO DE LA CARRETERA TOTORA-KILCATA CCPOTACCASA DISTRITO DE OROPESA, PROVINCIA DE ANTABAMBA APURIMAC</t>
  </si>
  <si>
    <t>AS-SM-1-2019-DRTC-1</t>
  </si>
  <si>
    <t>20494442141 - A &amp; C CONSULTORES Y MULTISERVICIOS S.A.C.</t>
  </si>
  <si>
    <t>ADQUISICION DE PETROLEO DIESEL B5 S-50 PARA LA OBRA CONSTRUCCION DE LA TROCHA CARROZALE A LA COMUNIDAD DE HUANCAQUITA TIAPARO DISTRITO DE POCOHUANCA PROVINCIA DE AYMARAES REGION APURIMAC</t>
  </si>
  <si>
    <t>SIE-SIE-3-2019-DRTC-1</t>
  </si>
  <si>
    <t>CONTRATACIÓN DE SERVICIO DE INTERNET EN 02 PUNTOS EN FIBRA ÓPTICA DE 20 MBPS CADA UNO CON IPS FIJA.</t>
  </si>
  <si>
    <t>COMPRE-SM-1-2019-DRTC-1</t>
  </si>
  <si>
    <t>20563896877 - TELEREDES PERU S.A.C.</t>
  </si>
  <si>
    <t>ADQUISICIÓN DE PETROLEO DIÉSEL B5 S-50 PARA LA OBRA: MEJORAMIENTO DE LA CARRETERA TOTORA-KILCATA-CCOTACCASA,DISTRITO DE OROPESA, PROVINCIA DE ANTABAMBA-APURIMAC</t>
  </si>
  <si>
    <t>SIE-SIE-2-2019-DRTC-1</t>
  </si>
  <si>
    <t>20486255171 - CORPORACION RIO BRANCO S A</t>
  </si>
  <si>
    <t>SALUD CHANKA</t>
  </si>
  <si>
    <t>1 ADQUISICION DE DISPOSITIVOS MEDICOS PARA DOSAJE DE HEMOGLOBINA (MICROCUBETA DESCARTABLE PARA HEMOGLOBINOMETRO HEMOCUE HB 201) PARA LOS ESTABLECIMIENTOS DE SALUD DE LA DIRECCION DE SALUD APURIMAC II</t>
  </si>
  <si>
    <t>AS-SM-3-2019-DISA APU II-1</t>
  </si>
  <si>
    <t xml:space="preserve">ADJUDICACION SIMPLIFICADA </t>
  </si>
  <si>
    <t>AS-SM-3</t>
  </si>
  <si>
    <t xml:space="preserve">RUC : 20523370201 - CORPORACION MEDICAL BERTH S S.A.C. </t>
  </si>
  <si>
    <t>2 ADQUISICION DE INSUMOS DE DE FLORIZACION, PARA LOS ESTABLECIMIENTOS DE SALUD DE LA DIRECCIÓN DE SALUD APURIMAC II</t>
  </si>
  <si>
    <t>AS-SM-5-2019-DISA APU II-1</t>
  </si>
  <si>
    <t>AS-SM-5</t>
  </si>
  <si>
    <t xml:space="preserve">RUC: 20100262291 COMERC. E IND DENT TARRILLO BARBA S.A.C </t>
  </si>
  <si>
    <t>3 ADQUISICIÓN DE INSUMOS ODONTOLÓGICOS, PARA LOS ESTABLECIMIENTOS DE SALUD DE LA DIRECCIÓN DE SALUD APURIMAC II</t>
  </si>
  <si>
    <t>AS-SM-6-2019-DISA APU II-1</t>
  </si>
  <si>
    <t>AS-SM-6</t>
  </si>
  <si>
    <t>RUC : 10239507927 MORA LINO WALTER</t>
  </si>
  <si>
    <t>4 ADQUISICIÓN DE MONITOR FETAL PARA LOS ESTABLECIMIENTOS DE SALUD DE LA DIRECCIÓN DE SALUD APURIMAC II</t>
  </si>
  <si>
    <t>COMPRE-SM-1-2019-DISA APUR II-1</t>
  </si>
  <si>
    <t>COMPARACION DE PRECIO</t>
  </si>
  <si>
    <t>COMPRE-SM-01</t>
  </si>
  <si>
    <t>RUC: 20514325333 - MEDI MATIC S.A.C.</t>
  </si>
  <si>
    <t>5 ADQUISICIÓN DE EQUIPOS DE DETECTORES DE LATIDOS FETALES DE SOBREMESA PARA LOS ESTABLECIMIENTOS DE SALUD DE LA DIRECCIÓN DE SALUD APURIMAC II</t>
  </si>
  <si>
    <t>COMPRE-SM-2-2019-DISA APU II-1</t>
  </si>
  <si>
    <t>COMPRE-SM-02</t>
  </si>
  <si>
    <t>RUC: 20100262291 - COMERC. E IND DENT TARRILLO BARBA S.A.C</t>
  </si>
  <si>
    <t>6 ADQUISICIÓN DE FORMATOS DIVERSOS PARA LOS ESTABLECIMIENTOS DE LA DIRECCIÓN DE SALUD APURIMAC II</t>
  </si>
  <si>
    <t>AS-SM-9-2019-DISA APU II-1</t>
  </si>
  <si>
    <t>AS-SM-9</t>
  </si>
  <si>
    <t>RUC: 20359508779 - EDITORA - IMPRENTA RIOS S.A.C.</t>
  </si>
  <si>
    <t>7 CONTRATACION DE SERVICIO DE ALQUILER DE LOCAL PARA EL FUNCIONAMIENTO DEL CENTRO DE SALUD DE ANDAHUAYLAS</t>
  </si>
  <si>
    <t>DIRECTA-PROC-2-2019-DISA APU II-1</t>
  </si>
  <si>
    <t>CONTRATACION DIRECTA</t>
  </si>
  <si>
    <t>DIRECTA-PROC-2</t>
  </si>
  <si>
    <t>RUC :10311710457 - GUIZADO MEDINA FELIX REEDER</t>
  </si>
  <si>
    <t>8 CONTRATACION DE SERVICIO DE ALQUILER DE LOCAL PARA EL FUNCIONAMIENTO DE LA SEDE ADMINISTRATIVA DE LA DIRECCIÓN DE SALUD APURIMAC II</t>
  </si>
  <si>
    <t>DIRECTA-PROC-1-2019-DISA APU II-1</t>
  </si>
  <si>
    <t>DIRECTA-PROC-1</t>
  </si>
  <si>
    <t>RUC : 10311231591 - ROMAN MORAN JESUS</t>
  </si>
  <si>
    <t>9 TRANSPORTE RECOJO Y DISPOSICIÓN FINAL DE RESIDUOS SÓLIDOS PELIGROSOS DE LOS ESTABLECIMIENTOS DE SALUD DE LA DIRECCIÓN DE SALUD APURIMAC II</t>
  </si>
  <si>
    <t>AS-SM-10-2019-DISA APU II-1</t>
  </si>
  <si>
    <t>AS-SM-10</t>
  </si>
  <si>
    <t>RUC : 20511964653 - SERVICIOS GENERALES MANTENIMIENTO 'HUANCHAQUITO' S.R.L.</t>
  </si>
  <si>
    <t>10 CONTRATACIÓN DE SERVICIOS PARA EL MANTENIMIENTO CORRECTIVO DE LAS AMBULANCIAS DE LOS ESTABLECIMIENTOS DE SALUD DE LA DIRECCIÓN DE SALUD APURÍMAC II</t>
  </si>
  <si>
    <t>AS-SM-11-2019-DISA APU II-2</t>
  </si>
  <si>
    <t>AS-SM-11</t>
  </si>
  <si>
    <t>RUC : 20494837758 - AUTOMOTORES MECATRONICS CURO S.R.L.- 20534872624 - FACTORIA MADRID E.I.R.L.-20605447628 - MECATRONICS MULTIMARCA VOLCATAR S.R.L.</t>
  </si>
  <si>
    <t>11 DQUISICION DE VESTUARIO PARA EL PERSONAL ASISTENCIAL DE LA DIRECCIÓN DE SALUD APURIMAC II</t>
  </si>
  <si>
    <t>AS-SM-12-2019-DISA APU II-1</t>
  </si>
  <si>
    <t>AS-SM-12</t>
  </si>
  <si>
    <t>RUC : 20600300475 - CHANKATEX BUENDIA MODAS E.I.R.L.</t>
  </si>
  <si>
    <t>12 ADQUISICIÓN DE REFRIGERADORAS PARA VACUNAS TIPO ICE LINED CAPACIDAD DE 48 LITROS PARA LOS ESTABLECIMIENTOS DE SALUD DE LA DIRECCIÓN DE SALUD APURÍMAC II</t>
  </si>
  <si>
    <t>AS-SM-13-2019-DISA APU II-1</t>
  </si>
  <si>
    <t>AS-SM-13</t>
  </si>
  <si>
    <t>RUC ; 20433546394 - EDALMI S.A.C.</t>
  </si>
  <si>
    <t>13 ADQUISICION DE UNIFORME INSTITUCIONAL PARA EL PERSONAL ADMINISTRATIVO DE LA DIRECCION DE SALUD APURIMAC II</t>
  </si>
  <si>
    <t>AS-SM-14-2019-DISA APU II-2</t>
  </si>
  <si>
    <t>AS-SM-14</t>
  </si>
  <si>
    <t>RUC: 20600300475 - CHANKATEX BUENDIA MODAS E.I.R.L.</t>
  </si>
  <si>
    <t>14 ADQUISICIÓN DE EQUIPOS BIOMÉDICOS PARA LA ATENCIÓN DE INFECCIONES RESPIRATORIAS AGUDAS COMPLICADAS POR LAS BAJAS TEMPERATURAS PARA LOS ESTABLECIMIENTOS DE SALUD DE LA DIRECCIÓN DE SALUD APURÍMAC II</t>
  </si>
  <si>
    <t>AS-SM-15-2019-DISA APU II-1</t>
  </si>
  <si>
    <t>AS-SM-15</t>
  </si>
  <si>
    <t>RUC : 20100262291 - COMERC. E IND DENT TARRILLO BARBA S.A.C</t>
  </si>
  <si>
    <t>15 ADQUISICIÓN DE DISPOSITIVOS MÉDICOS CONSIDERADOS COMO BIENES COMUNES (GUANTES Y JERINGAS DESCARTABLES) PARA LOS ESTABLECIMIENTOS DE SALUD DE LA DIRECCIÓN DE SALUD APURIMAC II</t>
  </si>
  <si>
    <t>SIE-SIE-3-2019-DISA APU II-1</t>
  </si>
  <si>
    <t xml:space="preserve">SUBASTA INVERSA ELECTRONICA </t>
  </si>
  <si>
    <t>SIE-SIE-3</t>
  </si>
  <si>
    <t>RUC: 20419385442 - UTILITARIOS MEDICOS S.A.C.</t>
  </si>
  <si>
    <t>16 ADQUISICIÓN DE ALIMENTOS PARA LAS GESTANTES CON ESTADÍA EN LA CASA MATERNA DE LOS ESTABLECIMIENTOS DE SALUD I-4 DE LA DIRECCIÓN DE SALUD APURÍMAC II</t>
  </si>
  <si>
    <t>SIE-SIE-4-2019-DISA APU II-1</t>
  </si>
  <si>
    <t>SIE-SIE-4</t>
  </si>
  <si>
    <t>RUC: 20601703352 - INDUSTRIA KILLARY S.A.C. - INKILLA S.A.C.</t>
  </si>
  <si>
    <t>17 ADQUISICIÓN DE EQUIPOS DE PARAMETROS DE CAMPO PORTATIL PARA LAS ACTIVIDADES DE LA VIGILANCIA DE AGUA PARA CONSUMO HUMANO DE LA DIRECCIÓN DE SALUD APURIMAC II</t>
  </si>
  <si>
    <t>AS-SM-16-2019-DISA APU II-1</t>
  </si>
  <si>
    <t>AS-SM-16</t>
  </si>
  <si>
    <t>RUC ; 20603438281 - BIOMARS CORPORATION SOCIEDAD ANONIMA CERRADA - BIOMARS CORPORATION S.A.C.</t>
  </si>
  <si>
    <t>18 CONTRATACIÓN DE SERVICIO DE MANTENIMIENTO DE INFRAESTRUCTURAS DE ESTABLECIMIENTOS DE SALUD DE LA DIRECCIÓN DE SALUD APURIMAC II</t>
  </si>
  <si>
    <t>AS-SM-18-2019-DISA APU II-1</t>
  </si>
  <si>
    <t>AS-SM-18</t>
  </si>
  <si>
    <t>RUC : 20564271471 - INVERSIONES APARCO ASCUE E.I.R.L.</t>
  </si>
  <si>
    <t>19  ADQUISICIÓN DE COMBUSTIBLE PARA EL CUMPLIMIENTO DE ACTIVIDADES DE LA DIRECCIÓN DE ATENCIÓN INTEGRAL DE SALUD, DE ESTRATEGIAS DE INMUNIZACIONES, DE VIGILANCIA DE LA CALIDAD DE AGUA Y DE LA ESTRATEGIA NACIONAL DE NUTRICIÓN DE LA DIRECCIÓN DE SALUD APUR</t>
  </si>
  <si>
    <t>AS-SM-19-2019-DISA APU II-1</t>
  </si>
  <si>
    <t>AS-SM-19</t>
  </si>
  <si>
    <t xml:space="preserve">RUC: 20601755506 - PETROCENTRO LUAND E.I.R.L. </t>
  </si>
  <si>
    <t>20 ADQUISICIÓN DE ESTABILIZADO DE 80 A 50 LITROS PARA EL CUMPLIMIENTO DE ACTIVIDADES DE LA ESTRATEGIA SANITARIA DE SALUD SEXUAL Y REPRODUCTIVA DE LA DIRECCIÓN DE SALUD APURÍMAC II</t>
  </si>
  <si>
    <t>COMPRE-SM-3-2019-DISA APU II-1</t>
  </si>
  <si>
    <t xml:space="preserve">COMPARACION DE PRECIOS </t>
  </si>
  <si>
    <t>COMPRE-SM-3</t>
  </si>
  <si>
    <t>RUC 20556510190 - INSUMET S.A.C.</t>
  </si>
  <si>
    <t>EDUCACION HUANCARAMA</t>
  </si>
  <si>
    <t>1  PORTA CREDENCIAL DE PLASTICO</t>
  </si>
  <si>
    <t>ADJUDICACION SIN PROCEDIMIENTO</t>
  </si>
  <si>
    <t>LEY DE CONTRATACIONES</t>
  </si>
  <si>
    <t>PAGADO</t>
  </si>
  <si>
    <t>2  ANTIVIRUS PARA PC</t>
  </si>
  <si>
    <t>3  CAMARA DE VIDEO SEGURIDAD</t>
  </si>
  <si>
    <t>4  CAJA DE CARTON CORRUGADO DOBLE</t>
  </si>
  <si>
    <t>5  SONBRERO DE DRIL ALA ANCHA</t>
  </si>
  <si>
    <t>6  ESTANTE DE MADERA</t>
  </si>
  <si>
    <t>7  REPOSTERO DE MADERA</t>
  </si>
  <si>
    <t>8  PISO ANTIALERGICO</t>
  </si>
  <si>
    <t>9  GASOLINA DE 90 OCTANOS - PETROLEO DIESEL DS</t>
  </si>
  <si>
    <t>10 RECOJEDOR DE PLASTICO</t>
  </si>
  <si>
    <t>11 PORTA DIPLOMA DE BIOCUERO</t>
  </si>
  <si>
    <t>12 ADQUISICION DE MEDALLAS</t>
  </si>
  <si>
    <t>13 TONER DE IMPRECSION PARA KYOSERA</t>
  </si>
  <si>
    <t>14 EQUIPO MULTIFUNCIONAL COPIADORA</t>
  </si>
  <si>
    <t>15 TEMPERA CON APLICADOR</t>
  </si>
  <si>
    <t>16 COMPUTADORA SERVIDOR</t>
  </si>
  <si>
    <t>1  SERVICIO DE FOTOCOPIADO DUPLEX</t>
  </si>
  <si>
    <t>2  SERVICIO DE ENERGIA ELECTRICA</t>
  </si>
  <si>
    <t>3  SERVICIO DE INTERNET</t>
  </si>
  <si>
    <t>4   SERVICIO TRANSPORTE Y DE TRASLADO DE PASAJEROS</t>
  </si>
  <si>
    <t xml:space="preserve">5  SERVICIO DE ALIMEATCION DE PERSONAS </t>
  </si>
  <si>
    <t>AÑO 2020</t>
  </si>
  <si>
    <t>HOSPITAL SUB REGIONAL DE ANDAHUAYLAS</t>
  </si>
  <si>
    <t>CONTRATACIÓN DEL SERVICIO DE ¿ACONDICIONAMIENTO Y HABILITACIÓN DE LOS ESPACIOS FÍSICOS PARA FORTALECER LA PROVISIÓN DEL SERVICIO DE SALUD DE LA UNIDAD DE CUIDADOS INTENSIVOS COVID-19 HOSPITAL SUB REGIONAL DE ANDAHUAYLAS ¿ APURÍMAC¿.</t>
  </si>
  <si>
    <t>CONTR DIRECTA</t>
  </si>
  <si>
    <t>DIRECTA-PROC-1-2020-HSRA-1</t>
  </si>
  <si>
    <t>CREARE ARQUITECTOS S.R.L., 20604750009</t>
  </si>
  <si>
    <t>ADJUDICADO</t>
  </si>
  <si>
    <t>15 dias</t>
  </si>
  <si>
    <t>CONTRATACION DE SERVICIO DE DOS MEDICOS ESPECIALISTAS (ANESTESIOLOGOS) PARA EL HOSPITAL SUB REGIONAL DE ANDAHUAYLAS</t>
  </si>
  <si>
    <t>AS-SM</t>
  </si>
  <si>
    <t>AS-SM-1-2020-HSRA-1</t>
  </si>
  <si>
    <t>JOSHU MASTER E.I.R.L., 20602179886</t>
  </si>
  <si>
    <t>12 MESES</t>
  </si>
  <si>
    <t>ADQUISICIÓN DE EQUIPOS DE PROTECCIÓN PERSONAL (EPP) PARA EL HOSPITAL SUB REGIONAL DE ANDAHUAYLAS, POR LA CAUSAL DE SITUACIÓN DE EMERGENCIA.</t>
  </si>
  <si>
    <t>DIRECTA-PROC-2-2020-HSRA-1</t>
  </si>
  <si>
    <t>URPI ROJAS BRIGIDA MONICA, RONWAN PRODUC S.A.C. y P &amp; E SOLUCIONES INDUSTRIALES S.A.C.</t>
  </si>
  <si>
    <t>DIRECCION DE TRANSPORTES Y COMUNICACIONES CHANKA</t>
  </si>
  <si>
    <t>ADQUISICION DE AGREGADOS PARA LA OBRA: "CREACION DE VEREDAS Y PAVIMENTACION ASFALTICA EN CALIENTE DESDE EL PUENTE COLONIAL - AV. LOS LIBERTADORES - HASTA SUYLLUHUACCA, DISTRO DE SAN JERONIMO - ANDAHUAYLAS - APURIMAC.</t>
  </si>
  <si>
    <t>SIE-SIE-4-2018-DSRTC-CHANKA-1</t>
  </si>
  <si>
    <t>subasta inversa 
electronica</t>
  </si>
  <si>
    <t>MULTISERVICIOS SANTA LUCIA ANDAHUAYLAS EIRL</t>
  </si>
  <si>
    <t>ADQUISICIÓN DE UN (01) TRACTOR ORUGA Y DE UN (01) 
CARGADOR FRONTAL, PARA EL PROYECTO: “MEJORAMIENTO DE LOS SERVICIOS DE ATENCIÓN CON MAQUINARIA PESADA LAS EMERGENCIAS PREVENSIÓN Y MITIGACIÓN DE DESASTRES NATURALES DE LAS VÍAS DE COMUNICACION DE CHINCHEROS ANDAHUAYLAS APURIMAC”.</t>
  </si>
  <si>
    <t>LP-SM-1-2020-DSRTC-CHANKA-1</t>
  </si>
  <si>
    <t>LP-SM-1-2020-DSRTC-
CHANKA-1</t>
  </si>
  <si>
    <t>20100028698 - 
FERREYROS SOCIEDAD ANÓNIMA</t>
  </si>
  <si>
    <t>CONCLIDO</t>
  </si>
  <si>
    <t xml:space="preserve">CONTRATACIÓN DE SERVICIO DE ALQUILER DE DOS (02) 
CAMIONES VOLQUETES DE 15 M3 (MAQUINA SERVIDA), PARA LA DE OBRA: “CONSTRUCCIÓN DE CAMINO VECINAL ENTRE LOS SECTORES DE ANTABAMBA Y RIÓ PAMPAS DEL DISTRITO DE OCOBAMBA, PROVINCIA DE CHINCHEROS. REGIÓN DE APURÍMAC” </t>
  </si>
  <si>
    <t>AS-SM-1-2020-DSRTC-CHANKA-1</t>
  </si>
  <si>
    <t>AS-SM-1-2020-DSRTC
-CHANKA-1</t>
  </si>
  <si>
    <t>“CONSORCIO VIRGEN
 DE COCHARCAS” RUC N° 10408203746  Franklin Humberto Alcarraz Olivares RUC N° 10426818022</t>
  </si>
  <si>
    <t xml:space="preserve">EJECUCIÒN </t>
  </si>
  <si>
    <t>CONTRATACIÓN DE SERVICIO DE ALQUILER DE 02 (DOS) 
EXCAVADORAS HIDRAULICAS SOBRE ORUGA (MAQUINA SERVIDA), CON POTENCIA MÍNIMA DE 160 HP, PARA LA DE OBRA: “CONSTRUCCIÓN DE CAMINO VECINAL ENTRE LOS SECTORES DE ANTABAMBA Y RIO PAMPAS DEL DISTRITO DE OCOBAMBA, PROVINCIA DE CHINCHEROS. REGIÓN DE APURÍMAC”</t>
  </si>
  <si>
    <t>AS-SM-2-2020-DSRTC-CHANKA-1</t>
  </si>
  <si>
    <t>AS-SM-2-2020-DSRTC
-CHANKA-1</t>
  </si>
  <si>
    <t>Roger Serapio Mena Aguirre
 con RUC N° 10421313461</t>
  </si>
  <si>
    <t>CONTRATACIÓN DE SERVICIO DE PERFORACIÓN Y 
VOLADURA DE ROCA FIJA A TODO COSTO DE LA PROGRESIVA 5+000 A KM 15+000), PARA LA OBRA: CONSTRUCCIÓN DE CAMINO VECINAL ENTRE LOS SECTORES DE ANTABAMBA Y RIÓ PAMPAS DEL DISTRITO DE OCOBAMBA, PROVINCIA DE CHINCHEROS. REGIÓN DE APURÍMAC</t>
  </si>
  <si>
    <t>AS-SM-3-2020-DSRTC-CHANKA-1</t>
  </si>
  <si>
    <t>AS-SM-3-2020-DSRTC
-CHANKA-1</t>
  </si>
  <si>
    <t>EMPRESA 
CONSTRUCTORA MIJERS S.R.L. con RUC N° 20527376212</t>
  </si>
  <si>
    <t>ADQUISICIÓN DE COMBUSTIBLE DIESEL B5 S-50 PARA LA
 OBRA:   “MEJORAMIENTO DEL SERVICIO DE TRANSITABILIDAD VEHICULAR DE LA CARRETERA DEPARTAMENTAL RUTA AP-104 KM 00.00 AL KM 59 + 500 EN LOS DISTRITOS DE TALAVERA- HUANCARAY Y SAN ANTONIO DE CACHI, PROVINCIA DE ANDAHUAYLAS DEPARTAMENTO DE APURIMAC”</t>
  </si>
  <si>
    <t>SIE-SIE-1-2020-DSRTC-CHANKA-1</t>
  </si>
  <si>
    <t>SUBASTA INVERSA
 ELECTRONICA</t>
  </si>
  <si>
    <t>SIE-SIE-1-2018-DSRTC
-CHANKA-1</t>
  </si>
  <si>
    <t>ARCE ALEGRIA ANTONIO 
 RUC N° 10311660140,</t>
  </si>
  <si>
    <t xml:space="preserve">EJECUCION </t>
  </si>
  <si>
    <t>SERVICIO DE MANTENIMIENTO PERIODICO DE LA RED VIAL
 DEPARTAMENTAL NO PAVIMENTADA, TRAMO HUACCANA-TOCSO-MARAMARA- DISTRITO DE HUACCANA, PORIVINCIA DE CHINCHEROS- APURÍMAC, (DECRETO DE URGENCIA Nº 070-2020)</t>
  </si>
  <si>
    <t>PROCEDIMIENTO  ESPECIAL Nº 02
-2020-CS/DSRTC-CH</t>
  </si>
  <si>
    <t>PROCEDIMIENTO 
ESPECIAL Nº 02-2020-CS/DSRTC-CH</t>
  </si>
  <si>
    <t>ASESORIA Y 
CONSTRUCTORA TECOR S.R.L. con RUC N° 20489958539,   GRUPO CECONSA S.A.C. con RUC N° 20564357511</t>
  </si>
  <si>
    <t>SERVICIO DE MANTENIMIENTO PERIÓDICO DE LA RED VIAL 
DEPARTAMENTAL NO PAVIMENTADA AP 102, TRAMO: OCOBAMBA – ROCCHAC- ONGOY – HUACCANA – DISTRITO DE OCOBAMBA, PORIVINCIA DE CHINCHEROS- APURÍMAC (DECRETO DE URGENCIA Nº 070-2020)</t>
  </si>
  <si>
    <t>PROCEDIMIENTO  ESPECIAL Nº 01
-2020-CS/DSRTC-CH</t>
  </si>
  <si>
    <t>PROCEDIMIENTO 
ESPECIAL Nº 01-2020-CS/DSRTC-CH</t>
  </si>
  <si>
    <t>JRP CONSTRUCTORA
 PERU S.A.C. con RUC N° 20601424534</t>
  </si>
  <si>
    <t>ADQUISICIÓN DE UN (01) CAMIÓN IMPRIMADOR DE CAPACIDAD
 MÍNIMO DE 2000 GALONES , PARA EL PROYECTO: “MEJORAMIENTO DE LOS SERVICIOS DE ATENCIÓN CON MAQUINARIA PESADA LAS EMERGENCIAS PREVENSION Y MITIGACION DE DESASTRES NATURALES DE LAS VIAS DE COMUNICACION DE CHINCHEROS ANDAHUAYLAS APURIMAC”,</t>
  </si>
  <si>
    <t>LP-SM-2-2020-DSRTC-CHANKA-1</t>
  </si>
  <si>
    <t>LP-SM-2-2020-
DSRTC-CHANKA-1</t>
  </si>
  <si>
    <t xml:space="preserve">PROCEDIMIENTO
 DE SELECCIÓN </t>
  </si>
  <si>
    <t>ADQUISICIÓN DE UN (01) MARTILLO HIDRAULICO PARA 
EXCAVADORA HIDRÁULICA SOBRE ORUGA, MODELO 327D2-D2 PARA EL PROYECTO “MEJORAMIENTO DE LOS SERVICIOS DE ATENCIÓN CON MAQUINARIA PESADA LAS EMERGENCIAS PREVENSION Y MITIGACION DE DESASTRES NATURALES DE LAS VIAS DE COMUNICACION DE CHINCHEROS ANDAHUAYLAS APURIMAC”</t>
  </si>
  <si>
    <t>AS-SM-4-2019-DSRTC-CHANKA-1</t>
  </si>
  <si>
    <t>AS-SM-4-2019-DSRTC
-CHANKA-1</t>
  </si>
  <si>
    <t>ADQUISICION DE KIT DE ROBOTICA EDUCATIVA PARA EL PROYECTO MEJORAMIENTO DE LA APLICACIÓN DE LAS TICS PARA EL ADECUADO DESARROLLO DE LAS COMPETENCIAS DE  ESTUDUANTES Y DOCENTES EN LAS II.EE DEL NIVEL SECUNDARIA DE LOS DISTRITOS DE ANDAHUAYLAS, ANDARAPA, KAQUIABAMBA Y KISHUARA, UGEL ANDAHUAYLAS - REGIO</t>
  </si>
  <si>
    <t>ADJUDICACIÓN SIMPLIFICADA                    AS-SM-34-2020-GRAP-3</t>
  </si>
  <si>
    <t>PUBLICACION DE CONVOCATORIA 44090</t>
  </si>
  <si>
    <t>ADQUISICIÓN DE EPPS PARA EL PLAN DE VIGILANCIA, PREVENCIÓN Y CONTROL DE (COVID-19) - PARA MEJORAMIENTO DEL COMPLEJO DEPORTIVO EL OLIVO PARA EL DESARROLLO DE LAS ACTIVIDADES DEPORTIVAS EN EL DISTRITO DE ABANCAY-ABANCAY-APURIMAC</t>
  </si>
  <si>
    <t>ADJUDICACIÓN SIMPLIFICADA                          AS-SM-40-2020-GRAP-3</t>
  </si>
  <si>
    <t>PUBLICACION DE CONVOCATORIA  44089</t>
  </si>
  <si>
    <t>CONTRATACION DE SERVICIO DE ADECUACION Y ACONDICIONAMIENTO DE INFRAESTRUCTURA DEL LOCAL DE LA DIRCETUR PARA LA META 0123 PROMOCION DEL TURISMO INTERNO</t>
  </si>
  <si>
    <t>ADJUDICACIÓN SIMPLIFICADA                            AS-SM-50-2020-GRAP-1</t>
  </si>
  <si>
    <t>ADJUDICACIÓN SIMPLIFICADA                        AS-SM-1-2020-GRAP/CS-1</t>
  </si>
  <si>
    <t>PUBLICACION DE CONVOCATORIA  44088</t>
  </si>
  <si>
    <t>CONTRATACIÓN DE CONCRETO PREMEZCLADO PARA EL PROYECTO: MEJORAMIENTO Y AMPLIACIÓN DEL SERVICIO DE PROTECCIÓN CONTRA INUNDACIONES DE LOS RIACHUELOS DE SAN LUIS Y JOSÉ MARÍA ARGUEDAS DEL C.P. LAS AMÉRICAS, DISTRITO DE ABANCAY, PROVINCIA DE ABANCAY, REGIÓN APURÍMAC.</t>
  </si>
  <si>
    <t>SUBASTA INVERSA ELECTRONICA                    SIE-SIE-12-2020-GRAP-1</t>
  </si>
  <si>
    <t>PUBLICACION DE CONVOCATORIA 44085</t>
  </si>
  <si>
    <t>ADQUISICIÓN DE AGREGADOS PARA MEJORAMIENTO DEL SERVICIO EDUCATIVO DE LA IE 54424 RUINAS DE PUCARA IE. 54391 HUICHIHUA, IE. 54455 QUISCABAMBA, IE. 54427 SANTA CRUZ DE NIVEL PRIMARIO EN LOS DISTRITOS DE CURPAHUASI, VILCABAMBA, CHUQUIBAMBILLA EN LA PROVINCIA DE GRAU - APURIMAC</t>
  </si>
  <si>
    <t>SUBASTA INVERSA ELECTRONICA                   SIE-SIE-33-2020-GRAP-2</t>
  </si>
  <si>
    <t>PUBLICACION DE CONVOCATORIA  44084</t>
  </si>
  <si>
    <t>ADQUISICIÓN DE CONGELADORA ELÉCTRICA VERTICAL DE 12 - 40 °C, PARA LA REMODELACION DE LABORATORIO REGIONAL O DE REFERENCIA; ADEMÁS DE OTROS ACTIVOS EN EL(LA) EN EL LABORATORIO MOLECULAR DEL SERVICIO DE SALUD PUBLICA DE LA DIRECCIÓN REGIONAL DE SALUD APURÍMAC EN LA LOCALIDAD ABANCAY, DISTRITO DE ABANC</t>
  </si>
  <si>
    <t>CONTRATACION DIRECTA                         DIRECTA-PROC-8-2020-GRAP-1</t>
  </si>
  <si>
    <t>PUBLICACION DE CONVOCATORIA  44082</t>
  </si>
  <si>
    <t>ADQUISICIÓN DE REFRIGERADORA CONSERVADORA DE MATERIALES Y MUESTRA DE LABORATORIO DE 500 L, PARA LA REMODELACION DE LABORATORIO REGIONAL O DE REFERENCIA; ADEMÁS DE OTROS ACTIVOS EN EL(LA) EN EL LABORATORIO MOLECULAR DEL SERVICIO DE SALUD PUBLICA DE LA DIRECCIÓN REGIONAL DE SALUD APURÍMAC EN LA LOCALI</t>
  </si>
  <si>
    <t>CONTRATACION DIRECTA               DIRECTA-PROC-9-2020-GRAP-1</t>
  </si>
  <si>
    <t>ADQUISICIÓN DE CABINA DE SEGURIDAD BIOLOGICA - CAMARA DE BIOSEGURIDAD BIOLOGICA CLASE II TIPO A2 X 4TF</t>
  </si>
  <si>
    <t>CONTRATACION DIRECTA                DIRECTA-PROC-7-2020-GRAP-1</t>
  </si>
  <si>
    <t xml:space="preserve"> PUBLICACION DE CONVOCATORIA  44082</t>
  </si>
  <si>
    <t>ADQUISICION DE MONITOR DE 7 PARAMETROS, PARA EL HOSPITAL SUBREGIONAL DE ANDAHUAYLAS</t>
  </si>
  <si>
    <t>CONTRATACION DIRECTA          DIRECTA-PROC-13-2020-GRAP-1</t>
  </si>
  <si>
    <t>20101337261 - ROCA S.A.C.</t>
  </si>
  <si>
    <t xml:space="preserve">BUENA PRO </t>
  </si>
  <si>
    <t>ADQUISICIÓN DE RAYOS X DIGITAL PORTATIL - PARA EL HOSPITAL REGIONAL GUILLERMO DIAZ DE LA VEGA DE ABANCAY - REGIÓN APURIMAC.</t>
  </si>
  <si>
    <t>CONTRATACION DIRECTA              DIRECTA-PROC-16-2020-GRAP-1</t>
  </si>
  <si>
    <t>20333483395 - GAMEL S.R.L.</t>
  </si>
  <si>
    <t>CONTRATACION DE GANADO VACUNO LECHERO PARA META 0228 MEJORAMIENTO DE LA PRODUCCION Y PRODUCTIVIDAD DE LECHE DE LA ASOCIACION DE GANADEROS DENOMINADO SAN PEDRO DE ONGOY, DISTRITO ONGOY, PROVINCIA CHINCHEROS, REGION APURIMAC</t>
  </si>
  <si>
    <t>AJUDICACION SIMPLIFICADA                           AS-SM-49-2020-GRAP-1</t>
  </si>
  <si>
    <t>ADQUISICIÓN DE TERMOCICLADOR DE PCR EN TIEMPO REAL, PARA LA IMPLEMENTACIÓN DEL LABORATORIO DE BIOLOGÍA MOLECULAR DEL LRSP DE LA DIRESA - APURIMAC.</t>
  </si>
  <si>
    <t>CONTRATACION DIRECTA                               DIRECTA-PROC-5-2020-GRAP-1</t>
  </si>
  <si>
    <t>20160056062 - BELOMED S.R.L.</t>
  </si>
  <si>
    <t>CONTRATACION DE CEMENTO PORTLAND TIPO I PARA MEJORAMIENTO DEL SERVICIO EDUCATIVO DE LA IE 54414 RUINAS DE PUCARA IE 54391 HUICHIHUA IE 54455 QUISCABAMBA IE 54427 SANTA CRUZ DE NIVEL PRIMARIO EN LOS DISTRITOS DE CURPAHUASI VILCABAMBA CHUQUIBAMBILLA-GRAU-APURIMAC</t>
  </si>
  <si>
    <t>SUBASTA INVERSA ELECTRONICA                    SIE-SIE-22-2020-GRAP-3</t>
  </si>
  <si>
    <t>CONSENTIR BUENA PRO MANUAL</t>
  </si>
  <si>
    <t>CONTRATACION DE PICO VINILICO PLEXIBLE PARA LA META 0148 REMODELACION DE BLOQUE DE INFRAESTRUCTURA</t>
  </si>
  <si>
    <t>COMPRARACION DE PRECIOS                  COMPRE-SM-3-2020-GRAP-1</t>
  </si>
  <si>
    <t>10424834004 - AVALOS CUSI OFELIA</t>
  </si>
  <si>
    <t>ADQUISICIÓN DE EQUIPO AUTOMATIZADO DE EXTRACCIÓN DE ÁCIDOS NUCLEICOS, PARA LA REMODELACION DE LABORATORIO REGIONAL O DE REFERENCIA; ADEMÁS DE OTROS ACTIVOS EN EL(LA) EN EL LABORATORIO MOLECULAR DEL SERVICIO DE SALUD PUBLICA DE LA DIRECCIÓN REGIONAL DE SALUD APURÍMAC EN LA LOCALIDAD ABANCAY, DISTRITO</t>
  </si>
  <si>
    <t>CONTRATACION DIRECTA                           DIRECTA-PROC-6-2020-GRAP-1</t>
  </si>
  <si>
    <t>20516809524 - MEDIO AMBIENTE SALUD Y EDUCACION REPRESENTACIONES S.A.C - MASED REPRESENTACIONES S.A.C.</t>
  </si>
  <si>
    <t>ADQUISICIÓN DE ASPIRADOR DE SECRECIONES BASE RODABLE, PARA EL HOSPITAL SUB REGIONAL DE ANDAHUAYLAS DEL GOBIERNO REGIONAL DE APURÍMAC, DISTRITO DE ANDAHUAYLAS, PROVINCIA ABANCAY, DEPARTAMENTO APURÍMAC.</t>
  </si>
  <si>
    <t>CONTRATACION DIRECTA                DIRECTA-PROC-12-2020-GRAP-1</t>
  </si>
  <si>
    <t>20524232104 - OPEN MEDIC S.A.C.</t>
  </si>
  <si>
    <t>ADQUISICIÓN DE CAMILLA DE TRANSPORTE CON CÁMARA DE AISLAMIENTO PARA EL HOSPITAL REGIONAL GUILLERMO DIAZ DE LA VEGA - ABANCAY EN LA LOCALIDAD ABANCAY, DISTRITO DE ABANCAY, PROVINCIA ABANCAY, DEPARTAMENTO APURIMAC.</t>
  </si>
  <si>
    <t>CONTRATACION DIRECTA                            DIRECTA-PROC-11-2020-GRAP-1</t>
  </si>
  <si>
    <t>20600988281 - EQUIPAMIENTO INSTRUMENTACIÓN INDUSTRIAS Y LABORATORIOS SAC - EQUINLAB SAC</t>
  </si>
  <si>
    <t>CONTRATACIÓN DE ASPIRADOR DE SECRECIONES RODABLE PARA EL HOSPITAL REGIONAL GUILLERMO DIAZ DE LA VEGA - ABANCAY EN LA LOCALIDAD ABANCAY, DISTRITO DE ABANCAY, PROVINCIA ABANCAY, DEPARTAMENTO APURIMAC</t>
  </si>
  <si>
    <t>CONTRATACION DIRECTA                        DIRECTA-PROC-10-2020-GRAP-1</t>
  </si>
  <si>
    <t>20520987186 - CARDIOMED DEL PERU SAC</t>
  </si>
  <si>
    <t>CONTRATACION DE CEMENTO PORTLAND PARA EL PROYECTO MEJORAMIENTO DEL SERVICIO EDUCATIVO DE EDUCACIÓN BÁSICA ESPECIAL 01 PIERRE FRANCOIS JAMET, 12 MOLINOPATA, CEBE -11 LA SALLE DEL DISTRITO DE ABANCAY, 07 CURAHUASI DEL DISTRITO DE CURAHUASI, PROVINCIA DE ABANCAY, REGIÓN APURÍMAC</t>
  </si>
  <si>
    <t>SUBASTA INVERSA ELECTRONICA                      SIE-SIE-35-2020-GRAP-2</t>
  </si>
  <si>
    <t xml:space="preserve">PUBLICACION DE CONVOCATORIA </t>
  </si>
  <si>
    <t>ADQUISICIÓN DE CALAMINAS ONDULADAS, PARA EL PROYECTO: MEJORAMIENTO DEL SERVICIO EDUCATIVO DE LA I.E. INTEGRADO CESAR ABRAHAM VALLEJO DEL DISTRITO DE ABANCAY, PROVINCIA DE ABANCAY, REGIÓN APURÍMAC.</t>
  </si>
  <si>
    <t>ADJUDICACION SIMPLIFICADA                      AS-SM-48-2020-GRAP-1</t>
  </si>
  <si>
    <t>20604370320 - DIPSA EMPRESARIAL SOCIEDAD ANONIMA CERRADA</t>
  </si>
  <si>
    <t>ADQUISICIÓN DE MATERIALES PARA ACABADOS, PARA EL PROYECTO: MEJORAMIENTO DEL COMPLEJO DEPORTIVO EL OLIVO PARA EL DESARROLLO DE LAS ACTIVIDADES DEPORTIVAS EN EL DISTRITO ABANCAY, PROVINCIA DE ABANCAY, REGION APURIMAC.</t>
  </si>
  <si>
    <t>COMPRA POR CATALOGO                  COMPRE-SM-2-2020-GRAP-1</t>
  </si>
  <si>
    <t>CONTRATACION DE PISTA FOOTING, INCLUYE INSTALACIÓN Y PINTADO PARA MEJORAMIENTO DEL COMPLEJO DEPORTIVO EL OLIVO PARA EL DESARROLLO DE LAS ACTIVIDADES DEPORTIVAS EN EL DISTRITO DE ABANCAY-ABANCAY-APURIMAC</t>
  </si>
  <si>
    <t>ADJUDICACION SIMPLIFICADA                      AS-SM-106-2019-GRAP-3</t>
  </si>
  <si>
    <t xml:space="preserve"> PUBLICACION DE CONVOCATORIA  44055</t>
  </si>
  <si>
    <t>SERVICIO DE MANTENIMIENTO A TODO DE LAS ACTIVIDADES REPOSICIÓN, OPERACIÓN Y MANTENIMIENTO DEL SISTEMA DE ABASTECIMIENTO DE AGUA POTABLE EN EL CENTRO POBLADO DE JAYO DISTRITO DE CHALHUANCA, PROVINCIA DE AYMARAES, REGIO APURÍMAC.</t>
  </si>
  <si>
    <t>ADJUDICACION SIMPLIFICADA                        AS-SM-47-2020-GRAP-1</t>
  </si>
  <si>
    <t>ADQUISICION DE CEMENTO PORTLAND TIPO I X 42.50 KG, PARA EL PROYECTO INSTALACION DEL SISTEMA DE RIEGO POR ASPERSION EN LOS SECTORES HUAYHUAYO, KARQUEQUI, TACMARA, HUANCHULLA, CHAQUICCOCHA, SORCCA, OCCOPATA, KIUNALLA Y TROJA EN EL DISTRITO DE HUANIPACA, PROVINCIA DE ABANCAY - REGION APURIMAC</t>
  </si>
  <si>
    <t>SUBASTA INVERSA ELECTRONICA                   SIE-SIE-26-2020-GRAP-2</t>
  </si>
  <si>
    <t>10460694936 - ALFARO PANIURA JHON ULISES</t>
  </si>
  <si>
    <t>CONTRATACIÓN DE SERVICIO DE FABRICACIÓN E INSTALACIÓN DE CERCO PERIMÉTRICO CON MALLA OLÍMPICA Y ALAMBRE DE PÚAS A TODO COSTO (MATERIALES, EQUIPOS, MANO DE OBRA ESPECIALIZADA Y NO ESPECIALIDA) PARA EL PROYECTO: MEJORAMIENTO DE LOS SERVICIOS EDUCATIVOS EN LA I.E.S JUAN ANTONIO TRELLES DE HUANCARAMA, D</t>
  </si>
  <si>
    <t>ADJUDICACION SIMPLIFICADA                            AS-SM-45-2020-GRAP-1</t>
  </si>
  <si>
    <t>10311770816 - RIVERA QUISPE HECTOR</t>
  </si>
  <si>
    <t>ADQUISICIÓN DE CÁRNICOS PARA LA ALIMENTACIÓN DE LOS NIÑOS DE LA ALDEA INFANTIL</t>
  </si>
  <si>
    <t>ADJUDICACION SIMPLIFICADA                     AS-SM-21-2020-GRAP-4</t>
  </si>
  <si>
    <t>CONSORCIO - CONSORCIO EL VALLE S.R.L.</t>
  </si>
  <si>
    <t>ADJUDICACION SIMPLIFICADA                       AS-SM-34-2020-GRAP-2</t>
  </si>
  <si>
    <t>ADQUISICIÓN DE CAJA HIDRANTE DE 0.30 X 0.30 X 1/8 (INCLUYE TAPAS METALICAS) PARA EL PROYECTO INSTALACION DEL SISTEMA DE RIEGO POR ASPERSION EN LOS SECTORES DE HUAYHUAYO KARQUEQUI TACMARA HUANCHULLA CHAQUICOCHA SORCCA OCCOPATA KIUNALLA Y TROJA HUANIPACA-ABANCAY-APURIMAC</t>
  </si>
  <si>
    <t>ADJUDICACION SIMPLIFICADA                               AS-SM-44-2020-GRAP-1</t>
  </si>
  <si>
    <t>CONTRATACIÓN DE LADRILLOS PARA MEJORAMIENTO DEL SERVICIO EDUCATIVO EN LA IEP 54002 IES SANTA ROSA DEL DISTRITO DE ABANCAY PROVINCIA DE ABANCAY REGION APURIMAC</t>
  </si>
  <si>
    <t>ADJUDICACION SIMPLIFICADA                           AS-SM-46-2020-GRAP-1</t>
  </si>
  <si>
    <t>CONTRATACIÓN DE SERVICIO DE FABRICACIÓN E INSTALACIÓN DE TECHO METÁLICO CON TEJA ANDINA DE LOS BLOQUES I, II, III, IV Y V, A TODO COSTO (MATERIALES HERRAMIENTAS, EQUIPOS, MANO DE OBRA ESPECIALIZADA) PARA EL PROYECTO: MEJORAMIENTO DE LOS SERVICIOS EDUCATIVOS EN LA I.E.S JUAN ANTONIO TRELLES DE HUANCARAMA, DISTRITO DE HUANCARAMA, PROVINCIA DE ANDAHUAYLAS, REGIÓN APURIMAC.</t>
  </si>
  <si>
    <t>ADJUDICACION SIMPLIFICADA                           AS-SM-42-2020-GRAP-1</t>
  </si>
  <si>
    <t>20564284298 - GRUPO RYTJHA SOCIEDAD ANONIMA CERRADA - GRUPO RYTJHA S.A.C.</t>
  </si>
  <si>
    <t>CONTRATACION DE AGREGADOS PARA EL PROYECTO MEJORAMIENTO DEL SERVICIO EDUCATIVO DE EDUCACIÓN BÁSICA ESPECIAL 01 PIERRE FRANCOIS JAMET, 12 MOLINOPATA, CEBE -11 LA SALLE DEL DISTRITO DE ABANCAY, 07 CURAHUASI DEL DISTRITO DE CURAHUASI, PROVINCIA DE ABANCAY, REGIÓN APURÍMAC</t>
  </si>
  <si>
    <t>SUBASTA INVERSA ELECTRONICA                    SIE-SIE-37-2020-GRAP-1</t>
  </si>
  <si>
    <t>10310034580 - BALLON RAMOS HILARIO</t>
  </si>
  <si>
    <t>CONTRATACION DE CONCRETO PREMEZCLADO PARA EL PROYECTO MEJORAMIENTO DEL SERVICIO EDUCATIVO DE EDUCACIÓN BÁSICA ESPECIAL 01 PIERRE FRANCOIS JAMET, 12 MOLINOPATA, CEBE -11 LA SALLE DEL DISTRITO DE ABANCAY, 07 CURAHUASI DEL DISTRITO DE CURAHUASI, PROVINCIA DE ABANCAY, REGIÓN APURÍMAC</t>
  </si>
  <si>
    <t>SUBASTA INVERSA ELECTRONICA                   SIE-SIE-36-2020-GRAP-1</t>
  </si>
  <si>
    <t>SUBASTA INVERSA ELECTRONICA                    SIE-SIE-35-2020-GRAP-1</t>
  </si>
  <si>
    <t>ADJUDICACION SIMPLIFICADA                       AS-SM-40-2020-GRAP-2</t>
  </si>
  <si>
    <t>CONTRATACIÓN DE CUMBRERAS Y TEJA ANDINA PARA EL PROYECTO RENOVACIÓN DE TECHADO PREARMADO; ADQUISICIÓN DE MESAS; CONSTRUCCIÓN DE COBERTURA Y CERCO PERIMÉTRICO; EN EL(LA) ALDEA INFANTIL VIRGEN DEL ROSARIO EN LA LOCALIDAD ABANCAY, DISTRITO DE ABANCAY, PROVINCIA ABANCAY, DEPARTAMENTO APURIMAC</t>
  </si>
  <si>
    <t>COMPRA POR CATOLOGO COMPRE-SM-1-2020-GRAP-1</t>
  </si>
  <si>
    <t>O/C N°1635</t>
  </si>
  <si>
    <t>CONTRATACION DE BARRAS PARA CONSTRUCCION PARA MEJORAMIENTO DEL SERVICIO EDUCATIVO DE LA IE54424 RUINAS DE PUCARAIE.54391 HUICHIHUA,IE.54455 QUISCABAMBA,IE.54427 SANTA CRUZ DE NIVEL PRIMARIO EN LOS DISTRITOS DE CURPAHUASI, VILCABAMBA, CHUQUIBAMBILLA EN LA PROVINCIA DE GRAU - APURIMAC</t>
  </si>
  <si>
    <t>SUBASTA INVERSA ELECTRONICA                   SIE-SIE-34-2020-GRAP-1</t>
  </si>
  <si>
    <t>O/C N°1728</t>
  </si>
  <si>
    <t>O/C N°1729</t>
  </si>
  <si>
    <t>CONTRATACION DE MALLA GANADERA PARA MEJORAMIENTO DEL SERVICIO AMBIENTAL DE REGULACION HIDRICA DE LAS PRADERAS NATURALES ALTOANDINAS EN LA UNIDAD HIDROGRAFICA DEL RIO DE ANTABAMBA DE LA PROVINCIA DE ANTABAMBA-APURIMAC</t>
  </si>
  <si>
    <t>ADJUDICACION SIMPLIFICADA                     AS-SM-43-2020-GRAP-1</t>
  </si>
  <si>
    <t>10239960818 - SERRANO TAPIA MARCO ANTONIO</t>
  </si>
  <si>
    <t>CONTRATO N°041-2020-GR-APURIMAC/DRA</t>
  </si>
  <si>
    <t>ADQUISICIÓN E INSTALACIÓN DE VENTANAS DE VIDRIO TEMPLADO, BLOCK DE VIDRIO Y MURO CORTINA.:  MEJORAMIENTO DEL SERVICIO EDUCATIVO EN LA INSTITUCIÓN EDUCATIVA INTEGRADA VILLA GLORIA DE NIVEL PRIMARIO 54009 Y NIVEL SECUNDARIO VILLA GLORIA DEL DISTRITO DE ABANCAY, PROVINCIA DE ABANCAY, REGIÓN APURÍMAC.</t>
  </si>
  <si>
    <t>ADJUDICACION SIMPLIFICADA                  AS-SM-25-2020-GRAP-1</t>
  </si>
  <si>
    <t>20605180702 - CIEN POR CIENTO ARQUITECTURA Y CONSTRUCCION S.A.C.</t>
  </si>
  <si>
    <t>ADQUISICIÓN E INSTALACIÓN DE COBERTURA TERMO ACÚSTICA ANTICORROSIVA TRAPEZOIDAL, INCLUYE ESTRUCTURA METÁLICA PARA EL PROYECTO: MEJORAMIENTO DEL SERVICIO EDUCATIVO EN LA INSTITUCIÓN EDUCATIVA INTEGRADA VILLA GLORIA DE NIVEL PRIMARIO 54009 Y NIVEL SECUNDARIO VILLA GLORIA DEL DISTRITO DE ABANCAY, PROVI</t>
  </si>
  <si>
    <t>ADJUDICACION SIMPLIFICADA                         AS-SM-33-2020-GRAP-1</t>
  </si>
  <si>
    <t>10455446533 - INCA LOPEZ MARTIN ANTONIO</t>
  </si>
  <si>
    <t>CONTRATO N°040-2020-GR-APURIMAC/DRA</t>
  </si>
  <si>
    <t>EN EJECUCION</t>
  </si>
  <si>
    <t>CONTRATACIÓN DE ESTRUCTURA METÁLICA (TEJA ANDINA, CUMBRERAS, TUBOS RECTANGULARES), PARA EL PROYECTO: MEJORAMIENTO DEL SERVICIO EDUCATIVO EN LA IEP N 54002 SANTA ROSA E IES SANTA ROSA DEL DISTRITO DE ABANCAY, PROVINCIA DE ABANCAY - REGIÓN APURÍMAC.</t>
  </si>
  <si>
    <t>ADJUDICACION SIMPLIFICADA                       AS-SM-10-2020-GRAP-2</t>
  </si>
  <si>
    <t xml:space="preserve">PERDIDA DE LA BUENA PRO </t>
  </si>
  <si>
    <t>ADJUDICACION SIMPLIFICADA                            AS-SM-21-2020-GRAP-3</t>
  </si>
  <si>
    <t>SUBASTA INVERSA ELECTRONICA                            SIE-SIE-33-2020-GRAP-1</t>
  </si>
  <si>
    <t>ADQUISICIÓN DE MADERA PARA MEJORAMIENTO DEL SERVICIO EDUCATIVO EN LA IEP 54002 IES SANTA ROSA DEL DISTRITO DE ABANCAY PROVINCIA DE ABANCAY REGION APURIMAC</t>
  </si>
  <si>
    <t>ADJUDICACION SIMPLIFICADA                             AS-SM-41-2020-GRAP-1</t>
  </si>
  <si>
    <t>20600164261 - MADERAS &amp; INVERSIONES SAN ISIDRO LABRADOR E.I.R.L.</t>
  </si>
  <si>
    <t>CONTRATACION DE VERDURAS VARIOS PARA LA ALIMENTACION DE LOS NIÑOS DE ALDEA INFANTIL VIRGEN DEL ROSARIO DE ABANCAY</t>
  </si>
  <si>
    <t>ADJUDICACION SIMPLIFICADA                     AS-SM-22-2020-GRAP-1</t>
  </si>
  <si>
    <t xml:space="preserve">NULO POR REACTIVACION </t>
  </si>
  <si>
    <t>CONTRATACION DE SERVICIO DE ALQUILER DE RETROEXCABADORA PARA EL PROYECTO INSTALACION DEL SISTEMA DE RIEGO POR ASPERSION EN LOS SECTORES HUAYHUAYO, KARQUEQUI, TACMARA, HUANCHULLA, CHAQUICCOCHA, SORCCA, OCCOPATA, KIUNALLA Y TROJA EN EL DISTRITO DE HUANIPACA, PROVINCIA DE ABANCAY - REGION APURIMAC</t>
  </si>
  <si>
    <t>ADJUDICACION SIMPLIFICADA                           AS-SM-31-2020-GRAP-1</t>
  </si>
  <si>
    <t>ADJUDICACION SIMPLIFICADA                       AS-SM-106-2019-GRAP-2</t>
  </si>
  <si>
    <t>ADJUDICACION SIMPLIFICADA                         AS-SM-40-2020-GRAP-1</t>
  </si>
  <si>
    <t>CONTRATACION DE SERVICIO E INSTALACION DE BARANDAS METALICAS A TODO COSTO PARA MEJORAMIENTO DE LOS SERVICIOS EDUCATIVOS EN LA IES JUAN ANTONIO TRELLES DE HUANCARAMA DISTRITO DE HUANCARAMA ANDAHUAYLAS APURIMAC</t>
  </si>
  <si>
    <t>ADJUDICACION SIMPLIFICADA                       AS-SM-38-2020-GRAP-1</t>
  </si>
  <si>
    <t>20600997476 - PUNTO DE VISTA SERVIS E.I.R.L.</t>
  </si>
  <si>
    <t>CONTRATO N°039-2020-GR-APURIMAC/DRA</t>
  </si>
  <si>
    <t>ADQUISICIÓN DE MADERA TORNILLO MACHIHEMBRADA, DURMIENTES Y ZOCALOS DE MADERA, PARA EL PROYECTO: MEJORAMIENTO DE LOS SERVICIOS EDUCATIVOS EN LA I.E.S JUAN ANTONIO TRELLES DE HUANCARAMA, DISTRITO DE HUANCARAMA, PROVINCIA DE ANDAHUAYLAS, REGIÓN APURIMAC.</t>
  </si>
  <si>
    <t>ADJUDICACION SIMPLIFICADA                       AS-SM-39-2020-GRAP-1</t>
  </si>
  <si>
    <t>O/C N°1605</t>
  </si>
  <si>
    <t>CONTRATACION DE INSTALACION DE TECHOS METALICOS A TODO COSTO PARA MEJORAMIENTO DE LOS SERVICIOS EDUCATIVOS EN LA IES JUAN ANTONIO TRELLES DE HUANCARAMA DISTRITO DE HUANCARAMA ANDAHUAYLAS APURIMAC</t>
  </si>
  <si>
    <t>ADJUDICACION SIMPLIFICADA                     AS-SM-37-2020-GRAP-1</t>
  </si>
  <si>
    <t>CONTRATO N°038-2020-GR-APURIMAC/DRA</t>
  </si>
  <si>
    <t>ADQUISICIÓN DE CAMA ELECTRCA, PARA EL HOSPITAL REGIONAL GUILLERMO DIAZ DE LA VEGA - ABANCAY EN LA LOCALIDAD ABANCAY, DISTRITO DE ABANCAY, PROVINCIA ABANCAY, DEPARTAMENTO APURIMAC.</t>
  </si>
  <si>
    <t>CONTRATACION DIRECTA                                    DIRECTA-PROC-1-2020-GRAP-1</t>
  </si>
  <si>
    <t>20564091571 - CLINICA CAVERO EIRL</t>
  </si>
  <si>
    <t>ADJUDICACION SIMPLIFICADA                     AS-SM-21-2020-GRAP-2</t>
  </si>
  <si>
    <t>ADQUISICIÓN DE COCHE DE PARO</t>
  </si>
  <si>
    <t>CONTRATACION DIRECTA                DIRECTA-PROC-4-2020-GRAP-1</t>
  </si>
  <si>
    <t>20551789170 - FABEL MEDICA E.I.R.L</t>
  </si>
  <si>
    <t>O/C N°775</t>
  </si>
  <si>
    <t>CONTRATACIÓN DEL SERVICIO DE ALIMENTACIÓN DE DESAYUNO, ALMUERZO Y CENA DE LOS CIUDADANOS TRASLADADOS Y/O VARADOS EN LAS DIFERENTES CIUDADES HACIA LA REGIÓN APURIMAC - AISLAMIENTO SOCIAL.</t>
  </si>
  <si>
    <t>CONTRATACION DIRECTA                        DIRECTA-PROC-2-2020-GRAP-1</t>
  </si>
  <si>
    <t xml:space="preserve">ADJUDICADO POR DISTRIBUCION </t>
  </si>
  <si>
    <t>CONTRATACIÓN DEL SERVICIO DE HOSPEDAJE PARA ALOJAMIENTO DE LOS CIUDADANOS VARADOS QUE RETORNAN A LA REGIÓN APURIMAC</t>
  </si>
  <si>
    <t>CONTRATACION DIRECTA                        DIRECTA-PROC-3-2020-GRAP-1</t>
  </si>
  <si>
    <t>SUBASTA INVERSA ELECTRONICA                    SIE-SIE-22-2020-GRAP-2</t>
  </si>
  <si>
    <t>10436588971 - MELENDEZ JOÑAS YUDY</t>
  </si>
  <si>
    <t>O/C N°1723</t>
  </si>
  <si>
    <t>LENTEJA DE CALIDAD SUPERIOR PARA LA META N 0064</t>
  </si>
  <si>
    <t>SUBASTA INVERSA ELECTRONICA                        SIE-SIE-32-2020-GRAP-1</t>
  </si>
  <si>
    <t>20601598567 - CORPORACION NUTRIANDINA SOCIEDAD COMERCIA DE RESPONSABILIDAD LIMITADA - CORP. NUTRIANDINA S.R.L.</t>
  </si>
  <si>
    <t>O/C N°272</t>
  </si>
  <si>
    <t>CONTRATACION DE FRUTAS VARIOS PARA LA ALIMENTACION DE LOS NIÑOS DE ALDEA INFANTIL VIRGEN DEL ROSARIO DE ABANCAY</t>
  </si>
  <si>
    <t>ADJUDICACION SIMPLIFICADA                      AS-SM-23-2020-GRAP-1</t>
  </si>
  <si>
    <t>ADJUDICACION SIMPLIFICADA                           AS-SM-21-2020-GRAP-1</t>
  </si>
  <si>
    <t>CONTRATACIÓN DE BIENES DE AYUDA HUMANITARIA ALIMENTOS PARA LA DIRECCIÓN REGIONAL DE DEFENSA NACIONAL Y DEFENSA CIVIL DEL GOBIERNO REGIONAL DE APURIMAC.</t>
  </si>
  <si>
    <t>SUBASTA INVERSA ELECTRONICA                         SIE-SIE-31-2020-GRAP.-1</t>
  </si>
  <si>
    <t>20454568207 - ALIMENTO PROCESADO INSTANTANEO S.A.C.</t>
  </si>
  <si>
    <t>CONTRATO N°036-2020-GR-APURIMAC/DRA</t>
  </si>
  <si>
    <t>ADQUISICIÓN DE EQUIPAMIENTO DEPORTIVO PARA BASQUET Y VOLEY, PARA EL PROYECTO: MEJORAMIENTO DEL COMPLEJO DEPORTIVO EL OLIVO PARA EL DESARROLLO DE LAS ACTIVIDADES DEPORTIVAS EN EL DISTRITO ABANCAY, PROVINCIA DE ABANCAY, REGIÓN APURIMAC.</t>
  </si>
  <si>
    <t>ADJUDICACION SIMPLIFICADA                       AS-SM-36-2020-GRAP-1</t>
  </si>
  <si>
    <t>20600544749 - GRANADOS INVERSIONES Y CONSTRUCCIONES E.I.R.L.</t>
  </si>
  <si>
    <t>O/C N°1410</t>
  </si>
  <si>
    <t>ADQUISICIÓN DE COMBUSTIBLE DIESEL B5 (PETROLEO) PARA LA DIRECCIÓN REGIONAL DE DEFENSA NACIONAL Y DEFENSA CIVIL DEL GOBIERNO REGIONAL DE APURIMAC</t>
  </si>
  <si>
    <t>SUBASTA INVERSA ELECTRONICA                      SIE-SIE-30-2020-GRAP-1</t>
  </si>
  <si>
    <t>20602325831 - ADELIT COMERCIALIZADORA Y SERVICIOS S.R.L.</t>
  </si>
  <si>
    <t>O/C N1470</t>
  </si>
  <si>
    <t>CONTRATACION DE SERVICIOS DE MOVIMIENTO DE TIERRAS, ELIMINACION Y DISPOSICION FINAL DE MATERIAL EXCEDENTE DEL COMPONENTE MINICOLISEO A TODO COSTO PARA EL PROYECTO MEJORAMIENTO DEL COMPLEJO DEPORTIVO EL OLIVO PARA EL DESARROLLO DE LAS ACTIVIDADES DEPORTIVAS EN EL DISTRITO DE ABANCAY, PROVINCIA DE ABA</t>
  </si>
  <si>
    <t>ADJUDICACION SIMPLIFICADA                     AS-SM-35-2020-GRAP-1</t>
  </si>
  <si>
    <t>CONTRATO N°037-2020-GR-APURIMAC/DRA</t>
  </si>
  <si>
    <t>ADJUDICACION SIMPLIFICADA                             AS-SM-33-2020-GRAP-1</t>
  </si>
  <si>
    <t>NUL0 POR REACTIVACION</t>
  </si>
  <si>
    <t>ADJUDICACION SIMPLIFICADA                          AS-SM-34-2020-GRAP-1</t>
  </si>
  <si>
    <t>CONTRATACION DE PRODUCTOS DE ABARROTES PARA LA ALIMENTACIÓN DE LOS NIÑOS DE LA ALDEA INFANTIL VIRGEN DEL ROSARIO DE ABANCAY</t>
  </si>
  <si>
    <t>ADJUDICACION SIMPLIFICADA                      AS-SM-32-2020-GRAP-1</t>
  </si>
  <si>
    <t>10803652622 - JURO HUAÑAC LUCILA</t>
  </si>
  <si>
    <t>O/C N°1186</t>
  </si>
  <si>
    <t>ADJUDICACION SIMPLIFICADA                       AS-SM-31-2020-GRAP-1</t>
  </si>
  <si>
    <t>O/C N°1811</t>
  </si>
  <si>
    <t>ADQUISICIÓN DE PRENDAS DE VESTIR PARA LOS NIÑOS DE LA ALDEA INFANTIL VIRGEN DEL ROSARIO DE ABANCAY.</t>
  </si>
  <si>
    <t>ADJUDICACION SIMPLIFICADA                    AS-SM-29-2020-GRAP-1</t>
  </si>
  <si>
    <t>29</t>
  </si>
  <si>
    <t>20448571891 - JOLUCAVA IMPORT EXPORT EMPRESA INDIVIDUAL DE RESPONSABILIDAD LIMITADA</t>
  </si>
  <si>
    <t>O/C N°1259</t>
  </si>
  <si>
    <t>CONTRATACION DE BARRAS DE CONSTRUCCION Y ALAMBRES PARA EL PROYECTO MEJORAMIENTO DEL COMPLEJO DEPORTIVO EL OLIVO PARA EL DESARROLLO DE LAS ACTIVIDADES DEPORTIVAS EN EL DISTRITO DE ABANCAY, PROVINCIA DE ABANCAY, REGION APURIMAC</t>
  </si>
  <si>
    <t>SUBASTA INVERSA ELECTRONICA                                 SIE-SIE-29-2020-GRAP-1</t>
  </si>
  <si>
    <t>CONYTRATO N°029-2020-GR-APURIMAC/DRA</t>
  </si>
  <si>
    <t>ADQUISICIÓN DE GABINETE  DE CARGA DE METAL RODANTE PARA LAPTOPS DE ESTUDIANTES: MEJORAMIENTO DE LAS COMPETENCIAS DE ESTUDIANTES Y DOCENTES, MEDIANTE LA IMPLEMENTACION DE TECNOLOGIAS DE INFORMACION Y COMUNICACION (TICS) EN LAS INSTITUCIONES EDUCATIVAS DEL NIVEL SECUNDARIO DE LAS UGELS AYMARAES, ANTAB</t>
  </si>
  <si>
    <t>ADJUDICACION SIMPLIFICADA                      AS-SM-28-2020-GRAP-1</t>
  </si>
  <si>
    <t>O/C N°1257</t>
  </si>
  <si>
    <t>ADJUDICACION SIMPLIFICADA                      AS-SM-25-2020-GRAP-1</t>
  </si>
  <si>
    <t>CONTRATACION DE PRODUCTOS DE ABARROTES PARA LA ALIMENTACION DE LOS NIÑOS DE LA ALDEA INFANTIL VIRGEN DEL ROSARIO DE ABANCAY</t>
  </si>
  <si>
    <t>SUBASTA INVERSA ELECTRONICA                    SIE-SIE-25-2020-GRAP-1</t>
  </si>
  <si>
    <t>O/C N° 976</t>
  </si>
  <si>
    <t>CONTRATACION DE AGREGADO PARA EL PROYECTO INSTALACION DEL SISTEMA DE RIEGO POR ASPERSION EN LOS SECTORES HUAYHUAYO, KARQUEQUI, TACMARA, HUANCHULLA, CHAQUICCOCHA, SORCCA, OCCOPATA, KIUNALLA Y TROJA EN EL DISTRITO DE HUANIPACA, PROVINCIA DE ABANCAY - REGION APURIMAC</t>
  </si>
  <si>
    <t>SUBASTA INVERSA ELECTRONICA                        SIE-SIE-27-2020-GRAP-1</t>
  </si>
  <si>
    <t>10429405497 - CHIRINOS CHAVEZ ROGER</t>
  </si>
  <si>
    <t>CONTRATO N°028-2019-GR-APURIMAC/DRA</t>
  </si>
  <si>
    <t>SUBASTA INVERSA ELECTRONICA                           SIE-SIE-26-2020-GRAP-1</t>
  </si>
  <si>
    <t>ADQUISICIÓN DE TUBO REDONDO GALVANIZADO PARA MEJORAMIENTO DEL COMPLEJO DEPORTIVO EL OLIVO PARA EL DESARROLLO DE LAS ACTIVIDADES DEPORTIVAS EN EL DISTRITO DE ABANCAY ABANCAY APURIMAC</t>
  </si>
  <si>
    <t>SUBASTA INVERSA ELECTRONICA                           SIE-SIE-28-2020-GRAP-1</t>
  </si>
  <si>
    <t>20527014736 - CORPORACIÓN CHUMBAO S.R.</t>
  </si>
  <si>
    <t>O/C N°975</t>
  </si>
  <si>
    <t>ADQUISICION DE LADRILLOS DE ARCILLA PARA EL PROYECTO MEJORAMIENTO DEL SERVICIO EDUCATIVO EN LA I.E. N° 54427 SANTA CRUZ DEL DISTRITO DE CURPAHUASI EN LA PROVINCIA DE GRAU - APURIMAC</t>
  </si>
  <si>
    <t>ADJUDICACION SIMPLIFICADA                       AS-SM-30-2020-GRAP-1</t>
  </si>
  <si>
    <t>O/C N°1459</t>
  </si>
  <si>
    <t>ADQUISICIÓN E INSTALACIÓN DE CIELO RAZO CON FIBROCEMENTO A TODO COSTO PARA EL PROYECTO MEJORAMIENTO DEL SERVICIO EDUCATIVO DE LA I.E. INTEGRADA CESAR ABRAHAM VALLEJO DEL DISTRITO DE ABANCAY, PROVINCIA DE ABANCAY - REGION APURIMAC</t>
  </si>
  <si>
    <t>ADJUDICACION SIMPLIFICADA                          AS-SM-27-2020-GRAP-1</t>
  </si>
  <si>
    <t>ADQUISICIÓN E INSTALACIÓN DE VENTANAS DE ALUMINIO CON CRISTAL LAMINADO  A TODO COSTO PARA EL PROYECTO MEJORAMIENTO DEL SERVICIO EDUCATIVO DE LA I.E. INTEGRADA CESAR ABRAHAM VALLEJO DEL DISTRITO DE ABANCAY, PROVINCIA DE ABANCAY - REGIÓN APURIMAC</t>
  </si>
  <si>
    <t>ADJUDICACION SIMPLIFICADA                       AS-SM-26-2020-GRAP-1</t>
  </si>
  <si>
    <t>20490897241 - A &amp; A SAENZ'S EMPRESA INDIVIDUAL DE RESPONSABILIDAD LIMITADA - A &amp; A SAENZ'S E.I.R.L.</t>
  </si>
  <si>
    <t>O/C N°1471</t>
  </si>
  <si>
    <t>ADQUISICIÓN DE MOBILIARIO ESCOLAR (MESAS Y SILLAS) PARA ESTUDIANTES, PARA EL PROYECTO MEJORAMIENTO DE LAS COMPETENCIAS DE ESTUDIANTES Y DOCENTES MEDIANTE TICS EN LAS INSTITUCIONES EDUCATIVAS DEL NIVEL SECUNDARIO DE LAS UGELS AYMARAES ANTABAMBA Y GRAU APURIMAC.</t>
  </si>
  <si>
    <t>ADJUDICACION SIMPLIFICADA                      AS-SM-24-2020-GRAP-1</t>
  </si>
  <si>
    <t>O/C N°1256</t>
  </si>
  <si>
    <t>CONTRATACION DE BARRAS DE CONSTRUCCION Y ALAMBRES DE ACERO PARA EL PROYECTO INSTALACION DEL SISTEMA DE RIEGO POR ASPERSION EN LOS SECTORES HUAYHUAYO, KARQUEQUI, TACMARA, HUANCHULLA, CHAQUICCOCHA, SORCCA, OCCOPATA, KIUNALLA Y TROJA EN EL DISTRITO DE HUANIPACA, PROVINCIA DE ABANCAY - REGION APURIMAC.</t>
  </si>
  <si>
    <t>SUBASTA INVERSA ELECTRONICA                       SIE-SIE-24-2020-GRAP-1</t>
  </si>
  <si>
    <t>O/C N°977</t>
  </si>
  <si>
    <t>ADJUDICACION SIMPLIFICADA                                AS-SM-23-2020-GRAP-1</t>
  </si>
  <si>
    <t>10310247508 - CONTRERAS ANAMPA YONY</t>
  </si>
  <si>
    <t>O/C N°1770</t>
  </si>
  <si>
    <t>ADJUDICACION SIMPLIFICADA                           AS-SM-22-2020-GRAP-1</t>
  </si>
  <si>
    <t>ADJUDICACION SIMPLIFICADA                   AS-SM-21-2020-GRAP-1</t>
  </si>
  <si>
    <t>SUBASTA INVERSA ELECTRONICA                    SIE-SIE-22-2020-GRAP-1</t>
  </si>
  <si>
    <t>10310344619 - PANIURA PANCORBO JUANA</t>
  </si>
  <si>
    <t>O/C N°1116</t>
  </si>
  <si>
    <t>CONTRATACION DE AGREGADO PARA EL PROYECTO MEJORAMIENTO DEL SERVICIO EDUCATIVO DE LA I.E. INTEGRADO CESAR ABRAHAM VALLEJO DEL DISTRITO DE ABANCAY, PROVINCIA DE ABANCAY - REGION APURIMAC</t>
  </si>
  <si>
    <t>SUBASTA INVERSA ELECTRONICA                         SIE-SIE-23-2020-GRAP-1</t>
  </si>
  <si>
    <t>O/C N°1073</t>
  </si>
  <si>
    <t>ADQUISICION DE TUBO DE ACERO GALVANIZADO Y NEGRO PARA EL PROYECTO MEJORAMIENTO DEL SERVICIO EDUCATIVO DE LA I.E. INTEGRADO CESAR ABRAHAM VALLEJO DEL DISTRITO DE ABANCAY, PROVINCIA DE ABANCAY, REGION APURIMAC</t>
  </si>
  <si>
    <t>ADJUDICACION SIMPLIFICADA                           AS-SM-20-2020-GRAP-1</t>
  </si>
  <si>
    <t>O/C N°956</t>
  </si>
  <si>
    <t>CONTRATACIÓN DE SERVICIO DE INTERNET PARA EL GOBIERNO REGIONAL DE APURIMAC SEDE CENTRAL</t>
  </si>
  <si>
    <t>ADJUDICACION SIMPLIFICADA                       AS-SM-11-2020-GRAP-1</t>
  </si>
  <si>
    <t>ADQUISICION DE MOBILIARIO (MESA Y SILLAS) PARA ESTUDIANTES PARA EL PROYECTO MEJORAMIENTO DE LA APLICACIÓN DE LAS TIC PARA EL ADECUADO DESARROLLO DE LAS COMPETENCIAS DE ESTUDIANTES Y DOCENTES EN LAS II.EE DE NIVEL SECUNDARIO DE LOS DISTRITOS DE ANDAHUAYLAS, ANDARAPA, KAKIABAMBA Y KISHUARA,. UGEL ANDA</t>
  </si>
  <si>
    <t>ADJUDICACION SIMPLIFICADA                      AS-SM-19-2020-GRAP.-1</t>
  </si>
  <si>
    <t>O/C N°827</t>
  </si>
  <si>
    <t>ADQUISICIÓN DE CONCRETO PREMEZCLADO FC=210 KG/CM2 PARA EL PROYECTO: MEJORAMIENTO DEL COMPLEJO DEPORTIVO EL OLIVO PARA EL DESARROLLO DE LAS ACTIVIDADES DEPORTIVAS EN EL DISTRITO ABANCAY, PROVINCIA DE ABANCAY, REGION APURIMAC.</t>
  </si>
  <si>
    <t>SUBASTA INVERSA ELECTRONICA                    SIE-SIE-19-2020-GRAP-1</t>
  </si>
  <si>
    <t>ADQUISICIÓN DE CLADODIO DE TUNA PARA EL PROYECTO: RECUPERACION Y MEJORAMIENTO DE LA COBERTURA FORESTAL PARA AMPLIAR SERVICIOS AMBIENTALES EN LA MICROCUENCA CHINCHEROS DE LA PROVINCIA CHINCHEROS-REGION APURIMAC.</t>
  </si>
  <si>
    <t>ADJUDICACION SIMPLIFICADA                      AS-SM-18-2020-GRAP-1</t>
  </si>
  <si>
    <t>O/C N°859</t>
  </si>
  <si>
    <t>ADQUISICIÓN DE MOBILIARIO ESCOLAR (MESAS Y SILLAS) PARA DOCENTES Y ESTUDIANTES PARA EL PROYECTO: MEJORAMIENTO DE LA APLICACION TIC PARA EL ADECUADO DESARROLLO DE LAS COMPETENCIAS DE ESTUDIANTES Y DOCENTES EN LAS II.EE DE NIVEL SECUNDARIA EN 11 DISTRITOS DE LA PROVINCIA DE ANDAHUAYLAS - UGEL ANDAHUAY</t>
  </si>
  <si>
    <t>ADJUDICACION SIMPLIFICADA                      AS-SM-17-2020-GRAP-1</t>
  </si>
  <si>
    <t>ADQUISICIÓN DE SERVIDORES DE APLICACIÓN, PARA EL PROYECTO: MEJORAMIENTO DE LA APLICACIÓN DE LAS TIC PARA EL ADECUADO DESARROLLO DE LAS COMPETENCIAS DE ESTUDIANTES Y DOCENTES EN LAS IIEE DE NIVEL SECUNDARIA DE LOS DISTRITOS DE ANDAHUAYLAS, ANDARAPA. KAQUIABAMBA Y KISHUARÁ, UGEL ANDAHUAYLAS - REGIÓN A</t>
  </si>
  <si>
    <t>ADJUDICACION SIMPLIFICADA                    AS-SM-16-2020-GRAP-1</t>
  </si>
  <si>
    <t>20519252628 - NEOX CORPORATION S.A.C.</t>
  </si>
  <si>
    <t>O/C N° 850</t>
  </si>
  <si>
    <t>ADQUISICIÓN DE ESTRUCTURA METÁLICA PARA LA FACHADA DE INGRESO A CAMPO DEPORTIVO, INCLUYE DETALLE DE LETRERO DE METAL, PINTADO E INSTALACIÓN,PARA EL PROYECTO: MEJORAMIENTO DEL COMPLEJO DEPORTIVO EL OLIVO PARA EL DESARROLLO DE LAS ACTIVIDADES DEPORTIVAS EN EL DISTRITO ABANCAY, PROVINCIA DE ABANCAY, RE</t>
  </si>
  <si>
    <t>ADJUDICACION SIMPLIFICADA                       AS-SM-15-2020-GRAP-1</t>
  </si>
  <si>
    <t>20601898960 - MITH S.A.C.</t>
  </si>
  <si>
    <t>O/C N° 693</t>
  </si>
  <si>
    <t>CONTRATACION DE DIESEL B5 S 50 PARA EL PROYECTO CONSTRUCCIÓN Y MEJORAMIENTO TROCHA CARROZABLE SAN ANTONIO - IHUAYLLO - HUAYQUIPA DISTRITO DE IHUAYLLO - AYMARAES - APURIMAC</t>
  </si>
  <si>
    <t>SUBASTA INVERSA ELECTRONICA                   SIE-SIE-20-2020-GRAP-1</t>
  </si>
  <si>
    <t>O/C N° 514</t>
  </si>
  <si>
    <t>CONTRATACIÓN DE SERVICIO DE EXCAVACIÓN, PERFILADO, ELIMINACIÓN Y DISPOSICIÓN FINAL DE MATERIAL EXCEDENTE, PARA EL PROYECTO MEJORAMIENTO Y AMPLIACIÓN DEL SERVICIO DE PROTECCIÓN CONTRA INUNDACIONES DE LOS RIACHUELOS DE SAN LUIS Y JOSÉ MARÍA ARGUEDAS DEL C.P. LAS AMÉRICAS, DISTRITO DE ABANCAY, PROVINCI</t>
  </si>
  <si>
    <t>ADJUDICACION SIMPLIFICADA                      AS-SM-13-2020-GRAP-1</t>
  </si>
  <si>
    <t>10240038701 - CARPIO BALLON CESAR</t>
  </si>
  <si>
    <t>CONTRATO N°021-2019-GR-APURIMAC/DRA</t>
  </si>
  <si>
    <t>ADQUISICION DE MADERA, POSTE DE MADERA Y TRIPLAY FENOLICO PARA EL PROYECTO MEJORAMIENTO DEL COMPLEJO DEPORTIVO EL OLIVO PARA EL DESARROLLO DE LAS ACTIVIDADES DEPORTIVAS EN EL DISTRITO DE ABANCAY, PROVINCIA DE ABANCAY, REGION APURIMAC</t>
  </si>
  <si>
    <t>ADJUDICACION SIMPLIFICADA                              AS-SM-14-2020-GRAP-1</t>
  </si>
  <si>
    <t>20484996602 - MUEBLES Y DECORACIONES URPI S.A.C.</t>
  </si>
  <si>
    <t>ADJUDICACION SIMPLIFICADA                            AS-SM-10-2020-GRAP-1</t>
  </si>
  <si>
    <t>ADQUISICIÓN DE DE IMPLEMENTOS DE SEGURIDAD PARA EL PERSONAL DE OBRA, PARA EL PROYECTO: MEJORAMIENTO Y AMPLIACIÓN DEL SERVICIO DE PROTECCIÓN CONTRA INUNDACIONES DE LOS RIACHUELOS DE SAN LUIS Y JOSÉ MARÍA ARGUEDAS DEL C.P. LAS AMÉRICAS, DISTRITO DE ABANCAY, PROVINCIA DE ABANCAY, REGIÓN APURÍMAC.</t>
  </si>
  <si>
    <t>ADJUDICACION SIMPLIFICADA                         AS-SM-9-2020-GRAP-1</t>
  </si>
  <si>
    <t>CONSORCIO - CONSORCIO VILLA ROSARIO</t>
  </si>
  <si>
    <t>O/C N°694</t>
  </si>
  <si>
    <t>ADQUISICION DE TRIPLAY FENOLICO PARA EL PROYECTO MEJORAMIENTO DEL SERVICIO EDUCATIVO EN LA I.E.P. N° 54002 SANTA ROSA E I.E.S. SANTA ROSA DEL DISTRITO DE ABANCAY, PROVINCIA DE ABANCAY - REGION APURIMAC</t>
  </si>
  <si>
    <t>ADJUDICACION SIMPLIFICADA                       AS-SM-12-2020-GRAP-1</t>
  </si>
  <si>
    <t>10472629102 - SARMIENTO MANUELO YHONATAN</t>
  </si>
  <si>
    <t>O/C N°530</t>
  </si>
  <si>
    <t>ADQUISICION DE LADRILLOS DE ARCILLA PARA EL PROYECTO MEJORAMIENTO DE LOS SERVICIOS EDUCATIVOS EN LA I.E.S. JUAN ANTONIO TRELLES DE HUANCARAMA, DISTRITO DE HUANCARAMA, PROVINCIA DE ANDAHUAYLAS, REGION APURIMAC.</t>
  </si>
  <si>
    <t>ADJUDICACION SIMPLIFICADA                            AS-SM-8-2020-GRAP-1</t>
  </si>
  <si>
    <t>ADQUISICION DE LADRILLOS DE ARCILLA PARA EL PROYECTO MEJORAMIENTO DEL SERVICIO EDUCATIVO EN LA I.E. INTEGRADA VILLA GLORIA DEL NIVEL PRIMARIO N° 54009 Y NIVEL SECUNDARIO VILLA GLORIA DEL DISTRITO DE ABANCAY, PROVINCIA DE ABANCAY, REGION APURIMAC</t>
  </si>
  <si>
    <t>ADJUDICACION SIMPLIFICADA                         AS-SM-7-2020-GRAP-1</t>
  </si>
  <si>
    <t>20406512500 - CORPORACION ACUARIUS EMPRESA INDIVIDUAL RESPONSABILIDAD LTDA.</t>
  </si>
  <si>
    <t>ADQUISICION DE TRIPLAY FENOLICO PARA EL PROYECTO MEJORAMIENTO DEL SERVICIO EDUCATIVO EN LA I.E. INTEGRADA VILLA GLORIA A NIVEL PRIMARIO N° 54009 Y NIVEL SECUNDARIO VILLA GLORIA DEL DISTRITO DE ABANCAY, PROVINCIA DE ABANCAY, REGION APURIMAC</t>
  </si>
  <si>
    <t>ADJUDICACION SIMPLIFICADA                        AS-SM-6-2020-GRAP-1</t>
  </si>
  <si>
    <t>O/C N°406</t>
  </si>
  <si>
    <t>SUBASTA INVERSA ELECTRONICA                     SIE-SIE-12-2020-GRAP-1</t>
  </si>
  <si>
    <t>ADQUISICION DE MADERA CORRIENTE SAPOTE PARA EL PROYECTO MEJORAMIENTO DEL SERVICIO EDUCATIVO EN LA I.E. INTEGRADA VILLA GLORIA DEL NIVEL PRIMARIO N° 54009 Y NIVEL SECUNDARIO VILLA GLORIA DEL DISTRITO DE ABANCAY, PROVINCIA DE ABANCAY, REGION APURIMAC</t>
  </si>
  <si>
    <t>ADJUDICACION SIMPLIFICADA                      AS-SM-5-2020-GRAP-1</t>
  </si>
  <si>
    <t>O/C N°464</t>
  </si>
  <si>
    <t>CONTRATACION DE AGREGADO PARA EL PROYECTO MEJORAMIENTO DE LOS SERVICIOS EDUCATIVOS EN LA I.E.S. JUAN ANTONIO TRELLES DE HUANCARAMA, DISTRITO DE HUANCARAMA, PROVINCIA DE ANDAHUAYLAS, REGION APURIMAC.</t>
  </si>
  <si>
    <t>SUBASTA INVERSA ELECTRONICA                          SIE-SIE-17-2020-GRAP-1</t>
  </si>
  <si>
    <t>10444256279 - TRUYENQUE MALPARTIDA CESA</t>
  </si>
  <si>
    <t>CONTRATO N°019-2020-GR-APURIMAC/DRA</t>
  </si>
  <si>
    <t>CONTRATACIÓN DE BARRAS DE CONSTRUCCIÓN PARA EL PROYECTO: MEJORAMIENTO Y AMPLIACIÓN DEL SERVICIO DE PROTECCIÓN CONTRA INUNDACIONES DE LOS RIACHUELOS DE SAN LUIS Y JOSÉ MARÍA ARGUEDAS DEL C.P. LAS AMÉRICAS, DISTRITO DE ABANCAY, PROVINCIA DE ABANCAY, REGIÓN APURÍMAC.</t>
  </si>
  <si>
    <t>SUBASTA INVERSA ELECTRONICA                        SIE-SIE-18-2020-GRAP-1</t>
  </si>
  <si>
    <t>CONTRATO N°023-2020-GR-APURIMAC/DRA</t>
  </si>
  <si>
    <t>ADQUISICION DE CONCRETO PREMEZCLADO PARA LA EJECUCION DEL PROYECTO MEJORAMIENTO DEL SERVICIO EDUCATIVO EN LA I.E. INTEGRADA VILLA GLORIA DEL NIVEL PRIMARIO N° 54009 Y NIVEL SECUNDARIO VILLA GLORIA DEL DISTRITO DE ABANCAY, PROVINCIA DE ABANCAY, REGION APURIMAC</t>
  </si>
  <si>
    <t>SUBASTA INVERSA ELECTRONICA                             SIE-SIE-16-2020-GRAP-1</t>
  </si>
  <si>
    <t>CONTRATO N°011-2020-GR-APURIMAC/DRA</t>
  </si>
  <si>
    <t>CONTRATACION DE BARRAS DE CONSTRUCCION PARA EL PROYECTO MEJORAMIENTO DE LOS SERVICIOS EDUCATIVOS EN LA I.E.S. JUAN ANTONIO TRELLES DE HUANCARAMA, DISTRITO DE HUANCARAMA, PROVINCIA DE ANDAHUAYLAS, REGION APURIMAC</t>
  </si>
  <si>
    <t>SUBASTA INVERSA ELECTRONICA                     SIE-SIE-15-2020-GRAP.-1</t>
  </si>
  <si>
    <t>O/C N°466</t>
  </si>
  <si>
    <t>ADQUISICIÓN DE CEMENTO PORTLAND TIPO I X 42.50 KG, PARA EL PROYECTO: MEJORAMIENTO DEL COMPLEJO DEPORTIVO EL OLIVO PARA EL DESARROLLO DE LAS ACTIVIDADES DEPORTIVAS EN EL DISTRITO ABANCAY, PROVINCIA DE ABANCAY, REGION APURIMAC.</t>
  </si>
  <si>
    <t>SUBASTA INVERSA ELECTRONICA                         SIE-SIE-9-2020-GRAP-1</t>
  </si>
  <si>
    <t>20487652203 - INVERSIONES ASTON PERU S.A.C.</t>
  </si>
  <si>
    <t>CONTRATO N°017-2020-GR-APURIMAC/DRA</t>
  </si>
  <si>
    <t>CONTRATACIÓN DE MATERIALES DE FERRETERÍA (ALAMBRE DE ACERO) PARA EL PROYECTO: MEJORAMIENTO Y AMPLIACIÓN DEL SERVICIO DE PROTECCIÓN CONTRA INUNDACIONES DE LOS RIACHUELOS DE SAN LUIS Y JOSÉ MARÍA ARGUEDAS DEL C.P. LAS AMÉRICAS, DISTRITO DE ABANCAY, PROVINCIA DE ABANCAY, REGIÓN APURÍMAC.</t>
  </si>
  <si>
    <t>SUBASTA INVERSA ELECTRONICA                    SIE-SIE-11-2020-GRAP-1</t>
  </si>
  <si>
    <t>20454166311 - ADELTA REPRESENTACIONES S.R.L.</t>
  </si>
  <si>
    <t>O/C N°417</t>
  </si>
  <si>
    <t>CONTRATACION DE BARRAS DE CONSTRUCCION PARA EL PROYECTO MEJORAMIENTO DEL SERVICIO EDUCATIVO EN LA I.E. INTEGRADO VILLA GLORIA DEL NIVEL PRIMARIO N° 54009 Y NIVEL SECUNDARIO VILLA GLORIA DEL DISTRITO DE ABANCAY, PROVINCIA DE ABANCAY, REGION APURIMAC</t>
  </si>
  <si>
    <t>SUBASTA INVERSA ELECTRONICA                    SIE-SIE-14-2020-GRAP-1</t>
  </si>
  <si>
    <t>CONTRATO N°010-2019-GR-APURIMAC/DRA</t>
  </si>
  <si>
    <t>CONTRATACIÓN DE AGREGADOS PARA EL PROYECTO MEJORAMIENTO DEL COMPLEJO DEPORTIVO EL OLIVO PARA EL DESARROLLO DE LAS ACTIVIDADES DEPORTIVAS EN EL DISTRITO DE ABANCAY-ABANCAY-APURIMAC</t>
  </si>
  <si>
    <t>SUBASTA INVERSA ELECTRONICA                    SIE-SIE-8-2020-GRAP-1</t>
  </si>
  <si>
    <t>20491097338 - COMPAÑÍA MINERA EXTRACTORA DE AGREGADOS SOCIEDAD COMERCIAL DE RESPONSABILIDAD LIMITADA</t>
  </si>
  <si>
    <t>ADQUISICION DE CEMENTO PORTLAND TIPO I X 42.50 KG, PARA EL PROYECTO MEJORAMIENTO DE LOS SERVICIOS EDUCATIVOS EN LA I.E.S. JUAN ANTONIO TRELLES DE HUANCARAMA, DISTRITO DE HUANCARAMA, PROVINCIA DE ANDAHUAYLAS, REGION APURIMAC</t>
  </si>
  <si>
    <t>SUBASTA INVERSA ELECTRONICA                     SIE-SIE-13-2020-GRAP-1</t>
  </si>
  <si>
    <t>ADQUISICION DE CEMENTO PORTLAND TIPO I X 42.50 KG PARA EL PROYECTO MEJORAMIENTO DEL SERVICIO EDUCATIVO EN LA I.E. INTEGRADA VILLA GLORIA A NIVEL PRIMARIO N° 54009 Y NIVEL SECUNDARIO VILLA GLORIA DEL DISTRITO DE ABANCAY, PROVINCIA DE ABANCAY, REGION APURIMAC</t>
  </si>
  <si>
    <t>SUBASTA INVERSA ELECTRONICA                 SIE-SIE-10-2020-GRAP-1</t>
  </si>
  <si>
    <t>O/C N°484</t>
  </si>
  <si>
    <t>ADQUISICION DE LADRILLOS, PARA EL PROYECTO MEJORAMIENTO DEL SERVICIO EDUCATIVO DE LA I.E. INTEGRADO CESAR ABRAHAM VALLEJO DEL DISTRITO DE ABANCAY, PROVINCIA DE ABANCAY, REGION APURIMAC</t>
  </si>
  <si>
    <t>ADJUDICACION SIMPLIFICADA                    AS-SM-4-2020-GRAP-1</t>
  </si>
  <si>
    <t>ADQUISICION DE CONCRETO PREMEZCLADO PARA LA EJECUCION DE LA OBRA MEJORAMIENTO DEL SERVICIO EDUCATIVO DE LA I.E. INTEGRADO CESAR ABRAHAM VALLEJO DEL DISTRITO DE ABANCAY, PROVINCIA DE ABANCAY, REGION APURIMAC</t>
  </si>
  <si>
    <t>SUBASTA INVERSA ELECTRONICA                  SIE-SIE-5-2020-GRAP-1</t>
  </si>
  <si>
    <t>CONTRATO N°008-2019-GR-APURIMAC/DRA</t>
  </si>
  <si>
    <t>CONTRATACIÓN DE CONCRETO PREMEZCLADO FC=210 KG/CM2, PARA EL PROYECTO  MEJORAMIENTO DEL SERVICIO EDUCATIVO EN LA IEP 54002 SANTA ROSA E IES SANTA ROSA DEL DISTRITO DE ABANCAY-ABANCAY-APURIMAC</t>
  </si>
  <si>
    <t>SUBASTA INVERSA ELECTRONICA                  SIE-SIE-7-2020-GRAP-1</t>
  </si>
  <si>
    <t>CONTRATO N°014-2020-GR-APURIMAC/DRA</t>
  </si>
  <si>
    <t>ADQUISICION DE TEJA ANDINA Y CUMBRERA DE TEJA PARA EL PROYECTO MEJORAMIENTO DEL SERVICIO EDUCATIVO I.E. INTEGRADO CESAR ABRAHAM VALLEJO DEL DISTRITO DE ABANCAY, PROVINCIA DE ABANCAY, REGION APURIMAC</t>
  </si>
  <si>
    <t>ADJUDICACION SIMPLIFICADA                           AS-SM-3-2020-GRAP-1</t>
  </si>
  <si>
    <t>20564272958 - CORMAS INVERSIONES GENERALES E.I.R.L.</t>
  </si>
  <si>
    <t>O/C N°513</t>
  </si>
  <si>
    <t>CONTRATACIÓN DE AGREGADOS PARA EL PROYECTO MEJORAMIENTO DEL SERVICIO EDUCATIVO EN LA IEP 54002 SANTA ROSA E IES SANTA ROSA DEL DISTRITO DE ABANCAY-ABANCAY-APURIMAC</t>
  </si>
  <si>
    <t>SUBASTA INVERSA ELECTRONICA                 SIE-SIE-6-2020-GRAP-1</t>
  </si>
  <si>
    <t>O/C N°390</t>
  </si>
  <si>
    <t>ADQUISICION CEMENTO PORTLAND TIPO I X 42.50 kg PARA EL PROYECTO MEJORAMIENTO DEL SERVICIO EDUCATIVO I.E. INTEGRADO CESAR ABRAHAM VALLEJO DEL DISTRITO DE ABANCAY, PROVINCIA DE ABANCAY, REGION APURIMAC</t>
  </si>
  <si>
    <t>SUBASTA INVERSA ELECTRONICA                     SIE-SIE-4-2020-GRAP-1</t>
  </si>
  <si>
    <t>CONTRATO N°009-2020-GR-APURIMAC/DRA</t>
  </si>
  <si>
    <t>ADQUISICION DE BARRAS DE CONSTRUCCION PARA EL PROYECTO MEJORAMIENTO DEL SERVICIO EDUCATIVO DE LA I.E. INTEGRADO CESAR ABRAHAM VALLEJO DEL DISTRITO DE ABANCAY, PROVINCIA DE ABANCAY, REGION APURIMAC</t>
  </si>
  <si>
    <t>SUBASTA INVERSA ELECTRONICA                 SIE-SIE-3-2020-GRAP-1</t>
  </si>
  <si>
    <t>20454166311 - ADELTA REPRESENTACIONES S.R.L</t>
  </si>
  <si>
    <t>CONTRATO N°016-2020-GR-APURIMAC/DRA</t>
  </si>
  <si>
    <t>CONTRATACION DE BARRAS PARA CONSTRUCCION PARA MEJORAMIENTO DEL SERVICIO EDUCATIVO EN LA IEP 54002 SANTA ROSA E IES SANTA ROSA DEL DISTRITO DE ABANCAY-ABANCAY-APURIMAC</t>
  </si>
  <si>
    <t>SUBASTA INVERSA ELECTRONICA                       SIE-SIE-2-2020-GRAP-1</t>
  </si>
  <si>
    <t>CONTRATO N°012-2020-GR-APURIMAC/DRA</t>
  </si>
  <si>
    <t>CONTRATACIÓN DE LADRILLOS DE ARCILLA PARA TECHO PARA EL PROYECTO MEJORAMIENTO DEL SERVICIO EDUCATIVO EN LA IEP 54002 SANTA ROSA E IES SANTA ROSA DEL DISTRITO DE ABANCAY-ABANCAY-APURIMAC</t>
  </si>
  <si>
    <t>ADJUDICACION SIMPLIFICADA                        AS-SM-2-2020-GRAP-1</t>
  </si>
  <si>
    <t>10414102641 - LOAYZA DIAZ FLOR NILDA</t>
  </si>
  <si>
    <t>O/C N°463</t>
  </si>
  <si>
    <t>CONTRATACION DE CEMENTO PORTLAND TIPO I x 42.50 kg. PARA EL PROYECTO MEJORAMIENTO DEL SERVICIO EDUCATIVO EN LA IEP 54002 SANTA ROSA E IES SANTA ROSA DEL DISTRITO DE ABANCAY-ABANCAY-APURIMAC</t>
  </si>
  <si>
    <t>SUBASTA INVERSA ELECTRONICA                       SIE-SIE-1-2020-GRAP-1</t>
  </si>
  <si>
    <t>CONTRATO N°013-2020-GR-APURIMAC/DRA</t>
  </si>
  <si>
    <t>2702/2020</t>
  </si>
  <si>
    <t xml:space="preserve">CONTRATACIÓN DE CEMENTO PORTLAND TIPO IP (42.5 KG.) </t>
  </si>
  <si>
    <t>Subasta Inversa electrónica</t>
  </si>
  <si>
    <t>Sin modalidad</t>
  </si>
  <si>
    <t>SIE-001-2020</t>
  </si>
  <si>
    <t>20602945635
H &amp; O JHONCITO S.A.C.</t>
  </si>
  <si>
    <t>Ejecución contractual</t>
  </si>
  <si>
    <t>Entregas periódicas</t>
  </si>
  <si>
    <t>Por entrega 310 bolsas</t>
  </si>
  <si>
    <t>ADQUISICIÓN DE VARILLAS DE FIERRO</t>
  </si>
  <si>
    <t>SIE-002-2020</t>
  </si>
  <si>
    <t>Nulo</t>
  </si>
  <si>
    <t>NULIDAD</t>
  </si>
  <si>
    <t>CONTRATACIÓN DE CEMENTO PORTLAND</t>
  </si>
  <si>
    <t>SIE-003-2020</t>
  </si>
  <si>
    <t>20602418147 
EMPRESA VMHR S.A.C</t>
  </si>
  <si>
    <t>Por entrega 2600 bolsas</t>
  </si>
  <si>
    <t>20564109291
INVERSIONES Y GRUPO QORI S.R.L</t>
  </si>
  <si>
    <t>Conformidad total</t>
  </si>
  <si>
    <t>Entrega conforme</t>
  </si>
  <si>
    <t xml:space="preserve">CONTRATACION  DE FIERRO CORRUGADO DE 5/8  1/2  3/8  1/4 </t>
  </si>
  <si>
    <t>SIE-004-2020</t>
  </si>
  <si>
    <t>20490548743
 EMPRESA ZOHE SAC</t>
  </si>
  <si>
    <t>CONTRATACIÓN DE AGREGADOS</t>
  </si>
  <si>
    <t>SIE-005-2020</t>
  </si>
  <si>
    <t>10293138678
ARIAS GALLEGOS MARIA TEREZA</t>
  </si>
  <si>
    <t>CONTRATACIÓN DE MATERIALES DE CONSTRUCCIÓN</t>
  </si>
  <si>
    <t>SIE-006-2020</t>
  </si>
  <si>
    <t>0239838133
SORIA SALVATIERRA DAGUER VICENZO</t>
  </si>
  <si>
    <t>Segunda Convocatoria</t>
  </si>
  <si>
    <t>20601210127
INVERSIONES EROD E.I.R.L.</t>
  </si>
  <si>
    <t xml:space="preserve">CONTRATACIÓN DE MATERIALES DE CONSTRUCCIÓN - I.E.I. N 714 LLAC-HUA - HAQUIRA </t>
  </si>
  <si>
    <t>SIE-007-2020</t>
  </si>
  <si>
    <t>20602418147 - EMPRESA VMHR S.A.C</t>
  </si>
  <si>
    <t>Por entrega 2000 bolsas</t>
  </si>
  <si>
    <t>CONTRATACION DE MATERIALES DE CONSTRUCCION PARA LA OBRA MEJORAMIENTO DEL SERVICIO DE EDUCACION INICIAL I.E.I. N 779 HUAYLLURA - DISTRITO DE MARA</t>
  </si>
  <si>
    <t>SIE-008-2020</t>
  </si>
  <si>
    <t>Etapa de convocatoria</t>
  </si>
  <si>
    <t>Buena Pro 16/09/2020</t>
  </si>
  <si>
    <t>CCOÑAMURO</t>
  </si>
  <si>
    <t>SIE-009-2020</t>
  </si>
  <si>
    <t>20564109291 - INVERSIONES Y GRUPO QORI S.R.L</t>
  </si>
  <si>
    <t>Consentimiento de Buena Pro
25/09/2020</t>
  </si>
  <si>
    <t>20601883024
 CYC FP S.A.C.</t>
  </si>
  <si>
    <t>SERVICIO DE ELABORACION DE ESTUDIO A NIVEL DE PERFIL PARA PROYECTO DE INVERSIÓN</t>
  </si>
  <si>
    <t>Adjudicación Simplificada</t>
  </si>
  <si>
    <t>AS-001-2020</t>
  </si>
  <si>
    <t>Actos Preparatorios</t>
  </si>
  <si>
    <t>Aprobación de Expediente de Contratación</t>
  </si>
  <si>
    <t>ADQUISICION DE MADERA</t>
  </si>
  <si>
    <t>Comparación de Precios</t>
  </si>
  <si>
    <t>COMPRE-001-2020</t>
  </si>
  <si>
    <t>10239584735 
UGARTE DEL CASTILLO MIRIAM</t>
  </si>
  <si>
    <t>CONTRATACION DE MATERIALES ELECTRICOS</t>
  </si>
  <si>
    <t>COMPRE-002-2020</t>
  </si>
  <si>
    <t>10427105895
ACUÑA ACCOSTUPA NATALY ZOILA</t>
  </si>
  <si>
    <t>CONTRATACION DE LADRILLO</t>
  </si>
  <si>
    <t>COMPRE-003-2020</t>
  </si>
  <si>
    <t>10411215585
RUPA BARRIENTOS PERCY</t>
  </si>
  <si>
    <t>Consentimiento de Buena Pro
22/09/2020</t>
  </si>
  <si>
    <t>CONTRATACIÓN DE MADERAMEN PARA LA OBRA MEJORAMIENTO DEL SERVICIO EDUCACIÓN N° 856 - CCOÑAMURO - DISTRITO DE TAMBOBAMBA - PROVINCIA DE COTABAMBAS, REGIÓN APURIMAC.</t>
  </si>
  <si>
    <t>10239613361
SACATUMA ESPINOZA WILBERTH</t>
  </si>
  <si>
    <t>RED DE SALUDA GRAU</t>
  </si>
  <si>
    <t xml:space="preserve">ATUN EN FILETE EN ACEITE VEGETAL X 170 g - </t>
  </si>
  <si>
    <t>10428740501  QUISPE HUAMANRICRA, RAUL</t>
  </si>
  <si>
    <t xml:space="preserve">YOGURT X 350 mL APROX. - </t>
  </si>
  <si>
    <t xml:space="preserve">CERA LÍQUIDA PARA PISO COLOR BLANCO X 1 gal - </t>
  </si>
  <si>
    <t xml:space="preserve">PERU COMPRAS </t>
  </si>
  <si>
    <t xml:space="preserve">LEY DE CONTRACIONES </t>
  </si>
  <si>
    <t>MÉTODOS ESPECIALES DE CONTRATACIÓN</t>
  </si>
  <si>
    <t>20552106246 A &amp; M SUMINISTROS GENERALES S.A.C.</t>
  </si>
  <si>
    <t xml:space="preserve">DESINFECTANTE LIMPIADOR AROMATICO X 1 gal - </t>
  </si>
  <si>
    <t>10435437333 DAVILA BUENDIA YAKELYN</t>
  </si>
  <si>
    <t xml:space="preserve">LEJIA (HIPOCLORITO DE SODIO) AL 7.5 %. </t>
  </si>
  <si>
    <t>20600860888 COMERCIAL KURYKALA S.A.C.</t>
  </si>
  <si>
    <t>20602177166 JJ AMERICAN BUSINESS S.A.C. - JAMBUS S.A.C.</t>
  </si>
  <si>
    <t xml:space="preserve">JABON GERMICIDA LIQUIDO X 4 L </t>
  </si>
  <si>
    <t>20600860888 IRHEAS PERU S.A.C.</t>
  </si>
  <si>
    <t xml:space="preserve">PAPEL TOALLA DOBLE HOJA INTERFOLIADO BLANCO X 200 HOJAS </t>
  </si>
  <si>
    <t>20602215122 LABORATORIO MUNDO MEDIC S.A.C.</t>
  </si>
  <si>
    <t xml:space="preserve">GEL ANTIBACTERIAL PARA MANOS X 1 L APROX. </t>
  </si>
  <si>
    <t>20519365589 LABORATORIO CEMEDIC SOCIEDAD ANONIMA CERRADA</t>
  </si>
  <si>
    <t xml:space="preserve">GEL ANTIBACTERIAL PARA MANOS X 500 mL APROX </t>
  </si>
  <si>
    <t xml:space="preserve">EN PROCESO DE EJECUCION </t>
  </si>
  <si>
    <t xml:space="preserve">MAQUETA DEL ORGANO REPRODUCTOR MASCULINO </t>
  </si>
  <si>
    <t>10474722525 HUAMANI ÑAUPA LADY</t>
  </si>
  <si>
    <t xml:space="preserve">MAQUETA DE EXAMEN DE MAMA </t>
  </si>
  <si>
    <t xml:space="preserve">JUEGO DE ESTIMULACION TEMPRANA PARA NIÑOS DE 0 A 3 AÑOS X 19 PIEZAS - </t>
  </si>
  <si>
    <t>20602647669  CM VALKIRIA S.A.C.</t>
  </si>
  <si>
    <t xml:space="preserve">TIRA REACTIVA PARA GLUCOSA EN SANGRE X 50 </t>
  </si>
  <si>
    <t xml:space="preserve">ALCOHOL ETILICO (ETANOL)  70º </t>
  </si>
  <si>
    <t xml:space="preserve">PRUEBA RAPIDA PARA HEPATITIS B X 25 DETERMINACIONES </t>
  </si>
  <si>
    <t>20510820101      LIDA MEDIC S.A.C</t>
  </si>
  <si>
    <t xml:space="preserve">KIT PARA DETECTAR HEMOGLOBINA DE SANGRE OCULTA EN HECES </t>
  </si>
  <si>
    <t>20392996401 CORPORACION INSUMEDIC S.A.C.</t>
  </si>
  <si>
    <t xml:space="preserve">ACUMULADOR DE ENERGIA - EQUIPO DE UPS </t>
  </si>
  <si>
    <t>20288620246 CONSORCIO COMERCIAL APURIMAC S A</t>
  </si>
  <si>
    <t>10445528736 ACEVEDO CARRION NELSON FREDDY</t>
  </si>
  <si>
    <t xml:space="preserve">ESTABILIZADOR </t>
  </si>
  <si>
    <t>20601923948 SYSNET TECHNOLOGIES E.I.R.L</t>
  </si>
  <si>
    <t xml:space="preserve">DIPTICO PREVENCIÓN DE LA ANEMIA - </t>
  </si>
  <si>
    <t>10435198436 CHIPANA SARMIENTO EMERSON</t>
  </si>
  <si>
    <t xml:space="preserve">TRASCEGADOR DE OXIGENO MEDICINAL CON MANOMETRO PARA CILINDRO TIPO ESTANDAR </t>
  </si>
  <si>
    <t>20602551963 GRUPO IMPORTADOR JUVAL E.I.R.L.</t>
  </si>
  <si>
    <t xml:space="preserve">TERMOMETRO DIGITAL FRONTAL </t>
  </si>
  <si>
    <t>10434284801  VENTURA FERNANDEZ LELYS YONEL</t>
  </si>
  <si>
    <t xml:space="preserve">20602551963 GRUPO IMPORTADOR JUVAL E.I.R.L. </t>
  </si>
  <si>
    <t xml:space="preserve">MANDILON DESCARTABLE TALLA M - </t>
  </si>
  <si>
    <t>20601158630 SISTEMAS LOGISTICOS SOCIEDAD ANONIMA CERRADA</t>
  </si>
  <si>
    <t>10485592411 VASQUEZ GUERRA ANA JARUMI</t>
  </si>
  <si>
    <t xml:space="preserve">MASCARILLA DESCARTABLE QUIRURGICA 3 PLIEGUES </t>
  </si>
  <si>
    <t>20563641887 DVANCE SCIENTIF MEDIC S.A.C</t>
  </si>
  <si>
    <t>20490599224 INVERSIONES" SLO STOP" S.A.C.</t>
  </si>
  <si>
    <t>20600375483 NEGOCIOSPERU P Y J SOCIEDAD ANONIMA CERRADA - NEGOCIOSPERU P Y J S.A.C.</t>
  </si>
  <si>
    <t xml:space="preserve">MASCARILLA DESCARTABLE TIPO N-95 </t>
  </si>
  <si>
    <t xml:space="preserve">MASCARILLA DESCARTABLE TIPO N-95 X 20 </t>
  </si>
  <si>
    <t>20605158227  NIRMED E.I.R.L</t>
  </si>
  <si>
    <t xml:space="preserve">MASCARILLA DESCARTABLE TIPO N-95 X 50 </t>
  </si>
  <si>
    <t>20600882482 KABES MEDIC EMPRESA INDIVIDUAL DE RESPONSABILIDAD LIMITADA</t>
  </si>
  <si>
    <t xml:space="preserve">MASCARILLA PROTECTOR FACIAL DE POLIPROPILENO DESCARTABLE - </t>
  </si>
  <si>
    <t xml:space="preserve">PROTECTOR FACIALCONTRA LIQUIDOS DE EXAMENES MEDICOS </t>
  </si>
  <si>
    <t xml:space="preserve">PROTECTOR OCULAR DESCARTABLE ADULTO </t>
  </si>
  <si>
    <t xml:space="preserve">CÁMARA DE AISLAMIENTO PARA CAMILLA DE TRANSPORTE </t>
  </si>
  <si>
    <t>20601355036 TEKMAS E.I.R.L.</t>
  </si>
  <si>
    <t xml:space="preserve">BOLSA DE POLIETILENO 3 µm X 80 cm X 1.20 m APROX. </t>
  </si>
  <si>
    <t>10478770451 HUAMAN CRIOLLO AGUSTIN</t>
  </si>
  <si>
    <t xml:space="preserve">BOLSA DE POLIETILENO 5 µm X 60 cm X 80 cm - </t>
  </si>
  <si>
    <t xml:space="preserve">ASPIRADORA DE SECRECIONES ELECTRICO RODABLE - </t>
  </si>
  <si>
    <t xml:space="preserve">INYECTOR PARA MOTOR FUERA DE BORDA DE 150 HP </t>
  </si>
  <si>
    <t xml:space="preserve">BOLIGRAFO (LAPICERO) DE TINTA SECA PUNTA MEDIA COLOR  AZUL - </t>
  </si>
  <si>
    <t>10238239724 ESQUIEROS GAMARRA JACKELINE</t>
  </si>
  <si>
    <t xml:space="preserve">CUADERNO CUADRICULADO TAMAÑO A4 X 100 HOJAS - </t>
  </si>
  <si>
    <t>20603506597 TECNOLOGIA GLOBAL DE INFORMATICA Y SISTEMAS OREDI S.A.C.</t>
  </si>
  <si>
    <t xml:space="preserve">PAPEL BOND 80 g TAMAÑO A4 </t>
  </si>
  <si>
    <t>10310319401 FERNANDEZ CORDOVA EULOGIO ALFREDO</t>
  </si>
  <si>
    <t xml:space="preserve">IMPRESORA LASER </t>
  </si>
  <si>
    <t xml:space="preserve">MONITOR PLANO </t>
  </si>
  <si>
    <t>20518992296 INVERSIONES TECNOLOGICAS DEL PERU S.A.C.</t>
  </si>
  <si>
    <t>20600257286 PROYECTEC E.I.R.L.</t>
  </si>
  <si>
    <t xml:space="preserve">UNIDAD CENTRAL DE PROCESO - CPU 3.0 Ghz RAM 8 GB ALMACENAMIENTO 1 TB </t>
  </si>
  <si>
    <t>20519865476 OK COMPUTER E.I.R.L.</t>
  </si>
  <si>
    <t xml:space="preserve">VIDEO CAMARA PARA COMPUTADORA </t>
  </si>
  <si>
    <t>20555906138 NYTEC S.A.C.</t>
  </si>
  <si>
    <t>EQUIPO MULTIFUNCIONAL COPIADORA IMPRESORA SCANNER LASER MONOCROMÁTICA VELOCIDAD 40 ppm CTMR 10000 PÁGINAS</t>
  </si>
  <si>
    <t xml:space="preserve">TÓNER DE IMPRESIÓN PARA HP COD. REF. CF226A NEGRO - </t>
  </si>
  <si>
    <t xml:space="preserve">TÓNER DE IMPRESIÓN PARA KYOCERA COD. REF. TK 1175 NEGRO </t>
  </si>
  <si>
    <t>20603019572 DISTRIBUIDORA METAL E.I.R.L</t>
  </si>
  <si>
    <t xml:space="preserve">SOMBRERO DE DRIL ALA ANCHA - </t>
  </si>
  <si>
    <t>20600648960 REPRESENTACIONES DHANS &amp; SPORT S.A.C.</t>
  </si>
  <si>
    <t xml:space="preserve">CHALECO DE DRIL TIPO PERIODISTA UNISEX TALLA M </t>
  </si>
  <si>
    <t xml:space="preserve">LLANTA 245/75R16 </t>
  </si>
  <si>
    <t>10072905372 CHAHUA BARRIENTOS REMIGIO</t>
  </si>
  <si>
    <t>20550856337 ALVILLANTAS EMPRESA INDIVIDUAL DE RESPONSABILIDAD LIMITADA - ALVILLANTAS E.I.R.L.</t>
  </si>
  <si>
    <t xml:space="preserve">JUEGO DE EJE PALIER IZQUIERDO PARA VOLSWAGEN COD. REF. 43470 59607 </t>
  </si>
  <si>
    <t>10440108291 ESCALANTE CONTRERAS ENRIQUE</t>
  </si>
  <si>
    <t xml:space="preserve">JUEGO DE EJE PALIER DERECHO PARA VOLSWAGEN COD. REF. 43460 59648 </t>
  </si>
  <si>
    <t xml:space="preserve">SERVICIO DE LECTURA DE LAMINAS DE PAPANICOLAU </t>
  </si>
  <si>
    <t>20523785088 RED DE PATOLOGIA Y DETECCION DEL CANCER S.A.C.</t>
  </si>
  <si>
    <t xml:space="preserve">MANTENIMIENTO PREVENTIVO Y CORECTIVO DE EQUIPO DENTAL </t>
  </si>
  <si>
    <t>10106986385 RODRIGUEZ GALINDO MANUEL</t>
  </si>
  <si>
    <t xml:space="preserve">SERVICIO DE ENERGÍA ELÉCTRICA </t>
  </si>
  <si>
    <t>20116544289 ELECTRO SUR ESTE S.A.A</t>
  </si>
  <si>
    <t>ENERO A AGOSTO 2020</t>
  </si>
  <si>
    <t xml:space="preserve">SERVICIO DE TELEFONÍA MÓVILES (CELULAR) </t>
  </si>
  <si>
    <t>20100017491 TELEFONICA DEL PERU SAA</t>
  </si>
  <si>
    <t>ENERO A JULIO DEL 2020</t>
  </si>
  <si>
    <t xml:space="preserve">1 ADQUISICIÓN DE INSUMOS DE BIOSEGURIDAD (MASCARILLAS N95, MASCARILLA TIPO CONCHA, GUANTE DESCARTABLE Y MANDILON) </t>
  </si>
  <si>
    <t xml:space="preserve"> DIRECTA-PROC-1-2020-RSC-1</t>
  </si>
  <si>
    <t xml:space="preserve">20392764373 -DROGUERIA CADILLO SAC </t>
  </si>
  <si>
    <t>20522441377 - CORPORACION VALCE SAC</t>
  </si>
  <si>
    <t>2 ADQUISICIÓN DE FORMATO ÚNICO DE ATENCIÓN Y FORMATO PARA REFERENCIAS</t>
  </si>
  <si>
    <t>AS-SM-1-2020-RSC-1</t>
  </si>
  <si>
    <t>20486277069 - IMPRESOS SRL</t>
  </si>
  <si>
    <t>3 ADQUISICION DE COMBUSTIBLE DIESEL B5</t>
  </si>
  <si>
    <t>SIE-SIE-1-2020-RSC-2</t>
  </si>
  <si>
    <t>20601378974 - MYFE INVERSIONES SCRL</t>
  </si>
  <si>
    <t>PAGO MESUAL SEGÚN CONSUMO</t>
  </si>
  <si>
    <t xml:space="preserve"> ADQUISICIÓN DE MASCARILLAS DESCARTABLES TIPO N 95 PARA LA RED DE SALUD ABANCAY</t>
  </si>
  <si>
    <t>DIRECTA-PROC-1-2020-RS.AB-1</t>
  </si>
  <si>
    <t>20602416551-GSOE LAB S.A.C.</t>
  </si>
  <si>
    <t xml:space="preserve"> ADQUISICIÓN DE 4000 UNIDADES DE MANDILÓN DESCARTABLE TALLA M PARA LA RED DE SALUD ABANCAY</t>
  </si>
  <si>
    <t>DIRECTA-PROC-2-2020-RS.AB-1</t>
  </si>
  <si>
    <t xml:space="preserve"> ADQUISICIÓN DE 8000 UNIDADES MASCARILLAS DESCARTABLES TIPO N 95 PARA LA RED DE SALUD ABANCAY</t>
  </si>
  <si>
    <t>DIRECTA-PROC-3-2020-RS.AB-1</t>
  </si>
  <si>
    <t>ADQUISICIÓN DE 10,000 UNIDADES DE MANDILÓN DESCARTABLES TALLA M Y 3,000 UNIDADES DE MANDILÓN DESCARTABLES TALLA L PARA LA RED DE SALUD ABANCAY</t>
  </si>
  <si>
    <t>DIRECTA-PROC-4-2020-RS.AB-1</t>
  </si>
  <si>
    <t>20507491694-KAJUMA S.R.L.</t>
  </si>
  <si>
    <t>7 ADQUISICIÓN MALLA GANADERA 12 HILOS (VICUÑA) Y ACCESORIO PARA EL PROYECTO MEJORAMIENTO DEL NIVEL COMPETITIVO DE LA CADENA DE LA FIBRA DE ALPACA Y VICUÑA EN LA REGIÓN DE APURIMAC.</t>
  </si>
  <si>
    <t>AS001-2020/DRA/APURIMAC</t>
  </si>
  <si>
    <t>001-2020</t>
  </si>
  <si>
    <t>8 ADQUISICION DE CEMENTO PORTLAND TIPO 1 X 42.50 KG PARA EL PROYECTO MEJORAMIENTO DE LA COMPETITIVIDAD DE LA CADENA PRODUCTIVA DE QUINUA EN LA REGION APURIMAC</t>
  </si>
  <si>
    <t>SIE N° 001-2020/DRA/APURIMAC</t>
  </si>
  <si>
    <t xml:space="preserve">EMPRESA ZOHE SAC RUC: 20490548743    </t>
  </si>
  <si>
    <t>CONTRATACIÓN DE REPUESTOS Y ACCESORIOS PARA TRANSMISORES DE TV Y RADIO EN BANDA I Y BANDA III PARA LA DIRECCION DE TELECOMUNICACIONES EN MARCA DITEL Y TVSAT  PARA LA DIRECCIÓN DE RADIO TELEVISIÓN Y CONTROL DE LA DIRECCIÓN REGIONAL DE TRANSPORTES Y COMUNICACIONES APURÍMAC</t>
  </si>
  <si>
    <t>AS-SM-27-2020-DRTC-1</t>
  </si>
  <si>
    <t>-</t>
  </si>
  <si>
    <t>en ejecucion</t>
  </si>
  <si>
    <t>SERVICIO DE MANTENIMIENTO PERIODICO DE LA RED VIAL DEPARTAMENTAL NO PAVIMENTADA - TRAMO: EMP. PE-3S (LAMBRAMA) - PUENTE MOLINO - MULTIDISTRITAL - ABANCAY - APURIMAC</t>
  </si>
  <si>
    <t>RES-PROC-2-2020-DRTC-1</t>
  </si>
  <si>
    <t>MANTENIMIENTO RUTINARIO DE LA RED VIAL DEPARTAMENTAL NO PAVIMENTADA - TRAMO: CRUZPATA - RIO APURIMAC - DISTRITO DE PACOBAMBA - ANDAHUAYLAS - APURIMAC</t>
  </si>
  <si>
    <t>AS-SM-17-2020-DRTC-1</t>
  </si>
  <si>
    <t>MANTENIMIENTO PERIODICO DE LA RED VIAL DEPARTAMENTAL NO PAVIMENTADA - TRAMO: PUENTE MOLINO - DESVIO HUARACPATA - MULTIDISTRITAL - GRAU - APURIMAC</t>
  </si>
  <si>
    <t>RES-PROC-3-2020-DRTC-1</t>
  </si>
  <si>
    <t>SERVICIO DE MANTENIMIENTO PERIODICO DE LA RED VIAL DEPARTAMENTAL NO PAVIMENTADA - TRAMO: PROGRESO (TANQUECCASA) - HUAYLLATI - MANASQUI - PUENTE MATALLA - MULTIDISTRITAL - GRAU - APURIMAC 46.19KM</t>
  </si>
  <si>
    <t>RES-PROC-4-2020-DRTC-1</t>
  </si>
  <si>
    <t>SERVICIO DE MANTENIMIENTO PERIODICO DE LA RED VIAL DEPARTAMENTAL NO PAVIMENTADA - TRAMO: KARKATERA - CCOCHA - DISTRITO DE TAMBURCO - ABANCAY - APURIMAC 46.19KM</t>
  </si>
  <si>
    <t>RES-PROC-1-2020-DRTC-1</t>
  </si>
  <si>
    <t>SERVICIO DE MANTENIMIENTO PERIODICO DE LA RED VIAL DEPARTAMENTAL NO PAVIMENTADA - TRAMO: PUENTE MATALLA - COYLLURQUI - MULTIDISTRITAL - COTABAMBAS - APURIMAC 18.600KM</t>
  </si>
  <si>
    <t>RES-PROC-6-2020-DRTC-1</t>
  </si>
  <si>
    <t>MANTENIMIENTO PERIODICO DE LA RED VIAL DEPARTAMENTAL NO PAVIMENTADA - TRAMO: DESVIO HUARACPATA - PUENTE MATALLA - MULTIDISTRITAL - GRAU - APURIMAC</t>
  </si>
  <si>
    <t>RES-PROC-5-2020-DRTC-1</t>
  </si>
  <si>
    <t>ADQUISICION E INSTALACION DE UN (01) ASCENSOR   PARA LA OBRA: MEJORAMIENTO DE LA PRESTACION DE SERVICIOS PUBLICOS EN AL SEDE INSTITUCIONAL DE LA DIRECCION REGIONAL EN LA SEDE INSTITUCIONAL DE LA DIRECCION REGIONAL DE TRANSPORTES Y COMUNICACIONES APURIMAC.</t>
  </si>
  <si>
    <t>AS-SM-26-2020-DRTC-1</t>
  </si>
  <si>
    <t>CONCRETO PREMEZCLADO FC=245 KG/CM2 PARA LA OBRA: MEJORAMIENTO DE LA PRESTACION DE SERVICIOS PUBLICOS EN AL SEDE INSTITUCIONAL DE LA DIRECCION REGIONAL EN LA SEDE INSTITUCIONAL DE LA DIRECCION REGIONAL DE TRANSPORTES Y COMUNICACIONES APURIMAC.</t>
  </si>
  <si>
    <t>AS-SM-25-2020-DRTC-1</t>
  </si>
  <si>
    <t>MANTENIMIENTO RUTINARIO DE LA RED VIAL DEPARTAMENTAL NO PAVIMENTADA - TRAMO: REBELDE HUAYRANA - COLLUNE - HUANCANE - URANMARCA - DISTRITO DE URANMARCA - CHINCHEROS - APURIMAC</t>
  </si>
  <si>
    <t>AS-SM-19-2020-DRTC-2</t>
  </si>
  <si>
    <t>MANTENIMIENTO RUTINARIO DE LA RED VIAL DEPARTAMENTAL NO PAVIMENTADA - TRAMO: PACUCHA - CHILCAPAMPA - DISTRITO DE PACUCHA - ANDAHUAYLAS - APURIMAC</t>
  </si>
  <si>
    <t>AS-SM-18-2020-DRTC-1</t>
  </si>
  <si>
    <t>MANTENIMIENTO RUTINARIO DE LA RED VIAL DEPARTAMENTAL NO PAVIMENTADA - TRAMO: DESVIO CHICMO - CASCABAMBA - REBELDE HUAYRANA - DISTRITO DE SANTA MARIA DE CHICMO - ANDAHUAYLAS - APURIMAC</t>
  </si>
  <si>
    <t>AS-SM-15-2020-DRTC-1</t>
  </si>
  <si>
    <t>MANTENIMIENTO RUTINARIO DE LA RED VIAL DEPARTAMENTAL NO PAVIMENTADA - TRAMO: ABRA PICHU - CRUZPATA - DISTRITO DE PACOBAMBA - ANDAHUAYLAS - APURIMAC</t>
  </si>
  <si>
    <t>AS-SM-16-2020-DRTC-1</t>
  </si>
  <si>
    <t>MANTENIMIENTO RUTINARIO DE LA RED VIAL DEPARTAMENTAL NO PAVIMENTADA - TRAMO: DESVIO CHIARA - CHUCHAUCRUZ-CHIARA - DISTRITO DE CHIARA - ANDAHUAYLAS - APURIMAC</t>
  </si>
  <si>
    <t>AS-SM-14-2020-DRTC-1</t>
  </si>
  <si>
    <t>MANTENIMIENTO RUTINARIO DE LA RED VIAL DEPARTAMENTAL NO PAVIMENTADA - TRAMO: CHILCAPAMPA ABRA PICCHU - DISTRITO DE KISHUARA - ANDAHUAYLAS - APURIMAC</t>
  </si>
  <si>
    <t>AS-SM-12-2020-DRTC-1</t>
  </si>
  <si>
    <t>MANTENIMIENTO RUTINARIO DE LA RED VIAL DEPARTAMENTAL NO PAVIMENTADA - TRAMO: HUANCARAY -SAN ANTONIO DE CACHI - DISTRITO DE HUANCARAY - ANDAHUAYLAS - APURIMAC</t>
  </si>
  <si>
    <t>AS-SM-11-2020-DRTC-1</t>
  </si>
  <si>
    <t>MANTENIMIENTO RUTINARIO DE LA RED VIAL DEPARTAMENTAL NO PAVIMENTADA - TRAMO: CACHORA - EMP. PE3S LUCMOS - MULTIDISTRITAL - ABANCAY - APURIMAC</t>
  </si>
  <si>
    <t>AS-SM-1-2020-DRTC-1</t>
  </si>
  <si>
    <t>MANTENIMIENTO RUTINARIO DE LA RED VIAL DEPARTAMENTAL NO PAVIMENTADA - TRAMO: EMP. PE-3S TAMBURCO ARCO- HUAYLLABAMBA- KARCATERA - MULTIDISTRITAL - ABANCAY - APURIMAC</t>
  </si>
  <si>
    <t>AS-SM-6-2020-DRTC-1</t>
  </si>
  <si>
    <t>MANTENIMIENTO RUTINARIO DE LA RED VIAL DEPARTAMENTAL NO PAVIMENTADA - TRAMO: EMP. PE-3S CURAHUASI - QUISCAPAMPA - DISTRITO DE CURAHUASI - ABANCAY - APURIMAC</t>
  </si>
  <si>
    <t>AS-SM-4-2020-DRTC-1</t>
  </si>
  <si>
    <t>CEMENTO PORTLAND TIPO I (42.5KG)  PARA  LAOBRA: CONSTRUCCION DEL CAMINO VECINAL ENTRE LAS COMUNIDADES DE PAMPALLACTA - ANCOBAMBA DEL DISTRITO DE CHAPIMARCA, PROVINCIA DE AYMARAES REGION APURIMAC</t>
  </si>
  <si>
    <t>SIE-SIE-6-2020-DRTC-1</t>
  </si>
  <si>
    <t>MANTENIMIENTO RUTINARIO DE LA RED VIAL DEPARTAMENTAL NO PAVIMENTADA - TRAMO: EMP. PE-3S (TALAVERA) - UMACA - OCOBAMBA - MULTIDISTRITAL - ANDAHUAYLAS - APURIMAC</t>
  </si>
  <si>
    <t>AS-SM-22-2020-DRTC-1</t>
  </si>
  <si>
    <t>MANTENIMIENTO RUTINARIO DE LA RED VIAL DEPARTAMENTAL NO PAVIMENTADA - TRAMO: UMAMARCA - POMACOCHA - EMP. PE-30 B (PUCACCASA) - DISTRITO DE POMACOCHA - ANDAHUAYLAS - APURIMAC</t>
  </si>
  <si>
    <t>AS-SM-23-2020-DRTC-1</t>
  </si>
  <si>
    <t>MANTENIMIENTO RUTINARIO DE LA RED VIAL DEPARTAMENTAL NO PAVIMENTADA - TRAMO: EMP. PE-3S (TALAVERA) - UMACA - OCOBAMBA - MULTIDISTRITAL - CHINCHEROS - APURIMAC</t>
  </si>
  <si>
    <t>AS-SM-21-2020-DRTC-1</t>
  </si>
  <si>
    <t>MANTENIMIENTO RUTINARIO DE LA RED VIAL DEPARTAMENTAL NO PAVIMENTADA - TRAMO: TOROHUISCCANA-AYAPAMPA - DISTRITO DE PAMPACHIRI - ANDAHUAYLAS - APURIMAC</t>
  </si>
  <si>
    <t>AS-SM-20-2020-DRTC-1</t>
  </si>
  <si>
    <t>ADQUISICION DE BARRAS PARA CONSTRUCCION PARA LA OBRA : "MEJORAMIENTO DE LA PRESTACION DE SERVICIOS PUBLICOS EN LA SEDE INSTITUCIONAL DE LA DIRECCION REGIONAL DE TRANSPORTES Y COMUNICACIONES APURIMAC"</t>
  </si>
  <si>
    <t>SIE-SIE-5-2020-DRTC-1</t>
  </si>
  <si>
    <t>POR ADQUISICION DE PETROLEO DIESEL B-5 S-50 PARA LA OBRA MEJORAMIENTO DE LA CARRETERA TOTORA KILCATA CCOTACCASA DISTRITO DE OROPESA PROVINCIA DE ANTBAMBA</t>
  </si>
  <si>
    <t>SIE-SIE-4-2020-DRTC-1</t>
  </si>
  <si>
    <t>POR ADQUISICIÓN DE EPPS PARA LA OBRA MEJORAMIENTO DE LA PRESTACION DE SERVICIOS PUBLICOS EN LA SEDE INSTITUVIONAL DE LA DIRECCION REGIONAL DE TRANSPORTES Y COMUNICACIONES APURIMAC</t>
  </si>
  <si>
    <t>COMPRE-SM-3-2020-DRTC-1</t>
  </si>
  <si>
    <t>CONTRATACION DE BIENES: ADQUISICION DE PETROLEO DIESEL B-5 S-50 PARA LA OBRA: "CONSTRUCCION DEL CAMINO VECINAL PAMPALLACTA - ANCOBAMBA DEL DISTRITO DE CHAPIMARCA, PROVINCIA DE AYMARAES, REGION APURIMAC"</t>
  </si>
  <si>
    <t>SIE-SIE-1-2020-DRTC-2</t>
  </si>
  <si>
    <t>ADQUISICION DE LADRILLO PARA OBRA MEJORAMIENTO DE LA PRESTACIÓN DE SERVICIO PUBLICOS</t>
  </si>
  <si>
    <t>COMPRE-SM-2-2020-DRTC-1</t>
  </si>
  <si>
    <t>ALQUILER DE CAMIONETA 4X4 DOBLE CABINA MAQUINA SECA SIN OPERADOR POR UN TOTAL DE 220 DIAS, PARA LA OBRA MEJORAMIENTO CARRETERA TOTORA KILCATA-CCOTACCASA-DISTRITO DE OROPESA</t>
  </si>
  <si>
    <t>COMPRE-SM-1-2020-DRTC-1</t>
  </si>
  <si>
    <t>CEMENTO PORTLAND TIPO 1 (42.5 KG)  PARA LA OBRA: MEJORAMIENTO DE LA PRESTACION DE SERVICIOS PUBLICOS EN AL SEDE INSTITUCIONAL DE LA DIRECCION REGIONAL EN LA SEDE INSTITUCIONAL DE LA DIRECCION REGIONAL DE TRANSPORTES Y COMUNICACIONES APURIMAC.</t>
  </si>
  <si>
    <t>SIE-SIE-3-2020-DRTC-1</t>
  </si>
  <si>
    <t>EXCAVADORA SOBRE ORUGA 280HP PARA LA OBRA: CONSTRUCCION DEL CAMINO VECINAL ENTRE LAS COMUNIDADES DE PAMPALLACTA - ANCOBAMBA DEL DISTRITO DE CHAPIMARCA, PROVINCIA DE AYMARAES REGION APURIMAC</t>
  </si>
  <si>
    <t>AS-SM-9-2020-DRTC-1</t>
  </si>
  <si>
    <t>CAMION VOLQUETE 15 M3 PARA LA OBRA: CONSTRUCCION DEL CAMINO VECINAL ENTRE LAS COMUNIDADES DE PAMPALLACTA - ANCOBAMBA DEL DISTRITO DE CHAPIMARCA, PROVINCIA DE AYMARAES REGION APURIMAC</t>
  </si>
  <si>
    <t>AS-SM-10-2020-DRTC-1</t>
  </si>
  <si>
    <t>MANTENIMIENTO RUTINARIO DE LA RED VIAL DEPARTAMENTAL NO PAVIMENTADA - TRAMO: EMP. PE-3S DV.SAÑAICA CHAYA-TOROHUISCCANA - DISTRITO DE SAÑAYCA - AYMARAES - APURIMAC</t>
  </si>
  <si>
    <t>AS-SM-5-2020-DRTC-1</t>
  </si>
  <si>
    <t>MANTENIMIENTO RUTINARIO DE LA RED VIAL DEPARTAMENTAL NO PAVIMENTADA - TRAMO: LLAMAYUPA - COTABAMBAS - DISTRITO DE COTABAMBAS - COTABAMBAS - APURIMAC</t>
  </si>
  <si>
    <t>AS-SM-7-2020-DRTC-1</t>
  </si>
  <si>
    <t>MANTENIMIENTO RUTINARIO DE LA RED VIAL DEPARTAMENTAL NO PAVIMENTADA - TRAMO: QUISCAPAMPA-ANTILLA - DISTRITO DE CURAHUASI - ABANCAY - APURIMAC</t>
  </si>
  <si>
    <t>AS-SM-8-2020-DRTC-1</t>
  </si>
  <si>
    <t>MANTENIMIENTO RUTINARIO DE LA RED VIAL DEPARTAMENTAL NO PAVIMENTADA - TRAMO: CCOYLLURQUI QUISCAHUAYLLA - LLAMAYUPA - DISTRITO DE COYLLURQUI - COTABAMBAS - APURIMAC</t>
  </si>
  <si>
    <t>AS-SM-2-2020-DRTC-1</t>
  </si>
  <si>
    <t>MANTENIMIENTO RUTINARIO DE LA RED VIAL DEPARTAMENTAL NO PAVIMENTADA - TRAMO: CCOCHA - HUANIPACA - MULTIDISTRITAL - ABANCAY - APURIMAC</t>
  </si>
  <si>
    <t>AS-SM-3-2020-DRTC-1</t>
  </si>
  <si>
    <t>CONTRATACION DE BIENES: ADQUISICION DE CEMENTO PORTLAND TIPO I   PARA LA OBRA : " MEJORAMIENTO DE LA CARRETERATOTORA - KILCATA - CCOTACCASA, DISTRITO DE OROPESA, PROVINCIA DE ANTABAMBA - APURIMAC"</t>
  </si>
  <si>
    <t>SIE-SIE-2-2020-DRTC-1</t>
  </si>
  <si>
    <t>1 ADQUISICIÓN DE MICROCUBETA DESCARTABLE PARA HEMOGLOBINOMETRO HEMOCUE HB 201</t>
  </si>
  <si>
    <t>AS-SM-1-2020-DISA APU II-1</t>
  </si>
  <si>
    <t>AS-SM-1</t>
  </si>
  <si>
    <t>RUC: 20600258118 - CORPORACION MDC PERU S.A.C.</t>
  </si>
  <si>
    <t>2 ADQUISICION DE SUMINISTRO DE COMBUSTIBLE DIESEL B5-S-50 Y GASOHOL 90 PLUS PARA EL FUNCIONAMIENTO DE VEHICULOS DE DISA APURIMAC II</t>
  </si>
  <si>
    <t>SIE-SIE-1-2020-DISA APU II-1</t>
  </si>
  <si>
    <t>SIE-SIE-1</t>
  </si>
  <si>
    <t>RUC: 10311660140 - ARCE ALEGRIA ANTONIO</t>
  </si>
  <si>
    <t>3 ADQUISICIÓN DE (2) EQUIPOS DE CUNA DE CALOR RADIANTE.</t>
  </si>
  <si>
    <t>COMPRE-SM-1-2020-DISA APU II-1</t>
  </si>
  <si>
    <t>COMPRE-SM-1</t>
  </si>
  <si>
    <t>RUC : 20130329471 - ALBUJAR MEDICA S.A.C.</t>
  </si>
  <si>
    <t>4 CONTRATACIÓN DE SERVICIO DE ALQUILER DE LOCAL PARA EL FUNCIONAMIENTO DE LA SEDE ADMINISTRATIVA DE DISA APURIMAC II</t>
  </si>
  <si>
    <t>DIRECTA-PROC-1-2020-DISA APU II-1</t>
  </si>
  <si>
    <t xml:space="preserve">RUC : 10311231591 - ROMAN MORAN JESUS </t>
  </si>
  <si>
    <t xml:space="preserve">ADQUISICION DE DISPOSITIVOS MEDICOS Y PRODUCTOS SANITARIOS, INSUMOS PARA PRENVENSION ANTE POSIBLES CASOS DE COVID-19 EN ATENCION DEL ESTADO DE EMERGENCIA COVID-19 PARA LA DIRECCION REGIONAL DE SALUD APURIMAC </t>
  </si>
  <si>
    <t xml:space="preserve">DIRECTA-PROC-1-2020-DIRESA-APURIMAC-1 </t>
  </si>
  <si>
    <t xml:space="preserve">20523290194 - IMPORT MEDICA M&amp;T S.A.C. </t>
  </si>
  <si>
    <t>20523290194 - IMPORT MEDICA M&amp;T S.A.C.</t>
  </si>
  <si>
    <t xml:space="preserve">20545792177 - CHAPOLAB SAC </t>
  </si>
  <si>
    <t xml:space="preserve">20605158227 - NIRMED E.I.R.L </t>
  </si>
  <si>
    <t xml:space="preserve">ACGFARMA E.I.R.L. </t>
  </si>
  <si>
    <t xml:space="preserve">ADQUISICIÓN DE PRUEBAS RÁPIDAS CORE COVID - 19 lgG/lgM </t>
  </si>
  <si>
    <t xml:space="preserve">DIRECTA-PROC-2-2020-DIRESA-APURIMAC-1 </t>
  </si>
  <si>
    <t xml:space="preserve">82,000.00
</t>
  </si>
  <si>
    <t xml:space="preserve">20559298230 - MD BIOMEDICA E.I.R.L. </t>
  </si>
  <si>
    <t xml:space="preserve">ALCOHOL ETILICO (ETANOL) 70 </t>
  </si>
  <si>
    <t xml:space="preserve">DIRECTA-PROC-3-2020-DIRESA-APURIMAC-1 </t>
  </si>
  <si>
    <t xml:space="preserve">40,410.00
</t>
  </si>
  <si>
    <t xml:space="preserve">ADQUISICIÓN FRASCOS GOTEROS DE VIDRIO ÁMBAR </t>
  </si>
  <si>
    <t xml:space="preserve">DIRECTA-PROC-4-2020-DIRESA-APURIMAC-1 </t>
  </si>
  <si>
    <t xml:space="preserve">20505930534 - BREGME QUIMICA S.R.L </t>
  </si>
  <si>
    <t xml:space="preserve">ADQUISICIÓN DE LENTES PROTECTORES DESCARTABLES </t>
  </si>
  <si>
    <t xml:space="preserve">DIRECTA-PROC-5-2020-DIRESA-APURIMAC-1 </t>
  </si>
  <si>
    <t xml:space="preserve">ADQUISICION DE BALONES DE OXIGENO DE 10 M3 </t>
  </si>
  <si>
    <t xml:space="preserve">DIRECTA-PROC-6-2020-DIRESA-APURIMAC-1 </t>
  </si>
  <si>
    <t xml:space="preserve">20538607453 - CONSORCIO DEFM S.A.C </t>
  </si>
  <si>
    <t>1  MATERIALES DE OFICNA</t>
  </si>
  <si>
    <t>2  ESTANTE DE MADERA</t>
  </si>
  <si>
    <t>3  MATERIALES DE ASEO</t>
  </si>
  <si>
    <t>5  MATERIALES DE LIMPIEZA</t>
  </si>
  <si>
    <t>6  SOMBREROS DE LONA</t>
  </si>
  <si>
    <t>7  LIMPIADOR QUITASARRO</t>
  </si>
  <si>
    <t>8  REGOGEDOR DE PLASTICO</t>
  </si>
  <si>
    <t>9  CINTA PARA IMPRESORA</t>
  </si>
  <si>
    <t>10 PROTECTOR FACIAL CON VISOR</t>
  </si>
  <si>
    <t>11 MAMELUCOO DE PROTECCION</t>
  </si>
  <si>
    <t>1  SERVICIO DE ENERGIA ELECTRICA</t>
  </si>
  <si>
    <t>2  SERVICIO DE ATENCION DE REFRIGERIOS</t>
  </si>
  <si>
    <t>3  SERVICO DE INTERNET</t>
  </si>
  <si>
    <t>4  ALQUILER DE LOCAL</t>
  </si>
  <si>
    <t>5  SERVICIO DE TRANSPORTE TERRESTRE</t>
  </si>
  <si>
    <t>6  SERVICIO DE DIFUCION DE SPOTS RADIALES</t>
  </si>
  <si>
    <t>AÑO 2021</t>
  </si>
  <si>
    <t>RED DE SALUD  GRAU</t>
  </si>
  <si>
    <t>SIE</t>
  </si>
  <si>
    <t>AS</t>
  </si>
  <si>
    <t xml:space="preserve">TÓNER DE IMPRESIÓN COLOR NEGRO </t>
  </si>
  <si>
    <t xml:space="preserve">MATERIALES DE ESCRITORIO DIVERSOS </t>
  </si>
  <si>
    <t>1 ADQUISICIÓN DE COMBUSTIBLE DIESEL B5</t>
  </si>
  <si>
    <t xml:space="preserve">2 ADQUISICIÓN DE GASOHOL </t>
  </si>
  <si>
    <t>3 ADQUISICIÓN DE LLANTAS</t>
  </si>
  <si>
    <t>4 SERVICIO DE MANTENIMIENTO VEHICULAR</t>
  </si>
  <si>
    <t>5 SERVICIO DE ENERGIA ELECTRICA</t>
  </si>
  <si>
    <t>6 SERVICIO DE INTERNET</t>
  </si>
  <si>
    <t>DIRECTOR DE TRASNPORTES Y COMUNICACIONES CHANKA</t>
  </si>
  <si>
    <t>ALQUILER DE TRES CAMIONES VOLQUETEPARA LA OBRA CONSTRUCCIÓN DE CAMINO VECINAL ENTRE LOS SECTORES DE ANTABAMBA Y RÍO PAMPAS DEL DISTRITO DE OCOBAMBA, PROVINCIA DE CHINCHEROS, DEPARTAMENTO DE APURIMAC</t>
  </si>
  <si>
    <t>AS-SM-1-2021-DSRTC-CHANKA-1</t>
  </si>
  <si>
    <t>AS-SM-1-2021-DSRTC
CHANKA-1</t>
  </si>
  <si>
    <t>SIE-SIE-2-2021-DSRTC-CHANKA-1</t>
  </si>
  <si>
    <t>SIE-SIE-2-2021-DSRTC
-CHANKA-1</t>
  </si>
  <si>
    <t>CONTRATACIÓN DE SERVICIO DE ALQUILER DE EXCAVADORA OBRA: “CONSTRUCCIÓN DE CAMINO VECINAL ENTRE LOS SECTORES DE ANTABAMBA Y RIO PAMPAS DEL DISTRITO DE OCOBAMBA, PROVINCIA DE CHINCHEROS. REGIÓN DE APURÍMAC”</t>
  </si>
  <si>
    <t>CONTRATACIÓN DE SERVICIO DE PERFORACIÓN Y 
VOLADURA DE ROCA FIJA PARA LA OBRA: CONSTRUCCIÓN DE CAMINO VECINAL ENTRE LOS SECTORES DE ANTABAMBA Y RIÓ PAMPAS DEL DISTRITO DE OCOBAMBA, PROVINCIA DE CHINCHEROS. REGIÓN DE APURÍMAC</t>
  </si>
  <si>
    <t xml:space="preserve"> Adquisición de Alcantarillas Metalicas TMC, diametro: 24
 Plg., Sección: 0.283 m2, Perímetro: 1.885mm, Espesor 2.00mm, incluye pernos 1/2 plg. De diametro de 1.27mm ASTM A -307, turcas 1/2 plg. ASTM A-563</t>
  </si>
  <si>
    <t>AS-SM-4-2020-DSRTC-CHANKA-1</t>
  </si>
  <si>
    <t>AS-SM-2</t>
  </si>
  <si>
    <t>COMPRE-</t>
  </si>
  <si>
    <t>COMPRE</t>
  </si>
  <si>
    <t>AS-SM-4</t>
  </si>
  <si>
    <t>DIRECTA-PROC-</t>
  </si>
  <si>
    <t>AS-SM-7</t>
  </si>
  <si>
    <t>AS-SM-8</t>
  </si>
  <si>
    <t>SIE-SIE-3-</t>
  </si>
  <si>
    <t>SIE-SIE-4-2019</t>
  </si>
  <si>
    <t>AS-SM-17</t>
  </si>
  <si>
    <t>SALUD AURIMAC</t>
  </si>
  <si>
    <t>ADQUISICION DE COMBUSTIBLE</t>
  </si>
  <si>
    <t>ADQUISICION DE EPPs</t>
  </si>
  <si>
    <t>VESTUARIO PARA PERSONAL</t>
  </si>
  <si>
    <t>PPTO 2019 (AL 31/12)</t>
  </si>
  <si>
    <t>PPTO 2020 (AL 30/06)</t>
  </si>
  <si>
    <t>PPTO 2021 (PROYECCI{ON 31/12)</t>
  </si>
  <si>
    <t>CONTRATACIÓN DEL SERVICIO DE CONSULTORIA DE OBRA PARA LA SUPERVISION DE LA OBRA: MEJORAMIENTO DEL SERVICIO EDUCATIVO DEL CETPRO CHINCHIEROS, DISTRITO DE CHINCHEROS, PROVINCIA DE CHINCHEROS, REGIÓN APURIMAC</t>
  </si>
  <si>
    <t>CONTRATACIÓN DEL SERVICIO DE CONSULTORIA DE OBRA PARA LA SUPERVISION DE EJECUCION DE OBRA: MEJORAMIENTO DEL SERVICIO EDUCATIVO DE NIVEL INICIAL EN LAS INSTITUCIONES EDUCATIVAS, 977 DISTRITO ANDARAPA, 54725, 55006-16, 54494 DISTRITO TUMAY HUARACA, 54631 DISTRITO SANTA MARIA DE CHICMO ANDAHUAYLAS APUR</t>
  </si>
  <si>
    <t>CONSORCIO EL SOL RUC: 2060433576</t>
  </si>
  <si>
    <t>CONTRATACIÓN DEL SERVICIO DE CONSULTORIA DE OBRA PARA LA SUPERVISION DE LA EJECUCIÓN DE LA OBRA:  MEJORAMIENTO DE LA CAPACIDAD RESOLUTIVA DE LOS SERVICIOS DE SALUD DE PRIMER NIVEL DE ATENCION CATEGORIA 1-2 DE PUESTO DE SALUD DE HUAYLLATI DISTRITO DE HUAYLLATI PROVINCIA DE GRAU REGION</t>
  </si>
  <si>
    <t>CONTRATACIÓN DEL SERVICIO DE CONSULTORIA DE OBRA PARA LA ELABORACIÓN DE EXPEDIENTE TÉCNICO MEJORAMIENTO Y AMPLIACIÓN DEL SERVICIO DE PROTECCIÓN ANTE INUNDACIONES EN LAS LOCALIDADES DE CHALHUANCA, CHUQUINGA Y PAIRACA EN AMBAS MAREGENES DEL RIO CHALHUANCA DISTRITO DE CHALHUANCA AYMARAES APURIMAC</t>
  </si>
  <si>
    <t>SERVICIO DE CONSULTORIA DE OBRA PARA LA SUPERVISION DEL PROYECTO  MEJORAMIENTO DE LOS SERVICIOS EDUCATIOS EN LA IE S M RICARDO PALMA DE CHUPARO DISTRITO DE ANCCO HUAYLLO CHINCHEROS REGION APURIMAC</t>
  </si>
  <si>
    <t xml:space="preserve">SIN EJECUCION </t>
  </si>
  <si>
    <t>10238820745 - VACCARO ALVAREZ ANGEL GUIDO</t>
  </si>
  <si>
    <t>CONTRATACION DEL SERVICIO DE CONSULTORIA PARA LA SUPERVISION DE LA EJECUCION DE LA OBRA: MEJORAMIENTO DEL ACCESO A LOS SERVICIOS DE SALUD EN LOS PS I-1 CURANCO, MUTKANI, LLANACOLLPA, SANTA ROSA, HUACULLO, HUANCARAY, Y PALCCAYÑO: PS I-2: CHUÑOHUACHO DE LA MICRORED ANTABAMBA, PROVINCIA DE ANTABAMBA AP</t>
  </si>
  <si>
    <t>20602482155 - TRAZA INGENIERIA Y CONSTRUCCION S.A.C.</t>
  </si>
  <si>
    <t>CONSORCIO - CONSORCIO INTIWASI RUC: 20600385420</t>
  </si>
  <si>
    <t>CONTRATACIÓN DEL SERVICIO DE CONSULTORIA DE OBRA ELABORACIÓN DE EXPEDIENTE TÉCNICO MEJORAMIENTO DE LOS SERVICIOS DE SALUD DE LOS PUESTOS DE SALUD HUANCASCCA, HUANCA UMUYTO, PAMPA SAN JOSE, HAPURO, QUEUÑAPAMPA, PATAN, MUTUHUASI, LLACHUA, ANTAPUNCO CCOCHA Y MOCABAMBA - HAQUIRA - COTABAMBAS - APURIMAC</t>
  </si>
  <si>
    <t>20493929403 - AYEP CONTRATISTAS GENERALES E.I.R.L.</t>
  </si>
  <si>
    <t>CONTRATACIÓN DEL SERVICIO DE CONSULTORA DE OBRA ELABORACIÓN DE EXPEDIENTE TÉCNICO MEJORAMIENTO DE LOS SERVICIOS EDUCATIVOS DE LOS CENTROS RURALES DE FORMACIÓN EN ALTERNANCIA CFRA VIRGEN DEL ROSARIO CFRA TUPAC AMARU II DISTRITO DE HAQUIRA Y CRFA QOLLANA DISTRITO DE MARA - COTABAMBAS - APURIMAC</t>
  </si>
  <si>
    <t>ELABORACION DE EXPEDIENTE TECNICO PARA EL PROYECTO MEJORAMIENTO DEL SERVICIO EDUCATIVO DE LOS INSTITUTOS DE EDUCACION SUPERIOR TECNOLOGICA PUBLICA DE PROGRESO Y VILCABAMBA DE LOS DISTRITOS DE PROGRESO Y VILCABAMBA DE LA PROVINCIA DE GRAU APURIMAC</t>
  </si>
  <si>
    <t>ELABORACION DE EXPEDIENTE TECNICO PARA EL PROYECTO MEJORAMIENTO DE LA CARRETERA, MOLLOCCO, CURANCO, NINACCASA, HUACULLO, PROVINCIA DE ANTABAMBA, REGION APURIMAC</t>
  </si>
  <si>
    <t>CONTRATACIÓN DEL SERVICIO DE CONSULTORIA DE OBRA PARA LA SUPERVISION DE LA EJECUCIÓN OBRA DE CONSTRUCCIÓN DE INFRAESTRUCTURA DE SALUD DE LA OBRA MEJORAMIENTO DEL ACCESO A LOS SERVICIOS DE SALUD EN LOS PS I-1 CURANCO,MUTKANI, LLANACOLLPA, SANTA ROSA, MICRORED ANTABAMBA, PROVINCIA DE ANTABAMBA APURIMA</t>
  </si>
  <si>
    <t>SALDO 2019 (*)</t>
  </si>
  <si>
    <t>SALDO 2020 (**)</t>
  </si>
  <si>
    <t xml:space="preserve">01  SEDE  CENTRAL </t>
  </si>
  <si>
    <t xml:space="preserve">BANCO  DE  LA  NACION </t>
  </si>
  <si>
    <t>181-019735</t>
  </si>
  <si>
    <t xml:space="preserve">NUEVOS  SOLES </t>
  </si>
  <si>
    <t>68,780.045.54</t>
  </si>
  <si>
    <t>RECURSOS  OPERACIONES  OFICIALES  DE  CREDITO  INTERNO</t>
  </si>
  <si>
    <t>181-047054</t>
  </si>
  <si>
    <t>SUB CUENTA ENDEUDAMIENTO  BONOS</t>
  </si>
  <si>
    <t xml:space="preserve">SUB CUENTA CONTINUIDAD  DE  INVERSIONES  ( ROOC) </t>
  </si>
  <si>
    <t>181-019778</t>
  </si>
  <si>
    <t>181-019530</t>
  </si>
  <si>
    <t>181-031875</t>
  </si>
  <si>
    <t>TRANSFERENCIAS FINANCIERAS  RECIBIDAS</t>
  </si>
  <si>
    <t>SUB CUENTA- PARTICIPACIONES - BIO</t>
  </si>
  <si>
    <t>SUB  CUENTA  CANON  MINERO</t>
  </si>
  <si>
    <t xml:space="preserve">SUB  CUENTA  REGALIA  MINERA </t>
  </si>
  <si>
    <t>SUB  CUENTA - FIDEICOMISO - FONIPREL</t>
  </si>
  <si>
    <t xml:space="preserve">SUB CUENTA - FIDEICOMISO  REGIONAL </t>
  </si>
  <si>
    <t>SUB CUENTA  - PARTICIPACIONES  - FED</t>
  </si>
  <si>
    <t>SUB  CUENTA -  REGALIA  CONTRAACTUAL</t>
  </si>
  <si>
    <t>403-HOSPITAL SUB REGIONAL DE ANDAHUAYLAS</t>
  </si>
  <si>
    <t>BANCO DE LA NACION</t>
  </si>
  <si>
    <t>00-182-009768</t>
  </si>
  <si>
    <t>SOLES</t>
  </si>
  <si>
    <t>00-182-006688</t>
  </si>
  <si>
    <t>403-HOSPITAL SUB REGIONAL ANDAHUAYLAS</t>
  </si>
  <si>
    <t>00-182-007692</t>
  </si>
  <si>
    <t>752 TRANSPORTES CHANKA</t>
  </si>
  <si>
    <t>00182011428</t>
  </si>
  <si>
    <t>00182006548</t>
  </si>
  <si>
    <t>2001</t>
  </si>
  <si>
    <t>329,483.35</t>
  </si>
  <si>
    <t>186,788.26</t>
  </si>
  <si>
    <t>1 ´051,970.31</t>
  </si>
  <si>
    <t>70,687.44</t>
  </si>
  <si>
    <t>2020</t>
  </si>
  <si>
    <t>243,751.70</t>
  </si>
  <si>
    <t>752 TRASPORTES CHANKA</t>
  </si>
  <si>
    <t>29,921.59</t>
  </si>
  <si>
    <t>23,050.45</t>
  </si>
  <si>
    <t>005 GERENCIA SUB REGIONAL DE COTABAMBAS</t>
  </si>
  <si>
    <t>170-010002032</t>
  </si>
  <si>
    <t>170-010002040</t>
  </si>
  <si>
    <t>170-010002873</t>
  </si>
  <si>
    <t>BANCO NACION</t>
  </si>
  <si>
    <t>00-170-001419</t>
  </si>
  <si>
    <t>00-170-001427</t>
  </si>
  <si>
    <t>2. RECURSOS DIRECTAM. RECAUD. (CUT)</t>
  </si>
  <si>
    <t>00-170-001478</t>
  </si>
  <si>
    <t>4. DONACIONES Y TRANSFERENCIAS (CUT)</t>
  </si>
  <si>
    <t>1501 RED DE SALUD ANTABAMBA</t>
  </si>
  <si>
    <t xml:space="preserve">BANCO DE LA NACION </t>
  </si>
  <si>
    <t xml:space="preserve">00-183-001248            </t>
  </si>
  <si>
    <t xml:space="preserve">00-183-001256 </t>
  </si>
  <si>
    <t xml:space="preserve">00-183-001248              </t>
  </si>
  <si>
    <t xml:space="preserve">00-183-001272  </t>
  </si>
  <si>
    <t xml:space="preserve">00-183-001248 </t>
  </si>
  <si>
    <t>400  SALUD APUIRMAC</t>
  </si>
  <si>
    <t>Soles</t>
  </si>
  <si>
    <t xml:space="preserve">      - Recursos Directamente Recaudados</t>
  </si>
  <si>
    <t xml:space="preserve">      - Recursos Directamente Recaudados (CUT)</t>
  </si>
  <si>
    <t xml:space="preserve">      - Donaciones y Tranferencias</t>
  </si>
  <si>
    <t xml:space="preserve">      - Donaciones y Tranferencias (CUT) TR "18"</t>
  </si>
  <si>
    <t xml:space="preserve">      - Donaciones y Tranferencias (CUT) TR "N"</t>
  </si>
  <si>
    <t xml:space="preserve">      - Donaciones y Tranferencias (CUT) TR "O"</t>
  </si>
  <si>
    <t xml:space="preserve">    - CANON  Y  SOBRECANON, REGALIAS Y PATICIPACIONES</t>
  </si>
  <si>
    <t xml:space="preserve">         &gt; Paticipaciones FED (CUT)</t>
  </si>
  <si>
    <t xml:space="preserve">         &gt; Regalias Contractuales (CUT)</t>
  </si>
  <si>
    <t xml:space="preserve">         &gt; Cano minero (CUT) TR "H"</t>
  </si>
  <si>
    <t xml:space="preserve">         &gt; Regalias mineras (CUT) TR "N"</t>
  </si>
  <si>
    <t xml:space="preserve">751 TRANSPORTES APURIMAC </t>
  </si>
  <si>
    <t>181-021217</t>
  </si>
  <si>
    <t>2005</t>
  </si>
  <si>
    <t>2. RECURSOS DIRECTAM. RECAUD. CUT</t>
  </si>
  <si>
    <t>2013</t>
  </si>
  <si>
    <t xml:space="preserve">    -RECURSOS OPERACIONES OFICIALES DE </t>
  </si>
  <si>
    <t xml:space="preserve">     CREDITO INTERNO</t>
  </si>
  <si>
    <t>SUB CUENTA ENDEUDAMIENTO BONOS</t>
  </si>
  <si>
    <t>2019</t>
  </si>
  <si>
    <t>SUB CUENTA CONTINUIDAD DE INVERSIONES (ROOC)</t>
  </si>
  <si>
    <t>TRANSFERENCIA FINANCIERAS RECIBIDAS</t>
  </si>
  <si>
    <t>-SUB CUENTA-PARTICIPACIONES-BOI</t>
  </si>
  <si>
    <t>-SUB CUENTA CANON MINERO</t>
  </si>
  <si>
    <t>2018</t>
  </si>
  <si>
    <t>-SUB CUENTA REGALIA MINERA</t>
  </si>
  <si>
    <t>-SUB CUENTA-PARTICIPACIONES- FONIPREL</t>
  </si>
  <si>
    <t>-SUB CUENTA-FIDEICOMISO REGIONAL</t>
  </si>
  <si>
    <t>-SUB CUENTA-PARTICIPACIONES-FED</t>
  </si>
  <si>
    <t>-SUB CUENTA-REGALIA CONTRACTUAL</t>
  </si>
  <si>
    <t>405 RED DE SALUD ABANCAY</t>
  </si>
  <si>
    <t>181-045647</t>
  </si>
  <si>
    <t>181-045671</t>
  </si>
  <si>
    <t xml:space="preserve">100 AGRICULTURA APURIMAC </t>
  </si>
  <si>
    <t>Banco de la Nación</t>
  </si>
  <si>
    <t>00-181-021209</t>
  </si>
  <si>
    <t xml:space="preserve">3.- RECURSOS OPERACIONES OFICIALES DE CREDITO </t>
  </si>
  <si>
    <t xml:space="preserve">    - CONTINUIDAD DE INVERSION - (ROOC)</t>
  </si>
  <si>
    <t xml:space="preserve">    - ENDEUDAMIENTO - BONOS</t>
  </si>
  <si>
    <t xml:space="preserve">    - PARTICIPACIONES - BOI</t>
  </si>
  <si>
    <t xml:space="preserve">    - REGALIAS CONTRACTUAL</t>
  </si>
  <si>
    <t xml:space="preserve">    - CANON MINERO</t>
  </si>
  <si>
    <t xml:space="preserve">    - FIDEICOMISO REGIONAL</t>
  </si>
  <si>
    <t>409 RED DE SALUD AYMARAES</t>
  </si>
  <si>
    <t>Recursos Directamente Recaudados</t>
  </si>
  <si>
    <t xml:space="preserve"> - OTROS (FONDO DE ESTIMULO DE DESEMPEÑO-FED)</t>
  </si>
  <si>
    <t>1010 EDUCACION COTABAMBAS</t>
  </si>
  <si>
    <t>00161041734</t>
  </si>
  <si>
    <t>00161034819</t>
  </si>
  <si>
    <t>2003</t>
  </si>
  <si>
    <t>PLIEGO: 442 GOBIERNO REGIONAL DE APURIMAC.</t>
  </si>
  <si>
    <r>
      <rPr>
        <b/>
        <sz val="9"/>
        <color theme="1"/>
        <rFont val="Arial"/>
        <family val="2"/>
      </rPr>
      <t>OET.01</t>
    </r>
    <r>
      <rPr>
        <sz val="9"/>
        <rFont val="Arial"/>
        <family val="2"/>
      </rPr>
      <t xml:space="preserve"> Reducir las brechas de desigualdad en la población, garantizando el derecho a la ciudadanía y erradicando toda forma de discriminación</t>
    </r>
  </si>
  <si>
    <t>OEI.01 Promover el Desarrollo social e igualdad de oportunidades en la Región Apurímac</t>
  </si>
  <si>
    <t xml:space="preserve">Porcentaje de poblacion femenina subempleada </t>
  </si>
  <si>
    <t>Area Remuneraciones GORE APU.</t>
  </si>
  <si>
    <t>Gerencia Regional Desarrollo Social.</t>
  </si>
  <si>
    <t xml:space="preserve">Porcentaje de violencia familiar  y sexual registrados </t>
  </si>
  <si>
    <t>GDS</t>
  </si>
  <si>
    <t>Comisarías, Demunas; GDS</t>
  </si>
  <si>
    <r>
      <rPr>
        <b/>
        <sz val="9"/>
        <color theme="1"/>
        <rFont val="Arial"/>
        <family val="2"/>
      </rPr>
      <t>OET. 02</t>
    </r>
    <r>
      <rPr>
        <sz val="9"/>
        <rFont val="Arial"/>
        <family val="2"/>
      </rPr>
      <t xml:space="preserve"> Mejorar las condiciones de salud en la población con énfasis en el Desarrollo Infantil Temprano.</t>
    </r>
  </si>
  <si>
    <t>OEI.02 Mejorar los servicios de salud en la región</t>
  </si>
  <si>
    <t>Tasa de Mortalidad Infantil disminuida en el departamento de Apurímac</t>
  </si>
  <si>
    <t>ENAHO - INEI</t>
  </si>
  <si>
    <t xml:space="preserve">DIRECCION REGIONAL DE SALUD </t>
  </si>
  <si>
    <t>Tasa de Morbilidad disminuida en la población del departamento de Apurímac</t>
  </si>
  <si>
    <r>
      <rPr>
        <b/>
        <sz val="9"/>
        <color theme="1"/>
        <rFont val="Arial"/>
        <family val="2"/>
      </rPr>
      <t>OET. 03</t>
    </r>
    <r>
      <rPr>
        <sz val="9"/>
        <rFont val="Arial"/>
        <family val="2"/>
      </rPr>
      <t xml:space="preserve"> Garantizar una educación de calidad con énfasis en el Desarrollo Infantil Temprano.</t>
    </r>
  </si>
  <si>
    <t>OEI.03 Mejorar los servicios educativos en la Región Apurímac.</t>
  </si>
  <si>
    <t xml:space="preserve"> % de estudiantes de Educación Básica Regular que concluyen satisfactoriamente </t>
  </si>
  <si>
    <t>ESTADISTICAS DREA UGEL</t>
  </si>
  <si>
    <t>DREA</t>
  </si>
  <si>
    <r>
      <rPr>
        <b/>
        <sz val="9"/>
        <color theme="1"/>
        <rFont val="Arial"/>
        <family val="2"/>
      </rPr>
      <t>0ET. 04</t>
    </r>
    <r>
      <rPr>
        <sz val="9"/>
        <rFont val="Arial"/>
        <family val="2"/>
      </rPr>
      <t xml:space="preserve"> Incrementar el acceso a vivienda y al servicio continuo de agua y saneamiento de calidad.</t>
    </r>
  </si>
  <si>
    <t>OEI.04 Mejorar los servicios de saneamiento básico para el desarrollo de la población.</t>
  </si>
  <si>
    <t>Porcentaje de cobertura de agua segura</t>
  </si>
  <si>
    <t>DRVCS</t>
  </si>
  <si>
    <t>ENDES</t>
  </si>
  <si>
    <r>
      <rPr>
        <b/>
        <sz val="9"/>
        <color theme="1"/>
        <rFont val="Arial"/>
        <family val="2"/>
      </rPr>
      <t>OET . 05</t>
    </r>
    <r>
      <rPr>
        <sz val="9"/>
        <color theme="1"/>
        <rFont val="Arial"/>
        <family val="2"/>
      </rPr>
      <t xml:space="preserve"> Incrementar los niveles de producción y productividad de las unidades económicas.</t>
    </r>
  </si>
  <si>
    <t>OEI.05 Mejorar los niveles de competitividad de los agentes economicos.</t>
  </si>
  <si>
    <t xml:space="preserve">Indice de competividad regional </t>
  </si>
  <si>
    <t>CNC, INCORE</t>
  </si>
  <si>
    <t>GRPPAT, GRDE.</t>
  </si>
  <si>
    <r>
      <rPr>
        <b/>
        <sz val="9"/>
        <color theme="1"/>
        <rFont val="Arial"/>
        <family val="2"/>
      </rPr>
      <t>OET. 06</t>
    </r>
    <r>
      <rPr>
        <sz val="9"/>
        <color theme="1"/>
        <rFont val="Arial"/>
        <family val="2"/>
      </rPr>
      <t xml:space="preserve"> Mejorar los niveles de Competitividad en la Región.</t>
    </r>
  </si>
  <si>
    <t>OEI.06 Promover el trabajo formal y decente de la población apurimeña</t>
  </si>
  <si>
    <t xml:space="preserve">
% de empleo informal </t>
  </si>
  <si>
    <t>INEI – MTPE</t>
  </si>
  <si>
    <t>DRSTPEA</t>
  </si>
  <si>
    <r>
      <rPr>
        <b/>
        <sz val="9"/>
        <color theme="1"/>
        <rFont val="Arial"/>
        <family val="2"/>
      </rPr>
      <t>OET. 07</t>
    </r>
    <r>
      <rPr>
        <sz val="9"/>
        <color theme="1"/>
        <rFont val="Arial"/>
        <family val="2"/>
      </rPr>
      <t xml:space="preserve"> Incrementar el empleo de calidad.</t>
    </r>
  </si>
  <si>
    <r>
      <rPr>
        <b/>
        <sz val="9"/>
        <color theme="1"/>
        <rFont val="Arial"/>
        <family val="2"/>
      </rPr>
      <t>OET. 08</t>
    </r>
    <r>
      <rPr>
        <sz val="9"/>
        <rFont val="Arial"/>
        <family val="2"/>
      </rPr>
      <t xml:space="preserve"> Modernizar la institucionalidad de las entidades públicas.</t>
    </r>
  </si>
  <si>
    <t>OEI.07 Fortalecer la Gestión Institucional del Gobierno Regional de Apurímac</t>
  </si>
  <si>
    <t xml:space="preserve">
% de documentos de gestión actualizados e  implementados</t>
  </si>
  <si>
    <t>EVALUACION PEI</t>
  </si>
  <si>
    <t>DNPP-CEPLAN</t>
  </si>
  <si>
    <r>
      <rPr>
        <b/>
        <sz val="9"/>
        <color theme="1"/>
        <rFont val="Arial"/>
        <family val="2"/>
      </rPr>
      <t>OET. 09</t>
    </r>
    <r>
      <rPr>
        <sz val="9"/>
        <rFont val="Arial"/>
        <family val="2"/>
      </rPr>
      <t xml:space="preserve"> Mejorar la calidad ambiental.</t>
    </r>
  </si>
  <si>
    <t>OEI. 08 Promover el aprovechamiento sostenible de los recursos naturales en la región</t>
  </si>
  <si>
    <t xml:space="preserve"> 
% de has. con bosques conservados</t>
  </si>
  <si>
    <t>GRRNN y GMA</t>
  </si>
  <si>
    <t>Gerencia</t>
  </si>
  <si>
    <r>
      <rPr>
        <b/>
        <sz val="9"/>
        <color theme="1"/>
        <rFont val="Arial"/>
        <family val="2"/>
      </rPr>
      <t>OET. 10</t>
    </r>
    <r>
      <rPr>
        <sz val="9"/>
        <rFont val="Arial"/>
        <family val="2"/>
      </rPr>
      <t xml:space="preserve"> Disminuir la vulnerabilidad de la población ante fenómenos naturales y antrópicos.</t>
    </r>
  </si>
  <si>
    <t>OEI. 09  Promover la Gestión de Riesgo de Desastres en un contexto de Cambio Climático en la región</t>
  </si>
  <si>
    <t>% de población afectada ante la ocurrencia de un desastre</t>
  </si>
  <si>
    <t>GRRNN y GMA y Defensa Civil</t>
  </si>
  <si>
    <t>Gerencia y Defensa Civil - CAR</t>
  </si>
  <si>
    <t>SECTOR O GOB. REGIONAL: PLIEGO 442: GOBIERNO REGIONAL DE APURIMAC</t>
  </si>
  <si>
    <t>AÑO FISCAL 2017</t>
  </si>
  <si>
    <t>AÑO FISCAL 2018 (*)</t>
  </si>
  <si>
    <t>747: SEDE CENTRAL</t>
  </si>
  <si>
    <t>00: RECURSOS ORDINARIOS</t>
  </si>
  <si>
    <t>C.A.S.</t>
  </si>
  <si>
    <t>PROMOCION Y FOMENTO DEL EMPLEO (DR. TRABAJO Y EMPLEO)</t>
  </si>
  <si>
    <t>AGUILAR ESPINOZA ROGER ENRIQUE</t>
  </si>
  <si>
    <t xml:space="preserve">ABOGADO </t>
  </si>
  <si>
    <t>SUPERIOR</t>
  </si>
  <si>
    <t>TITULO</t>
  </si>
  <si>
    <t>TRABAJADORA SOCIAL - ALDEA INFANTIL VIRGEN DEL ROSARIO</t>
  </si>
  <si>
    <t>AGUIRRE VALDIVIA SANDRA ARACELY</t>
  </si>
  <si>
    <t>TECNICO</t>
  </si>
  <si>
    <t>ESPECIALISTA TRUBUTACION OFIS TESORERIA</t>
  </si>
  <si>
    <t>ALARCON ROBLES HEBERT</t>
  </si>
  <si>
    <t xml:space="preserve">                                                                                                                                                                                                        </t>
  </si>
  <si>
    <t>ASISTENTE DEL COER- DEFENSA NACIONAL Y CIVIL</t>
  </si>
  <si>
    <t>ALIAGA VILLCAS LUZ MARINA</t>
  </si>
  <si>
    <t>ESPECIALISTA EN PROCESOS - OF. ABASTECIMIENTO</t>
  </si>
  <si>
    <t>ALLCCA PEREZ EVER</t>
  </si>
  <si>
    <t>CONTADOR</t>
  </si>
  <si>
    <t>RESPONSABLE DEL COER - DEFENSA NACIONAL Y CIVIL</t>
  </si>
  <si>
    <t>ALVAREZ FERRO NOE  ABEL</t>
  </si>
  <si>
    <t xml:space="preserve">SUB GERENCIA DE INCLUCION SOCIAL </t>
  </si>
  <si>
    <t>AMABLE CRUZ GLADYS TOMASA</t>
  </si>
  <si>
    <t>PSICOLOGA</t>
  </si>
  <si>
    <t>OFICINA DE ARCHIVO REGIONAL</t>
  </si>
  <si>
    <t>ANDIA CARDENAS  ROSMERY</t>
  </si>
  <si>
    <t>ARIAS RIOS ISABEL</t>
  </si>
  <si>
    <t>DIRECTOR DE ENERGIA Y MINAS</t>
  </si>
  <si>
    <t>ARONES CASTRO ALEJANDRO</t>
  </si>
  <si>
    <t>ING. MINAS</t>
  </si>
  <si>
    <t>ASISTENTE ADMINISTRATIVO - CONSEJO REGIONAL</t>
  </si>
  <si>
    <t>ASTO ANCHAYHUA JESICA PRIMITIVA</t>
  </si>
  <si>
    <t>GESTION DE LA SUB GERENCIA DE MYPESY COMPETITIVIDAD</t>
  </si>
  <si>
    <t>ATAYUPANQUI AYBAR GARY</t>
  </si>
  <si>
    <t>LICENCIADO</t>
  </si>
  <si>
    <t>ADMINISTRATIVO EN LA OFICINA DE ABASTECIMINETO</t>
  </si>
  <si>
    <t>AVALOS CONTRERAS LAZARO</t>
  </si>
  <si>
    <t>OFICINA DE CENTROS Y ESPACIOS DE MONITOREO DE EMERGENCIA</t>
  </si>
  <si>
    <t>BACA AIQUIPA JAVIER  SABINO</t>
  </si>
  <si>
    <t>PROFESIONAL</t>
  </si>
  <si>
    <t>ADMINISTRATIVO DE LA OFICINA DE PROCURADURIA</t>
  </si>
  <si>
    <t>BARRERA BARRERA  GRISELA MARIA</t>
  </si>
  <si>
    <t>LICENCIADA EN ENFERMERIA - ALDEA INFANTIL VIRGEN DEL ROSARIO</t>
  </si>
  <si>
    <t>BERNAOLA BRAVO DEYSI</t>
  </si>
  <si>
    <t>ENFERMA</t>
  </si>
  <si>
    <t xml:space="preserve">GESTION DE LA OFICINA DE ABASTECIMIENTO </t>
  </si>
  <si>
    <t>BORDA LUNA AMPARO</t>
  </si>
  <si>
    <t>CONTADORA</t>
  </si>
  <si>
    <t>ADMINISTRATIVO EQUIPO MECANICO</t>
  </si>
  <si>
    <t>O9020952</t>
  </si>
  <si>
    <t>BORDA SOCA JUAN EUDES</t>
  </si>
  <si>
    <t>DEFENSA DE LOS DERECHOS CONSTITUCIONALES Y LEGALES  (PROCURADOR)</t>
  </si>
  <si>
    <t>CABALLERO UTANI SIMEONA</t>
  </si>
  <si>
    <t>AGOGADO</t>
  </si>
  <si>
    <t xml:space="preserve">OFICINA DE ASESORIA JURIDICA </t>
  </si>
  <si>
    <t>CAILLAHUA ABARCA KATHIA GOOYEEDT</t>
  </si>
  <si>
    <t>TITULADO</t>
  </si>
  <si>
    <t xml:space="preserve">GESTION ADMINISTRATIVA DE LA OFICINA REGIONAL DE COMUNICACIÓN </t>
  </si>
  <si>
    <t>CALLE ESPINOZA VICTOR FERNANDO</t>
  </si>
  <si>
    <t>PSICOLOGA - DIRECCION REGIONAL DE TRABAJO Y PROMOCION DEL EM</t>
  </si>
  <si>
    <t>CALVO SUAREZ NOELIA VERONICA</t>
  </si>
  <si>
    <t xml:space="preserve">PSICOLOGA </t>
  </si>
  <si>
    <t>OFICINA DE ESTADISTICA E INFORMATICA</t>
  </si>
  <si>
    <t>CAMACHO SORIA YILMAR</t>
  </si>
  <si>
    <t>TEC. SISTEMAS</t>
  </si>
  <si>
    <t xml:space="preserve">SUB REGIONAL DE AYMARAES </t>
  </si>
  <si>
    <t>CARRILLO  SEGOVIA GUSTAVO ADOLFO</t>
  </si>
  <si>
    <t>ING. CIVIL</t>
  </si>
  <si>
    <t>ABOGADO PENAL CIVIL-  PROCURADURIA PUBLICA</t>
  </si>
  <si>
    <t>CARTAGENA CHAMBI MIRIAN MEDALITH</t>
  </si>
  <si>
    <t>RESPONSABLE DE ALMACEN DE ALDEA INFANTIL VIRGEN DEL ROSARIO</t>
  </si>
  <si>
    <t>CAYLLAHUA HURTADO GREGORIO</t>
  </si>
  <si>
    <t xml:space="preserve">OFICINA DE FISCALIZACION DE LA NORMATIVA LABORAL </t>
  </si>
  <si>
    <t xml:space="preserve">CHAVEZ UGARTE CECILIA DOLORES </t>
  </si>
  <si>
    <t xml:space="preserve">TITULADO </t>
  </si>
  <si>
    <t>SUB GERENCIA DE ESTUDIOS DEFINITIVOS</t>
  </si>
  <si>
    <t>CHAVEZ UGARTE CHRISTIAN JOSELO</t>
  </si>
  <si>
    <t>INGENIERO</t>
  </si>
  <si>
    <t>DIRECTOR DE ASESORIA JURIDICA</t>
  </si>
  <si>
    <t>CHICLLA ARREDONDO BENEDIGTO</t>
  </si>
  <si>
    <t>CHIRINOS CAMERO ISAAC</t>
  </si>
  <si>
    <t xml:space="preserve">SUB GERENCIA DE PROGRAMACION E INVERSION </t>
  </si>
  <si>
    <t xml:space="preserve">CHIRINOS VERA SAMUEL </t>
  </si>
  <si>
    <t>ECONOMISTA</t>
  </si>
  <si>
    <t>GESTION DE ALTA DIRECCION - GOBERNACION REGIONAL</t>
  </si>
  <si>
    <t>CISNEROS SULLCAHUAMAN JUAN FRACISCO</t>
  </si>
  <si>
    <t>ASESOR  LEGAL  PPR - GRAP</t>
  </si>
  <si>
    <t>CONDORI ZEVALLOS NELY</t>
  </si>
  <si>
    <t xml:space="preserve">OFICINA DE RECURSOS HUMANOS Y DE ESCALAFON </t>
  </si>
  <si>
    <t>CORDOVA CERVANTES JULIAN</t>
  </si>
  <si>
    <t>ADMINISTRATIVO DE SANEAMINETO FISICO LEGAL DE LA PROPIEDAD</t>
  </si>
  <si>
    <t>CORDOVA JUNCO NARCISO</t>
  </si>
  <si>
    <t>ADMINISRATIVO DE LA OFICINA DE FOMENTO DEL EMPLEO</t>
  </si>
  <si>
    <t>DAMIAN CORDOVA AQUILINO</t>
  </si>
  <si>
    <t xml:space="preserve">SUB GERENCIA DE PLANEAMIENTO Y ACONDICIONAMIENTO </t>
  </si>
  <si>
    <t>DEL CASTILLO RUIZ CARO DAVID EDUARDO</t>
  </si>
  <si>
    <t>SUB GERENTE DE DEFESA CIVIL</t>
  </si>
  <si>
    <t>DUEÑAS DURAN JULIO</t>
  </si>
  <si>
    <t>AUDITOR - ORGANO DE CONTROL INSTITUCIONAL</t>
  </si>
  <si>
    <t>ECCOÑA SOTA MARIBEL</t>
  </si>
  <si>
    <t>ADMINISTRATIVO DE LA OFICINA DE CONTABILIDAD</t>
  </si>
  <si>
    <t>ELGUERA SANCHEZ YENNY</t>
  </si>
  <si>
    <t>CONSEJO REGIONAL</t>
  </si>
  <si>
    <t>GAMARRA CANAVAL CESAR LEONCIO</t>
  </si>
  <si>
    <t>SUB GERENTE DE SANEAMINETO FISICO LEGAL DE LA PROPIEDAD</t>
  </si>
  <si>
    <t>GARCIA SANTAMARIA ADOLFO ALEX</t>
  </si>
  <si>
    <t>GESTION DE SECRETARIA GENERAL</t>
  </si>
  <si>
    <t>GOMEZ CAMERO PERCY</t>
  </si>
  <si>
    <t>SUB GERENCIA DE PROMOCION SOCIAL</t>
  </si>
  <si>
    <t>GOMEZ CUELLAR PEDRO PASCUAL</t>
  </si>
  <si>
    <t>SUB GERENTE DE AYMARAES</t>
  </si>
  <si>
    <t>GONZALES VIDAL OSCAR JUVENAL</t>
  </si>
  <si>
    <t>ACTIVIDAD INDUSTRIAL</t>
  </si>
  <si>
    <t>GUTIERREZ   INFANTAS DARWIN</t>
  </si>
  <si>
    <t xml:space="preserve">GERENTE GENERAL </t>
  </si>
  <si>
    <t>GUTIERREZ RODAS RAUL ANGEL</t>
  </si>
  <si>
    <t>TEC. SECRETARIA GENERAL</t>
  </si>
  <si>
    <t>GUZMAN HURTADO VILMA MARCELINA</t>
  </si>
  <si>
    <t>DISEÑADOR GRAFICO Y CAMAROGRAFO -DIRECCION DE COMUNICACIONES</t>
  </si>
  <si>
    <t>HUALLPA ECHEVARRIA ALBERTH ENOC</t>
  </si>
  <si>
    <t>OFICINA DE RECURSOS HUMANOS Y ESCALAFON</t>
  </si>
  <si>
    <t>HUAMAN CHIPA HUBERT</t>
  </si>
  <si>
    <t>ADMINISTRATIVO OFICINA SECRETARIA GENERAL</t>
  </si>
  <si>
    <t>HUAMANI PERALTA MARIBEL</t>
  </si>
  <si>
    <t>HUAMANI ROJAS FRANCISCO</t>
  </si>
  <si>
    <t>HUANACO CORDOVA TIMOTEO</t>
  </si>
  <si>
    <t>AUDITOR - ORGANO DE CONTROL INTERNO</t>
  </si>
  <si>
    <t>HUARACA AEDO LUIS</t>
  </si>
  <si>
    <t>SUB GERENTE DE ANTABAMBA</t>
  </si>
  <si>
    <t>HUGO SOLANO HERNAN</t>
  </si>
  <si>
    <t>RESPONSABLE TECNICO - DIRECCION REGIONAL DE TRABAJO</t>
  </si>
  <si>
    <t>LANCHO CHICLLA MARITZA</t>
  </si>
  <si>
    <t>SUB REGIONAL  DE ANTABAMBA</t>
  </si>
  <si>
    <t>LIMPE CONTRERAS JOSE LUIS</t>
  </si>
  <si>
    <t>PROFESOR</t>
  </si>
  <si>
    <t>RESPONSABLE DE PREPARACION - DEFENSA CIVIL</t>
  </si>
  <si>
    <t>LIVANO LUNA MARIA ENELA</t>
  </si>
  <si>
    <t>DIRECCION REGIONAL SECTORIAL DE VIVIENDA Y CONSTRUCCION</t>
  </si>
  <si>
    <t>LOPEZ CONTRERAS EVANGELINA GUADALUPE</t>
  </si>
  <si>
    <t xml:space="preserve">SUB DIRECCION REGIONAL DE VIVIENDA </t>
  </si>
  <si>
    <t>LOPEZ SERRANO LIZ</t>
  </si>
  <si>
    <t>ABOGADO DE SECRETARIA TECNICA  - RR/HH</t>
  </si>
  <si>
    <t>MAMANI CCANA ROBERTO EFRAIN</t>
  </si>
  <si>
    <t>GESTION ADMINISTRATIVA DE LA DIRECCION REGIONAL DE ASESORIA JURIDICA</t>
  </si>
  <si>
    <t>MANTILLA LLERENA EDWIN</t>
  </si>
  <si>
    <t>DIRECTOR DE ASESORIA LEGAL</t>
  </si>
  <si>
    <t>ADMINISTRACION - GOBERNACION REGIONAL</t>
  </si>
  <si>
    <t>MARTINEZ AMACHI GABRIELA</t>
  </si>
  <si>
    <t>ASISTENTE ADIMISTRATIVO - PLANIFICACION Y PRESUPUESTO</t>
  </si>
  <si>
    <t>MEDINA HUAROC PATTY YANET</t>
  </si>
  <si>
    <t>BACH.CIENCIAS POLITICAS</t>
  </si>
  <si>
    <t>S/TITULO</t>
  </si>
  <si>
    <t>SUB GERENCIA DE ASUNTOS PRODUCTIVOS Y DE SERVICIOS</t>
  </si>
  <si>
    <t>MENACHO MORALES GUILLERMO ADELFO</t>
  </si>
  <si>
    <t xml:space="preserve">BIOLOGO </t>
  </si>
  <si>
    <t>SUB GERENTE DE ASUNTOS PRODUCTIVOS Y DE SERVICIOS</t>
  </si>
  <si>
    <t xml:space="preserve">MENDOZA ALVE RAUL VICENTE </t>
  </si>
  <si>
    <t>ABOGADO DE PREVENCION - DIRECCION REGIONAL DE TRABAJO</t>
  </si>
  <si>
    <t>MENDOZA ORTIZ GLADYS</t>
  </si>
  <si>
    <t>ADMINISTRACION DEL FRENTE DE DESASTRES NATURALES</t>
  </si>
  <si>
    <t>MENDOZA PEÑA HUGO</t>
  </si>
  <si>
    <t>MAMA SUSTITUTA - ALDEA INFANTIL VIRGEN DEL ROSARIO</t>
  </si>
  <si>
    <t>MENDOZA SALAZAR YANET</t>
  </si>
  <si>
    <t>SUB GERENCIA DE SANEAMIENTO FISICO LEGAL A LA PROPIEDAD</t>
  </si>
  <si>
    <t>MOLINA SOTELO VICKY</t>
  </si>
  <si>
    <t xml:space="preserve">ABOGADA </t>
  </si>
  <si>
    <t>FUNCIONAMIENTO DE LA OFICINA DE ENLACE DE LIMA</t>
  </si>
  <si>
    <t>MONTOYA REYNAGA DAVID</t>
  </si>
  <si>
    <t>SUB GERENCIA DE EQUIPO MECANICO</t>
  </si>
  <si>
    <t>MONZON CARDENAS WILBERT</t>
  </si>
  <si>
    <t>SUB GERENTE DE EQUIPO MECANICO</t>
  </si>
  <si>
    <t>SUB - GERENCIA DE PLANEAMINETO Y ACONDICIONAMIENTO TERRITORI</t>
  </si>
  <si>
    <t>MORA SIERRA EVELIA</t>
  </si>
  <si>
    <t>SUB GERENTE DE PRESUPUESTO</t>
  </si>
  <si>
    <t>MORALES CORDOVA VLADIMIRO JULIAN</t>
  </si>
  <si>
    <t xml:space="preserve">GESTION DE LA OFICINA DE TESORERIA </t>
  </si>
  <si>
    <t>ÑAHUI CACERES MELCHOR FREDY</t>
  </si>
  <si>
    <t>DESARROLLO DEL TURISMO</t>
  </si>
  <si>
    <t>OCHOA PINO MARTHA SDENKA</t>
  </si>
  <si>
    <t>LIC. TURISMO</t>
  </si>
  <si>
    <t xml:space="preserve">ADMINISTRATIVO DE LA OFICINA DE TESORERIA </t>
  </si>
  <si>
    <t xml:space="preserve">OLIVERA QQUERARI VIRGILIO </t>
  </si>
  <si>
    <t>OFICINA REGIONAL DE SUPERVISION LIQUIDACION Y TRANSFERENCIA DE PROY.</t>
  </si>
  <si>
    <t>ORTIZ ASCARZA FREDY</t>
  </si>
  <si>
    <t>SUPERVICION Y LIQUIDACION</t>
  </si>
  <si>
    <t>OSCO PORTILLO GONZALO</t>
  </si>
  <si>
    <t>ING,. SISTEMAS</t>
  </si>
  <si>
    <t>ABOGADO PENAL CIVIL - PROCURADURIA PUBLICA</t>
  </si>
  <si>
    <t>OSIS HUAMAN MARIBEL</t>
  </si>
  <si>
    <t>ADMINISTRATIVO OFICINA DE PESQUERIA</t>
  </si>
  <si>
    <t>PALOMINO SIERRA JULIO CESAR</t>
  </si>
  <si>
    <t>JEFE DE ADQUISICIONES - OFICINA DE ABASTECIMIENTO</t>
  </si>
  <si>
    <t>PALOMINO YARIHUAMAN JHONNY OMAR</t>
  </si>
  <si>
    <t>PROFESIONAL EN TURISMO - DIRECCION REGIONAL DE TURISMO</t>
  </si>
  <si>
    <t>PANIAGUA PUMACAYO LIDIA</t>
  </si>
  <si>
    <t>PEREIRA QUISPEYNGA ELIZABETH</t>
  </si>
  <si>
    <t>SUB GERENTE DE DESARROLLO INSTITUCIONAL, ESTADISTICA E INFOR</t>
  </si>
  <si>
    <t>PEREZ VALCARCEL JOSE FRANKLIN</t>
  </si>
  <si>
    <t>ABOGADO EN CONTRATACIONES - OFIS ABASTECIMIENTO</t>
  </si>
  <si>
    <t>PRADA SALAZAR GUSTAVO FREDY</t>
  </si>
  <si>
    <t>RESPONSABLE MODULO DE OPERACIONES - DEFENSA CIVIL</t>
  </si>
  <si>
    <t>QUINTANA CORDOVA MARCO ANTONIO</t>
  </si>
  <si>
    <t>COORDINADOR DE OREDIS-SUB GERENCIA DE PROMOCION SOCIAL</t>
  </si>
  <si>
    <t>QUINTANA ESPINOZA ROSA ZELA</t>
  </si>
  <si>
    <t>QUISPE ARREDONDO TROYANO</t>
  </si>
  <si>
    <t>QUISPE DURAND LEIDY ELIZABETH</t>
  </si>
  <si>
    <t>CONDUCTOR AUDIOVISUAL - DIRECCION DE COMUNICACIONES</t>
  </si>
  <si>
    <t>QUISPE VARGAS HERMOGENES</t>
  </si>
  <si>
    <t>PERIODISTA</t>
  </si>
  <si>
    <t>TEC. OFICINA DE RECURSOS HUMANOS Y ESCALAFON</t>
  </si>
  <si>
    <t>QUISPEHUAMAN ATANACIO MARIA CLEOFE</t>
  </si>
  <si>
    <t>RAMIREZ GUILLEN LEONIDAS MARIANO</t>
  </si>
  <si>
    <t>OFICINA REGIONAL DE CONTROL INSTITUCIONAL</t>
  </si>
  <si>
    <t>RIVAS GIRALDEZ BENESSY</t>
  </si>
  <si>
    <t>RIVAS GIRALDEZ KAREM BENESSY</t>
  </si>
  <si>
    <t>DIRECCION REGIONAL DE LA PRODUCCION - PESQUERIA</t>
  </si>
  <si>
    <t>RIVEROS SOTOMAYOR ANTONIO</t>
  </si>
  <si>
    <t>ASISTENTE ADMINISTRATIVO</t>
  </si>
  <si>
    <t>ROBLES VIDAL ZULMA MAXIMILIANA</t>
  </si>
  <si>
    <t xml:space="preserve">ROSADA SILVA JUVENAL </t>
  </si>
  <si>
    <t>SECRETARIA -  DIRECCION DE DEFENSA CIVIL</t>
  </si>
  <si>
    <t>SAAVEDRA SORAS MARGARET</t>
  </si>
  <si>
    <t>DIRECCION DE COMERCIO Y TURISMO</t>
  </si>
  <si>
    <t>SALAS CCENTE LISBETH</t>
  </si>
  <si>
    <t>RESPONSABLE DE COMUNICACIONES - DEFENSA NACIONAL CIVIL</t>
  </si>
  <si>
    <t>SALCEDO AGUIRRE ELMER</t>
  </si>
  <si>
    <t>SECRETARIA DE ALTA DIRECCION - GERENCIA GENERAL</t>
  </si>
  <si>
    <t>SAN MARTIN BRONCANO MAE AILEEN CAROLINA</t>
  </si>
  <si>
    <t>SANTANA BALDEON CESAR AUGUSTO</t>
  </si>
  <si>
    <t xml:space="preserve">SUB GERENCIA DE OBRAS </t>
  </si>
  <si>
    <t>SARMIENTO SOTTA LEONEL</t>
  </si>
  <si>
    <t>AGOGADO DE FASE SANCIONADORA - DIRECCION REGIONAL DE TRABAJO</t>
  </si>
  <si>
    <t>SEGOVIA LLANOS MARYCARMEN</t>
  </si>
  <si>
    <t>SUB GERENCIA DE PRESUPUESTO</t>
  </si>
  <si>
    <t>SEGOVIA PALOMINO EDGAR</t>
  </si>
  <si>
    <t>CONTROL PREVIO - OFICINA DE CONTABILIDAD</t>
  </si>
  <si>
    <t>SERRANO ANGELINO UBALDO</t>
  </si>
  <si>
    <t>GESTION DE LA OFICINA REGIONAL DE DEFENSA NACIONAL DEFENSA CIVIL</t>
  </si>
  <si>
    <t>SERRANO BERRIO ADOLFO SEVERINO</t>
  </si>
  <si>
    <t>MAGISTER</t>
  </si>
  <si>
    <t xml:space="preserve">SERRANO CAHUANA JAIME </t>
  </si>
  <si>
    <t>ASISTENTE ADMINISTRATIVO - DESARROLLO INSTITUCIONAL</t>
  </si>
  <si>
    <t>SOLIS AYMA YANET YAMINE</t>
  </si>
  <si>
    <t xml:space="preserve">SUB GERENCIA DE RECURSOS NATURALES </t>
  </si>
  <si>
    <t>SUCÑER INQUIL FREDY</t>
  </si>
  <si>
    <t>SUB GERENTE DE RR.NN</t>
  </si>
  <si>
    <t>SECRETARIA - OFICINA DE CONTABILIDAD</t>
  </si>
  <si>
    <t>SUMARRIVA HUAMAN JUDITH LISSETH</t>
  </si>
  <si>
    <t>TAIPE CAMCHO JORGE DIOMEDES</t>
  </si>
  <si>
    <t xml:space="preserve">CONTADOR </t>
  </si>
  <si>
    <t>SUB GERENCIA DE DESARROLLO INSTITUCIONAL, ESTADISTICA E INFORMATICA</t>
  </si>
  <si>
    <t xml:space="preserve">TELLO PALOMINO ALEJANDRO </t>
  </si>
  <si>
    <t>PROMOCION DE ACTIVIDAD PESQUERA</t>
  </si>
  <si>
    <t>TRIVEÑO VALENZA CARLOS ENRIQUE</t>
  </si>
  <si>
    <t>ING. ZOTECNIA</t>
  </si>
  <si>
    <t>GERENCIA REGIONAL DE PLANEAMIENTO, PRESUPUESTO Y ACONDICIONAMIENTO</t>
  </si>
  <si>
    <t>VALDEIGLESIAS CISNEROS RAINER</t>
  </si>
  <si>
    <t>VALDEZ CHIPA FLOR MARIA</t>
  </si>
  <si>
    <t>ADMINISTRADORA - ALDEA INFANTIL VIRGEN DEL ROSARIO</t>
  </si>
  <si>
    <t>VALDIVIA SALCEDO SABRINA</t>
  </si>
  <si>
    <t>VALER BACILIO DANNY</t>
  </si>
  <si>
    <t>ADMINISTRATIVO EN ALDEA INFANTIN</t>
  </si>
  <si>
    <t xml:space="preserve">VARGAS CHOQUE NATALIA </t>
  </si>
  <si>
    <t>RESPONSABLE EN RELACIONES INSTITUCIONALES - DIRECION DE COMU</t>
  </si>
  <si>
    <t>VILCHES ASCARZA PEDRO FERNANDO</t>
  </si>
  <si>
    <t xml:space="preserve">SUB GERENCIA DE PROMICION SOCIAL </t>
  </si>
  <si>
    <t>VILLAFUERTE CCASANI LUCIO</t>
  </si>
  <si>
    <t>ADMINISTRADORA</t>
  </si>
  <si>
    <t>VILLAFUERTE IPARRAGUIRRE MARILIA</t>
  </si>
  <si>
    <t>LICENCIADA</t>
  </si>
  <si>
    <t>GERENTE SUB REGIONAL DE GRAU</t>
  </si>
  <si>
    <t>ZEA RAYME ESMELIDA</t>
  </si>
  <si>
    <t>LIC.CIENCIAS POLICAS</t>
  </si>
  <si>
    <t>DESARROLLO DE LOS CENTROS Y ESPACIOS DE MONITOREO DE EMERGENCIAS</t>
  </si>
  <si>
    <t xml:space="preserve">ZUÑIGA HUAITA JORGE DEMETRIO </t>
  </si>
  <si>
    <t>Director Regional</t>
  </si>
  <si>
    <t>Especialista en Tributación</t>
  </si>
  <si>
    <t>Asistente de COER</t>
  </si>
  <si>
    <t>Responsable Modulo  Monitoreo- COER</t>
  </si>
  <si>
    <t>Dirección Oficina de Coordinación Lima</t>
  </si>
  <si>
    <t>ENFERMERA</t>
  </si>
  <si>
    <t>Abogada</t>
  </si>
  <si>
    <t>AMABLE CRUZ ROSSIO</t>
  </si>
  <si>
    <t>Tecnico Administrativo</t>
  </si>
  <si>
    <t>ANDIA CARDENAS ROSMERY</t>
  </si>
  <si>
    <t>Asistente Administrativo</t>
  </si>
  <si>
    <t>Director Regional Sectorial de Energia y Minas</t>
  </si>
  <si>
    <t>Asistente Adiministrativo Consejo Regional</t>
  </si>
  <si>
    <t>Sub Gerente de MYPES y competitividad</t>
  </si>
  <si>
    <t>Personal de mantenimiento</t>
  </si>
  <si>
    <t>Evaluador COER</t>
  </si>
  <si>
    <t>Gerenta General</t>
  </si>
  <si>
    <t>BEJAR JIMENEZ ROSA OLINDA</t>
  </si>
  <si>
    <t>LICENCIADA EN ENFERMERIA</t>
  </si>
  <si>
    <t>Mama Sustituta</t>
  </si>
  <si>
    <t>BERNAOLA SOLIS ESPERANZA</t>
  </si>
  <si>
    <t>sub Gerente de Asuntos productivos y Servicios</t>
  </si>
  <si>
    <t>BORDA CHIPANA ADRIEL</t>
  </si>
  <si>
    <t>Seguridad Institucional</t>
  </si>
  <si>
    <t>Procuradora</t>
  </si>
  <si>
    <t>Asesor Juridico</t>
  </si>
  <si>
    <t>Psicologa</t>
  </si>
  <si>
    <t>Soporte Tecnico</t>
  </si>
  <si>
    <t>INGENIERO SISTEMAS</t>
  </si>
  <si>
    <t>Gerente Sub Regional</t>
  </si>
  <si>
    <t>CARRILLO SEGOVIA WILBER ISAAC</t>
  </si>
  <si>
    <t>Abogado II</t>
  </si>
  <si>
    <t>Responsable de Almacen</t>
  </si>
  <si>
    <t>Responsable del Observatorio OSEL</t>
  </si>
  <si>
    <t>CHAVEZ UGARTE CECILIA  DOLORES</t>
  </si>
  <si>
    <t>SUB GERENTE DE ESTUDIOS DEFINITIVOS</t>
  </si>
  <si>
    <t>Sub Gerente</t>
  </si>
  <si>
    <t>CHIRINOS VERA SAMUEL</t>
  </si>
  <si>
    <t>Abogado IV</t>
  </si>
  <si>
    <t>Tecnico responsable de control de personal</t>
  </si>
  <si>
    <t>Notificador</t>
  </si>
  <si>
    <t>SUB GERENTE DE PLANEAMIENTO Y ACOND. TERR.</t>
  </si>
  <si>
    <t>Auditor IV</t>
  </si>
  <si>
    <t>Secretario del Consejo Regional</t>
  </si>
  <si>
    <t>Secretario General</t>
  </si>
  <si>
    <t>Promotor de Actividades Inductriales</t>
  </si>
  <si>
    <t>GUTIERREZ INFANTAS DARWIN</t>
  </si>
  <si>
    <t>Responsable registro de Resoluciones</t>
  </si>
  <si>
    <t>Diseñador Grafico y camarografo</t>
  </si>
  <si>
    <t>Profesional de Planta</t>
  </si>
  <si>
    <t>Tecnico mecanico</t>
  </si>
  <si>
    <t>Guardian</t>
  </si>
  <si>
    <t>Responsable de la Oficina Tecnica Administrativa</t>
  </si>
  <si>
    <t>Directora Regional sectorial</t>
  </si>
  <si>
    <t>Abogado Secretaria Técnica</t>
  </si>
  <si>
    <t>Especialista Administrativo</t>
  </si>
  <si>
    <t>S/TITULADO</t>
  </si>
  <si>
    <t>Tecnico en Informatica</t>
  </si>
  <si>
    <t>Contador IV</t>
  </si>
  <si>
    <t>OLIVERA QQUERARI VIRGILIO</t>
  </si>
  <si>
    <t>Responsable de Sistemas</t>
  </si>
  <si>
    <t>Asistente de Serviicio Juridico</t>
  </si>
  <si>
    <t>Condutor</t>
  </si>
  <si>
    <t>Jefe de Adquisiciones</t>
  </si>
  <si>
    <t>Abogada Secretaria Tecnica</t>
  </si>
  <si>
    <t xml:space="preserve">Directora </t>
  </si>
  <si>
    <t>PEREZ CCASA YENI</t>
  </si>
  <si>
    <t>PEÑA CAYTUIRO DENABETH</t>
  </si>
  <si>
    <t>SUB GERENTE DE PROMOCION SOCIAL G.R.A.</t>
  </si>
  <si>
    <t>PILLACA PALOMINO GUISEL</t>
  </si>
  <si>
    <t>PIMENTEL MALDONADO WALDIR</t>
  </si>
  <si>
    <t>Director Regional de Asesoria Juridica</t>
  </si>
  <si>
    <t>PORTILLO GONZALES MARIBEL</t>
  </si>
  <si>
    <t>Abogado  ESPECIALISTA EN CONTRATACIONES</t>
  </si>
  <si>
    <t>COORDINADORA OREDIS</t>
  </si>
  <si>
    <t>Responsable de Archivo</t>
  </si>
  <si>
    <t>Abogada de Recursos Humanos</t>
  </si>
  <si>
    <t>QUISPE DURAND LEIDY  ELIZABETH</t>
  </si>
  <si>
    <t>Productor Audivisual</t>
  </si>
  <si>
    <t>Asistente Tecnico</t>
  </si>
  <si>
    <t>DIRECTOR DE DEFENSA CIVIL</t>
  </si>
  <si>
    <t>Enfermera Bienestar Social</t>
  </si>
  <si>
    <t>REYES MAMANI JENNY BETZABETH</t>
  </si>
  <si>
    <t>Director Regional Sectorial</t>
  </si>
  <si>
    <t>Directora</t>
  </si>
  <si>
    <t>ResponsableModulo de Comunicaciones COER</t>
  </si>
  <si>
    <t>Secretaria de Gerencia General</t>
  </si>
  <si>
    <t xml:space="preserve">Profesional </t>
  </si>
  <si>
    <t>SUB GERENTE DE OBRAS</t>
  </si>
  <si>
    <t>Abogada Face Sancionadora</t>
  </si>
  <si>
    <t>Especialista en Finanzas*Control Previo"</t>
  </si>
  <si>
    <t>Gerente DESARROLLO ECONOMICO</t>
  </si>
  <si>
    <t>SIERRA CORDOVA RAMIRO</t>
  </si>
  <si>
    <t>Asistente Administrativa</t>
  </si>
  <si>
    <t>Responsable de Información Patrimonial</t>
  </si>
  <si>
    <t>TAIPE CANCHO JORGE DIOMEDES</t>
  </si>
  <si>
    <t>Gestor dee Proyectos</t>
  </si>
  <si>
    <t>Administradora Aldea infantil</t>
  </si>
  <si>
    <t>Asisnte del Modulo de comunicaciones</t>
  </si>
  <si>
    <t>Personal Auxiliar-Limpieza</t>
  </si>
  <si>
    <t>VARGAS CHOQUE NATALIA</t>
  </si>
  <si>
    <t>Responsable de Comunicaciones</t>
  </si>
  <si>
    <t>Administradora</t>
  </si>
  <si>
    <t>Director DE TESORERIA</t>
  </si>
  <si>
    <t>HOSPITAL REGIONAL GUILLERMO DIAZ DE LA VEGA</t>
  </si>
  <si>
    <t>RECURSOS ORDINARIOS</t>
  </si>
  <si>
    <t xml:space="preserve">CAS </t>
  </si>
  <si>
    <t>VIGILANTE</t>
  </si>
  <si>
    <t>MELENDEZ CRUZ JOEL</t>
  </si>
  <si>
    <t>SECUNDARIA COMPLETA</t>
  </si>
  <si>
    <t>NO ESPECIFICA</t>
  </si>
  <si>
    <t>TECNICO ELECTRONICO</t>
  </si>
  <si>
    <t>AEDO CARRION ERMER NARIO</t>
  </si>
  <si>
    <t>HURTADO ARIAS JONATHAN EDHUAN</t>
  </si>
  <si>
    <t>TECNICO EN INFORMATICA</t>
  </si>
  <si>
    <t>AGUIRRE SAUÑE EDMER JHOEL</t>
  </si>
  <si>
    <t>PIZARRO RAFAELE DAVID</t>
  </si>
  <si>
    <t>CHOFER</t>
  </si>
  <si>
    <t>HUALLPA OSCCO RICHARD</t>
  </si>
  <si>
    <t>GUTIERREZ CARRASCO EDWIN DERRY</t>
  </si>
  <si>
    <t>TRABAJADOR DE SERVICIO</t>
  </si>
  <si>
    <t>ALFARO RIVERA SAMUEL PABLO</t>
  </si>
  <si>
    <t>CORONADO ROJAS ROCIO</t>
  </si>
  <si>
    <t>PUGA AYQUIPA NOHEMI</t>
  </si>
  <si>
    <t>TECNICO EN MECANICA AUTOMOTRIZ</t>
  </si>
  <si>
    <t>BAUTISTA DAMIAN LAZARO</t>
  </si>
  <si>
    <t>TECNICO EN ENFERMERIA</t>
  </si>
  <si>
    <t>ZELA ALARCON IDANIA</t>
  </si>
  <si>
    <t>BELLOTA ALBACALLE JERI</t>
  </si>
  <si>
    <t>CAMACHO RODRIGUEZ GLADYS</t>
  </si>
  <si>
    <t>ROJAS UTANI MARIA ANTONIA</t>
  </si>
  <si>
    <t>AULLA SANCHEZ RASIEL</t>
  </si>
  <si>
    <t>CATALAN CCASA WILBER</t>
  </si>
  <si>
    <t>CARPIO GONGORA ROSBIL</t>
  </si>
  <si>
    <t>ZEGARRA PAUCAR MELISSA</t>
  </si>
  <si>
    <t>BALTAZAR PELAIZA ROXANA</t>
  </si>
  <si>
    <t>ENFERMERA(O)</t>
  </si>
  <si>
    <t>CHIPA QUISPE LISBETH</t>
  </si>
  <si>
    <t>UNIVERSITARIO</t>
  </si>
  <si>
    <t>ROJAS CHIPA MARIA INES</t>
  </si>
  <si>
    <t>GONZALES NAIVARES ELIZABETH</t>
  </si>
  <si>
    <t>CASTILLO PINTO MILAGRITOS</t>
  </si>
  <si>
    <t>CONTRERAS QUICAÑA ENMA RUTH</t>
  </si>
  <si>
    <t>VALDARRAGO VALDIVIA ORLANDO</t>
  </si>
  <si>
    <t>ARTESANO</t>
  </si>
  <si>
    <t>ALTAMIRANO DAVALOS JUAN</t>
  </si>
  <si>
    <t>SANCHEZ CASTAÑEDA ROSMARY</t>
  </si>
  <si>
    <t>FIGUEROA SALAZAR YELINA AGUSTINA</t>
  </si>
  <si>
    <t>MEDICO</t>
  </si>
  <si>
    <t>HUARCAYA MORENO CARLOS ALBERTO</t>
  </si>
  <si>
    <t>CABALLERO HUALLPA LIBERTAD</t>
  </si>
  <si>
    <t>CISNEROS BARRIENTOS ALCIDES</t>
  </si>
  <si>
    <t>CORAZAO TEVES EDWIN</t>
  </si>
  <si>
    <t>SECRETARIA</t>
  </si>
  <si>
    <t>ALTAMIRANO TRUJILLO ROSSMARY</t>
  </si>
  <si>
    <t>CARDENAS CAHUANA DONATO EDGAR</t>
  </si>
  <si>
    <t>DAVALOS VEGA TANIA JENNY</t>
  </si>
  <si>
    <t>CCAHUANA JURO NIDA</t>
  </si>
  <si>
    <t>UTANI VALDERRAMA EPIFANIO</t>
  </si>
  <si>
    <t>HUAMANI ACUÑA WILBER</t>
  </si>
  <si>
    <t>INCA FUENTES ANTONIA</t>
  </si>
  <si>
    <t>CASAVERDE RIVERA MARITZA</t>
  </si>
  <si>
    <t>DEL CASTILLO SUAREZ CLARA</t>
  </si>
  <si>
    <t>GUTIERREZ TRUEVAS FELICIANO</t>
  </si>
  <si>
    <t>LOAYZA AYMARA JULIO CESAR</t>
  </si>
  <si>
    <t>MALLMA MEDIANO MARIBEL GLADYS</t>
  </si>
  <si>
    <t>MOGOLLON OCHOA HUGO PERCY</t>
  </si>
  <si>
    <t>ORTEGA CHACOLLA JESUS REYNALDO</t>
  </si>
  <si>
    <t>PORTILLO OCAÑA ANDELEIF</t>
  </si>
  <si>
    <t>QUISPE CAHUANA CLEDY</t>
  </si>
  <si>
    <t>REYNALDO IBARRA DIMAS HECTOR</t>
  </si>
  <si>
    <t>TECNICO ADMINISTRATIVO</t>
  </si>
  <si>
    <t>SEGOVIA RAMIREZ LUCHA</t>
  </si>
  <si>
    <t>SIERRA SANCHEZ DINA YANET</t>
  </si>
  <si>
    <t>SIERRA RAMOS VILMA</t>
  </si>
  <si>
    <t>TINEO CARRION JOHN</t>
  </si>
  <si>
    <t>VERA PEDRAZA YANET ROSA</t>
  </si>
  <si>
    <t>UBALDE SAUÑE NOEMI</t>
  </si>
  <si>
    <t>BORDA CCAIPANI FERNANDO</t>
  </si>
  <si>
    <t>ORTIZ TAYPE FREDDY</t>
  </si>
  <si>
    <t>CARRASCO LATORRE YNDIRA KATY</t>
  </si>
  <si>
    <t>AYMA ZAVALLA ENEIDA</t>
  </si>
  <si>
    <t>CORDOVA CERVANTES BEATRIZ</t>
  </si>
  <si>
    <t>HUARACA CHIPAYO JOSE LUIS</t>
  </si>
  <si>
    <t>PEÑA MENA JUAN CARLOS</t>
  </si>
  <si>
    <t>ROBLES BUSTOS JUDY</t>
  </si>
  <si>
    <t>CARRION UMERES ELIAS</t>
  </si>
  <si>
    <t>HUANCA AMABLE EMILIO</t>
  </si>
  <si>
    <t>OROSCO BAZAN JHOLVER</t>
  </si>
  <si>
    <t>INGENIERO DE SISTEMAS</t>
  </si>
  <si>
    <t>GAMARRA ROMAN ELVIS CIRILO</t>
  </si>
  <si>
    <t>QUISPE PAREJA JULIO CESAR</t>
  </si>
  <si>
    <t>AUXILIAR DE LAVANDERIA</t>
  </si>
  <si>
    <t>TRUJILLO ZAMALLOA VIANID ALICIA</t>
  </si>
  <si>
    <t>CONTADOR PUBLICO</t>
  </si>
  <si>
    <t>ALDAZABAL TRUJILLO CHARMELIN</t>
  </si>
  <si>
    <t>VILLAFUERTE PEDRAZA FRANCISCO</t>
  </si>
  <si>
    <t>SAAVEDRA ATAHUI EDGAR</t>
  </si>
  <si>
    <t>ANDIA RAMIREZ SUMILDA</t>
  </si>
  <si>
    <t>CCAHUANA TELLO HILDA</t>
  </si>
  <si>
    <t>AUXILIAR DE COCINA</t>
  </si>
  <si>
    <t>HUANCA JUAREZ VILMA</t>
  </si>
  <si>
    <t>DIAZ VALDIVIA GERARDO ELIZARDO</t>
  </si>
  <si>
    <t>AYERBE SOTO ROCIO</t>
  </si>
  <si>
    <t>VALDERRAMA PEREZ CLARIVEL</t>
  </si>
  <si>
    <t>CHACON ORQUE ELIZABET</t>
  </si>
  <si>
    <t>CANSINOS ESCALANTE SILVIA</t>
  </si>
  <si>
    <t>SURICHAQUI TAIPE NANCY CORINA</t>
  </si>
  <si>
    <t>ALARCON ESPINOZA YANETT</t>
  </si>
  <si>
    <t>SORIA SERRANO YUDY</t>
  </si>
  <si>
    <t>ESTACIO WARTON MILUSKA</t>
  </si>
  <si>
    <t>ROBLES IPENZA MILADE</t>
  </si>
  <si>
    <t>CHIPANA MENDOZA ANGELICA</t>
  </si>
  <si>
    <t>BIOLOGO(A)</t>
  </si>
  <si>
    <t>TUEROS AGUILAR LEONIT</t>
  </si>
  <si>
    <t>CUCCHI APAZA NANNY</t>
  </si>
  <si>
    <t>QUIMICO FARMACEUTICO</t>
  </si>
  <si>
    <t>ORTIZ ZAVALA ROSA MARIA</t>
  </si>
  <si>
    <t>CARDENAS SIERRA NILDA EDITH</t>
  </si>
  <si>
    <t>CASTILLO MOTTA EDNNEY SOLEDAD</t>
  </si>
  <si>
    <t>RODAS BENITES YENY</t>
  </si>
  <si>
    <t>FERNANDEZ SANCHEZ DIKO</t>
  </si>
  <si>
    <t>GONZALES SANCHEZ OSCAR EDUARDO</t>
  </si>
  <si>
    <t>SICHA MEDINA VICTORIANO</t>
  </si>
  <si>
    <t>NAVIO SANCHEZ BEATRIZ</t>
  </si>
  <si>
    <t>CARNERO BUSTINZA DORALISA</t>
  </si>
  <si>
    <t>SALAS LOAYZA YUDY</t>
  </si>
  <si>
    <t>TAIPE SANCHEZ CARMEN ROSA</t>
  </si>
  <si>
    <t>DURAND FERRO MARIA ANGELICA</t>
  </si>
  <si>
    <t>SAAVEDRA SALAZAR NELIDA RAQUEL</t>
  </si>
  <si>
    <t>SOLIS CHIPA GLADYS</t>
  </si>
  <si>
    <t>OROSCO LOPEZ LAURA KARINA</t>
  </si>
  <si>
    <t>TECNICO DE FARMACIA</t>
  </si>
  <si>
    <t>PALOMINO GONZALES HENRY</t>
  </si>
  <si>
    <t>ARCE JURO MARIANELA</t>
  </si>
  <si>
    <t>FLORES HUAMANI MIRIAM</t>
  </si>
  <si>
    <t>RIVAS ROJAS ROXANA</t>
  </si>
  <si>
    <t>VILCA RAMOS NOEMI DINA</t>
  </si>
  <si>
    <t>MALAGA QUIROZ JULISSA ROSALIA</t>
  </si>
  <si>
    <t>PANIURA ALVAREZ MARIELENA</t>
  </si>
  <si>
    <t>BENITES CARBAJAL MARIA PILAR</t>
  </si>
  <si>
    <t>AUCCAICO BRAVO NOEMI RUT</t>
  </si>
  <si>
    <t>CACERES VARGAS JUANA</t>
  </si>
  <si>
    <t>PADILLA CASAVERDE ROCIO LILIANA</t>
  </si>
  <si>
    <t>AUXILIAR DE ENFERMERIA</t>
  </si>
  <si>
    <t>ABARCA IZQUIERDO IRMA</t>
  </si>
  <si>
    <t>TROCONES COLLADO SHIRLEY YISELLA</t>
  </si>
  <si>
    <t>ESTRADA TAYPE NILDA</t>
  </si>
  <si>
    <t>RIO BARRIENTOS ANALY SHEYLA</t>
  </si>
  <si>
    <t>VEGA HUARHUA YESSENIA</t>
  </si>
  <si>
    <t>LAURA MAMANI ROXANA</t>
  </si>
  <si>
    <t>MEDICO VETERINARIO</t>
  </si>
  <si>
    <t>LOPEZ SALGUERO DAVID FRANCISCO</t>
  </si>
  <si>
    <t>HURTADO MIRANDA LIZ</t>
  </si>
  <si>
    <t>COAQUERA COLQUE JIMMY EDISON</t>
  </si>
  <si>
    <t>POMA SANCHEZ NELLY ADRIANA</t>
  </si>
  <si>
    <t>ZEVALLOS OCHOA YONI</t>
  </si>
  <si>
    <t>AYMARA SARMIENTO DORIS</t>
  </si>
  <si>
    <t>PEREZ ESPINOZA HILDA</t>
  </si>
  <si>
    <t>PANTIGOZO ORQQUE CARMEN LUZ</t>
  </si>
  <si>
    <t>HUAMANÑAHUI HUAMAN LIDIA</t>
  </si>
  <si>
    <t>PRADA DAVALOS CYNTIA</t>
  </si>
  <si>
    <t>BEDIA MOLINA NILDA</t>
  </si>
  <si>
    <t>DIAZ MEJIA NANCY</t>
  </si>
  <si>
    <t>SULLCAHUAMAN VALENZA MARITZA</t>
  </si>
  <si>
    <t>GONZALES CORDILLO THOMY YOSHIRA</t>
  </si>
  <si>
    <t>GUEVARA MONTALVO SAMUEL EUGENIO</t>
  </si>
  <si>
    <t>TECNICO EN LABORATORIO</t>
  </si>
  <si>
    <t>HUAMAN CRUZ MOISES</t>
  </si>
  <si>
    <t>TAYPE LIPA LIDIA</t>
  </si>
  <si>
    <t>BELLOTA ALBACALLE AMILCAR</t>
  </si>
  <si>
    <t>ALBACALLE BELLOTA DAVID</t>
  </si>
  <si>
    <t>NUTRICIONISTA</t>
  </si>
  <si>
    <t>MAQUERA CANAZA STEVENS ISAIAS</t>
  </si>
  <si>
    <t>ALFARO CHIRINOS LUIS MIGUEL</t>
  </si>
  <si>
    <t>HURTADO URRUTIA EDITH GREGORIA</t>
  </si>
  <si>
    <t>MARTINEZ AVENDAÑO EDWIN</t>
  </si>
  <si>
    <t>SARAYA SALAS SARA</t>
  </si>
  <si>
    <t>SANCHEZ TORRES MARINA</t>
  </si>
  <si>
    <t>DIAZ OROSCO MARGOTH</t>
  </si>
  <si>
    <t>CCERARE FALCON SILVIA</t>
  </si>
  <si>
    <t>OLMEDO CHACON CLEOFE</t>
  </si>
  <si>
    <t>LLICAHUA HUANACO VIRGINIA</t>
  </si>
  <si>
    <t>ZEA VALENZUELA MERY</t>
  </si>
  <si>
    <t>ROJAS QUISPE LOURDES</t>
  </si>
  <si>
    <t>CASANI MEZA TERESA</t>
  </si>
  <si>
    <t>FLORES HUAMANI DALILA GABY</t>
  </si>
  <si>
    <t>VILLEGAS VARGAS TANIA ROSARIO</t>
  </si>
  <si>
    <t>CHICCHE HUAMANI GUIDO</t>
  </si>
  <si>
    <t>CARBAJAL ASTO CARLOS</t>
  </si>
  <si>
    <t>SOTO HUANACO WILBER</t>
  </si>
  <si>
    <t>GOMEZ CCORAHUA CLEOFE</t>
  </si>
  <si>
    <t>MIRANDA BALDARRAGO YONE</t>
  </si>
  <si>
    <t>ARIAS BENITES MARILUZ</t>
  </si>
  <si>
    <t>VALDERRAMA SANDOVAL HERMELINDA</t>
  </si>
  <si>
    <t>CONTRERAS ACHULLI MARGOTH</t>
  </si>
  <si>
    <t>MOLINA PEREZ MIRIAM</t>
  </si>
  <si>
    <t>PALMA HUAMANI JUANA</t>
  </si>
  <si>
    <t>VELASQUEZ IZQUIERDO CECILIA</t>
  </si>
  <si>
    <t>TECNICO EN MANTENIMIENTO EQUIP</t>
  </si>
  <si>
    <t>ESCOBAL SOTO BERNARDINO</t>
  </si>
  <si>
    <t>GUTIERREZ ÑAHUI SONIA VICTORIA</t>
  </si>
  <si>
    <t>GUILLEN ALLCCA MARISOL</t>
  </si>
  <si>
    <t>TAPIA SORIA JUANA</t>
  </si>
  <si>
    <t>ORTIZ HUAMAN DORIS</t>
  </si>
  <si>
    <t>VELARDE VALENZUELA SILVIA ISABEL</t>
  </si>
  <si>
    <t>JAUREGUI DEL PINO JEFF</t>
  </si>
  <si>
    <t>TECNICO EN NUTRICION</t>
  </si>
  <si>
    <t>SAUÑE VILLCAS PABEL RICHARD</t>
  </si>
  <si>
    <t>AVENDAÑO TELLO YRMA</t>
  </si>
  <si>
    <t>CHIPANA LINARES MARIA ISABEL</t>
  </si>
  <si>
    <t>TECNOLOGO MEDICO-LABORATORIO</t>
  </si>
  <si>
    <t>PRADA QUISPE ELSA YESMINIA</t>
  </si>
  <si>
    <t>TECNOLOGO MEDICO</t>
  </si>
  <si>
    <t>ASTO ALVITREZ IDALIA DELSI</t>
  </si>
  <si>
    <t>ORTEGA CHACOLLA NORMA EDITH</t>
  </si>
  <si>
    <t>PALOMINO GONZALES RUTH MAYUMY</t>
  </si>
  <si>
    <t>QUISPE AVENDAÑO EMILIA</t>
  </si>
  <si>
    <t>DURAND FERRO JUVENAL</t>
  </si>
  <si>
    <t>USCAMAYTA MARIÑO RUTHMARANURA</t>
  </si>
  <si>
    <t>CHAUCA HANCCO TORIBIA</t>
  </si>
  <si>
    <t>ZAVALA MIRANDA MARITZA</t>
  </si>
  <si>
    <t>LEON ASCUE YAHAIRA FABIOLA</t>
  </si>
  <si>
    <t>DIRECTOR ADJUNTO</t>
  </si>
  <si>
    <t>PEÑA SARAVIA SOLANGE</t>
  </si>
  <si>
    <t>RODRIGUEZ CCARHUAS ALICIA</t>
  </si>
  <si>
    <t>TECNICO EN REHABIL. Y FISIOT.</t>
  </si>
  <si>
    <t>RUBIO ORIZANO WILLIAMS HANS</t>
  </si>
  <si>
    <t>AGUILAR RAMOS NOEMI</t>
  </si>
  <si>
    <t>CCAHUANA FARFAN ROSA</t>
  </si>
  <si>
    <t>CUSI FERRO JULIA</t>
  </si>
  <si>
    <t>DIGITADOR(A)</t>
  </si>
  <si>
    <t>HUAMANI ARONE ISAIAS</t>
  </si>
  <si>
    <t>TEC. INFORMATICA</t>
  </si>
  <si>
    <t>PSICOLOGO(A)</t>
  </si>
  <si>
    <t>GODEAU ROJAS JACK JAIRO</t>
  </si>
  <si>
    <t>ABOGADO(A)</t>
  </si>
  <si>
    <t>CHUIMA AYALA EDITH SINTIA</t>
  </si>
  <si>
    <t>TRABAJADORA SOCIAL</t>
  </si>
  <si>
    <t>MOTTA MOTA JOCELYN ESTHER</t>
  </si>
  <si>
    <t>ARQUITECTO(A)</t>
  </si>
  <si>
    <t>TEVES PAIVA ELENA OLINDA</t>
  </si>
  <si>
    <t>SALAMANCA OVIEDO SUTTA HAROLD</t>
  </si>
  <si>
    <t>MECHE CCOLQQUE JUAN PABLO</t>
  </si>
  <si>
    <t>CORTEZ TAIPE CARMEN ROSA</t>
  </si>
  <si>
    <t>AUXILIAR DE NUTRICION</t>
  </si>
  <si>
    <t>HUAMANI CHACÑAMA ROSVITA</t>
  </si>
  <si>
    <t>SANCHEZ OLIVO JULIO AUGUSTO</t>
  </si>
  <si>
    <t>PEÑA BOLUARTE DIEGO FERNANDO</t>
  </si>
  <si>
    <t>CORTEZ BUSTOS DIANA SUSAN</t>
  </si>
  <si>
    <t>OBSTETRA</t>
  </si>
  <si>
    <t>AYMA BENITES LIZBETH</t>
  </si>
  <si>
    <t>DAMIAN CAHUANA SHEYLA THALIA</t>
  </si>
  <si>
    <t>CUEVA MOYNA WILIAMS</t>
  </si>
  <si>
    <t>QUISPE OCHOA ELIZABETH</t>
  </si>
  <si>
    <t>ARRUNATEGUI SALAS GIULIANA</t>
  </si>
  <si>
    <t>LAZARO TORRES JUAN DIEGO</t>
  </si>
  <si>
    <t>TAIPE CANCHO HEYNER JORGE</t>
  </si>
  <si>
    <t>ANTONIO PADILLA ALEXANDER</t>
  </si>
  <si>
    <t>CRUCINTA LEON CARMEN ROCIO</t>
  </si>
  <si>
    <t>RETAMOZO QUISPE MIRIAM LIZBETH</t>
  </si>
  <si>
    <t>HERRERA BULEGE ROSA</t>
  </si>
  <si>
    <t>ROMAN VILLANUEVA YALINET</t>
  </si>
  <si>
    <t>CCALA GONZALES MARYLI</t>
  </si>
  <si>
    <t>ESPINOZA BARAZORDA SONIA</t>
  </si>
  <si>
    <t>FERREL LEON KATHIA ZULEIDI</t>
  </si>
  <si>
    <t>HURTADO HUAYTA YOSHIE KRISTER</t>
  </si>
  <si>
    <t>DAMIAN SANCHEZ OLGA MARIA</t>
  </si>
  <si>
    <t>ESPINOZA TICA CHABELY MILY</t>
  </si>
  <si>
    <t>VILLAR TROCONES KATHERINE</t>
  </si>
  <si>
    <t>CHUMBE BUENDIA YONY</t>
  </si>
  <si>
    <t>QUIMICO(A)</t>
  </si>
  <si>
    <t>FLORES RAMOS LIDIA MARGOT</t>
  </si>
  <si>
    <t>HUALLPA CCARAPA LEONARDO</t>
  </si>
  <si>
    <t>PUMAPILLO ROJAS YENNY</t>
  </si>
  <si>
    <t>ESPINOZA MOLINA BETTSAIDA</t>
  </si>
  <si>
    <t>ANAMPA RAMOS YESSENIA</t>
  </si>
  <si>
    <t>PACHECO HUARCAYA NOEMY</t>
  </si>
  <si>
    <t>BACA MAGALLAN RUBENSON</t>
  </si>
  <si>
    <t>DORREGARAY RAMOS YESSICA</t>
  </si>
  <si>
    <t>CARDENAS SAAVEDRA MARLENY</t>
  </si>
  <si>
    <t>PIMENTEL CABALLERO EDITH</t>
  </si>
  <si>
    <t>HERRERA LIMA ELIZABETH YANI</t>
  </si>
  <si>
    <t>VILLEGAS TORRES ROSARIO</t>
  </si>
  <si>
    <t>RAYA QUISPE ERICA</t>
  </si>
  <si>
    <t>TECNICO AUXILIAR DE LABORATORI</t>
  </si>
  <si>
    <t>SUBELETE GONZALES GLABELINA</t>
  </si>
  <si>
    <t>PANIAGUA TUERO ALIPIO</t>
  </si>
  <si>
    <t>AUXILIAR DE LIMPIEZA</t>
  </si>
  <si>
    <t>GUERRA BRIONES RICARDO</t>
  </si>
  <si>
    <t>PORTILLO CAMACHO VILMA</t>
  </si>
  <si>
    <t>PACHECO RAMOS HILARIO</t>
  </si>
  <si>
    <t>PEÑA HILARES REMMY</t>
  </si>
  <si>
    <t>PALOMINO ROBLES WILLIAM ALEX</t>
  </si>
  <si>
    <t>TAIPE BARRIENTOS FREDY</t>
  </si>
  <si>
    <t>ÑAUPA ARONI EDISON</t>
  </si>
  <si>
    <t>ESPINOZA CERON MARTINA</t>
  </si>
  <si>
    <t>SOTOMAYOR PORTILLO RUTH MARITZA</t>
  </si>
  <si>
    <t>LOPEZ ZEA PABLO CESAR</t>
  </si>
  <si>
    <t>AGUIRRE CAMACHO FIORELLA</t>
  </si>
  <si>
    <t>GUTIERREZ CORDOVA MARY LUZ</t>
  </si>
  <si>
    <t>VERA SINCE RAUL</t>
  </si>
  <si>
    <t>CRUZ SANTI EDITH</t>
  </si>
  <si>
    <t>ISIDRO TELLO JOSE LUIS</t>
  </si>
  <si>
    <t>LOPE ATAPAUCAR RAUL</t>
  </si>
  <si>
    <t>GALVAN BULEJE JOSE CARLOS</t>
  </si>
  <si>
    <t>RIVAS HUAMANI ROSALINA</t>
  </si>
  <si>
    <t>PEREZ ANDIA CANDY</t>
  </si>
  <si>
    <t>SOLIS CHIPA AIDE</t>
  </si>
  <si>
    <t>LEGUIA CABALLERO ANTONIETA DEL ROSARIO</t>
  </si>
  <si>
    <t>SALAS TEVES NOHELY</t>
  </si>
  <si>
    <t>SANCHEZ CAMARGO LUCY</t>
  </si>
  <si>
    <t>SANCHEZ LOPEZ LIZ JACQUELINE</t>
  </si>
  <si>
    <t>CORDOVA CHAVEZ PRIMITIVA</t>
  </si>
  <si>
    <t>GONZALES ÑAHUIS YUKI FANER</t>
  </si>
  <si>
    <t>WARTHON PEREYRA MARIEL</t>
  </si>
  <si>
    <t>AVENDAÑO HERRERA CLAUDIA</t>
  </si>
  <si>
    <t>CONDORPUSA BERRIO BAUTISTA</t>
  </si>
  <si>
    <t>RIOS HUACHACA JACQUELINE</t>
  </si>
  <si>
    <t>TAPIA VARGAS LUCILA</t>
  </si>
  <si>
    <t>SERRANO HERRERA LISBETH</t>
  </si>
  <si>
    <t>BELTRAN SALAS NADIA INGRITH</t>
  </si>
  <si>
    <t>UGARTE SALCEDO RINA</t>
  </si>
  <si>
    <t>MAMANI LIMACHI MARY LUZ</t>
  </si>
  <si>
    <t>VALDERRAMA HURTADO MARTHA</t>
  </si>
  <si>
    <t>BLANCO CALLO LUZ ANTONIA</t>
  </si>
  <si>
    <t>NIÑO DE GUZMAN BEDOYA HELARD</t>
  </si>
  <si>
    <t>LOPEZ AYALA JULIO ALEJANDRO</t>
  </si>
  <si>
    <t>PEÑA CAYTUIRO REYMERTH</t>
  </si>
  <si>
    <t>CHIPAYO PACCO RUTH</t>
  </si>
  <si>
    <t>VIVANCO PANIURA VIVIANA</t>
  </si>
  <si>
    <t>QUINTANA FIGUEROA TANIA MALU</t>
  </si>
  <si>
    <t>ZEVALLOS CONTRERAS VILMA</t>
  </si>
  <si>
    <t>BECERRA MANSILLA JOSE CARLOS</t>
  </si>
  <si>
    <t>ROMERO ROJAS ANA MARIA</t>
  </si>
  <si>
    <t>LUNA MAMANI DE GUTIERREZ NANCY</t>
  </si>
  <si>
    <t>CCAHUANA CONTRERAS MARITZA</t>
  </si>
  <si>
    <t>BERNAOLA BRAVO YOVANNA</t>
  </si>
  <si>
    <t>PRADA DAVALOS RICHARD</t>
  </si>
  <si>
    <t>ARONI CASAVERDE HILARIO</t>
  </si>
  <si>
    <t>PAUCARA RAMOS YOHAN MARCO</t>
  </si>
  <si>
    <t>MARCAS CACERES ADOLFO</t>
  </si>
  <si>
    <t>MAYLLE REYES PROSPERO MANUEL</t>
  </si>
  <si>
    <t>ODONTOLOGO(A)</t>
  </si>
  <si>
    <t>SOTOMAYOR RUBINA ARMANDO ROBERTO</t>
  </si>
  <si>
    <t>GONZALES BALLON MATILDE GILBERTA</t>
  </si>
  <si>
    <t>POMALLANQUI DURAND WILFREDO</t>
  </si>
  <si>
    <t>PALOMINO CACERES CLAUDIA</t>
  </si>
  <si>
    <t>FARFAN SILVERA MERY LUZ</t>
  </si>
  <si>
    <t>NUÑEZ DEZA DIUFILIA</t>
  </si>
  <si>
    <t>ANCCO SOTO PAULINO</t>
  </si>
  <si>
    <t>PURE CARTOLIN CIRILA</t>
  </si>
  <si>
    <t>ROMANI MARCAS NATALIA</t>
  </si>
  <si>
    <t>GUTIERREZ QUINTANA CARLOS ANTONIO</t>
  </si>
  <si>
    <t>GARCIA HUAMAN NASARIA</t>
  </si>
  <si>
    <t>MORAN MOSCOSO HILARIO</t>
  </si>
  <si>
    <t>MEDINA LEVANO MARIA LUISA</t>
  </si>
  <si>
    <t>YUPANQUI PALOMINO JORGE</t>
  </si>
  <si>
    <t>DAVALOS GARCIA NINOSKA</t>
  </si>
  <si>
    <t>QUISPE BACA BETSY MARYETTA</t>
  </si>
  <si>
    <t>INGENIERO AGRICOLA</t>
  </si>
  <si>
    <t>VARGAS CASTILLA FELIX</t>
  </si>
  <si>
    <t>VALENCIA FLORES YANNET</t>
  </si>
  <si>
    <t>MEDICO PSIQUIATRA</t>
  </si>
  <si>
    <t>GOMEZ PAREDES HILBERT JULIO</t>
  </si>
  <si>
    <t>GALVEZ MONZON YENNY PILAR</t>
  </si>
  <si>
    <t>NUÑEZ DEZA BACILIA</t>
  </si>
  <si>
    <t>TECNICO EN FARMACIA</t>
  </si>
  <si>
    <t>HURTADO SANCHEZ LILIANA</t>
  </si>
  <si>
    <t>OSCCO LLACTAS GERARDO</t>
  </si>
  <si>
    <t>PALLQUI ALFARO WALTER</t>
  </si>
  <si>
    <t>APOYO ADMINISTRATIVO</t>
  </si>
  <si>
    <t>QUISPE DE HUAMANI TERESA</t>
  </si>
  <si>
    <t>ANDIA PARIONA ELIAS</t>
  </si>
  <si>
    <t>PARDO BERROCAL DELFINA</t>
  </si>
  <si>
    <t>BENITES QUISPE JUANA</t>
  </si>
  <si>
    <t>RODRIGUEZ OSORIO EDITH</t>
  </si>
  <si>
    <t>GONZALES MALLMA ROSI VICITACION</t>
  </si>
  <si>
    <t>VARGAS RIVAS FLORENCIO</t>
  </si>
  <si>
    <t>GUTIERREZ MACHACCA SENON</t>
  </si>
  <si>
    <t>RAMIREZ CARDENAS TEODOSIO</t>
  </si>
  <si>
    <t>CALDERON GUTIERREZ GLICERIO</t>
  </si>
  <si>
    <t>MARQUINA SERNA CENOVIO</t>
  </si>
  <si>
    <t>MANTILLA ORTIZ PAULINA</t>
  </si>
  <si>
    <t>INGENIERO QUIMICO</t>
  </si>
  <si>
    <t>TELLO ARRIOLA JONAS ORLANDO</t>
  </si>
  <si>
    <t>CACERES VARGAS MARIO MELANIO</t>
  </si>
  <si>
    <t>QUISPE PALOMINO CARMEN REYNALDA</t>
  </si>
  <si>
    <t>SANCHEZ DURAND MARTHA GLADYS</t>
  </si>
  <si>
    <t>PUNIL URRUTIA MARISA</t>
  </si>
  <si>
    <t>MUÑOZ PICHIHUA ANDRES AVELINO</t>
  </si>
  <si>
    <t>FLORES RIVAS CIRILA GUILLERMINA</t>
  </si>
  <si>
    <t>SILVERA MENDOZA ROLANDO</t>
  </si>
  <si>
    <t>OSCCO VARGAS CESAR OLIMPIO</t>
  </si>
  <si>
    <t>ING. INDUSTRIAS ALIMENTARIAS</t>
  </si>
  <si>
    <t>HUAMAN MUÑOZ CAROLINA</t>
  </si>
  <si>
    <t>PALOMINO HUAMAN ELENA</t>
  </si>
  <si>
    <t>PARIONA APARCO FELIX</t>
  </si>
  <si>
    <t>SERNA MEMENZA LOURDES</t>
  </si>
  <si>
    <t>ORTEGA SALLARI MARITZA MARLENE</t>
  </si>
  <si>
    <t>QUISPE QUISPE JERONIMO</t>
  </si>
  <si>
    <t>OROSCO HUAMAN FILOMENA</t>
  </si>
  <si>
    <t>LIZARME YANGALI ISABEL REYNA</t>
  </si>
  <si>
    <t>VILCHEZ ALLCCA WALTER ERNESTO</t>
  </si>
  <si>
    <t>CARDENAS ALARCON ELENA</t>
  </si>
  <si>
    <t>HUAMAN HURTADO JUAN JOSE</t>
  </si>
  <si>
    <t>ALCARRAZ ALFARO EDISON DENNYS</t>
  </si>
  <si>
    <t>RODRIGUEZ VASQUEZ EBER</t>
  </si>
  <si>
    <t>GAMARRA PEDRAZA YANETH VIVIANA</t>
  </si>
  <si>
    <t>CCORIMANYA GUIZADO LUIS</t>
  </si>
  <si>
    <t>PADILLA ORTIZ TEOFILO</t>
  </si>
  <si>
    <t>PORTILLO QUISPE EMILIO MARIO</t>
  </si>
  <si>
    <t>DAMIANO TORRES ELISA</t>
  </si>
  <si>
    <t>PALOMINO MENDOZA VIRGINIA</t>
  </si>
  <si>
    <t>DELGADO QUINTANA HERNAN</t>
  </si>
  <si>
    <t>GARFIAS OLIVERA JOSE</t>
  </si>
  <si>
    <t>ATAO PAHUARA VILMA</t>
  </si>
  <si>
    <t>MALLMA NAVARRO FAUSTINA</t>
  </si>
  <si>
    <t>INGENIERO GEOGRAFO</t>
  </si>
  <si>
    <t>MANTILLA SAMANEZ ROSA</t>
  </si>
  <si>
    <t>BARRIAL ACOSTA ELSA</t>
  </si>
  <si>
    <t>VILLA SAEZ NEYRA MARGOTA</t>
  </si>
  <si>
    <t>SACA CASA ESTELISTA</t>
  </si>
  <si>
    <t>BULEJE NAVIO HERLINDA</t>
  </si>
  <si>
    <t>MURILLO CARTOLIN WHASHINGTON</t>
  </si>
  <si>
    <t>HUAMAN FRANCO KETTY CARIM</t>
  </si>
  <si>
    <t>GUILLERHUA GUILLEN WALTER</t>
  </si>
  <si>
    <t>PASTOR ALDAZABAL HILDA</t>
  </si>
  <si>
    <t>QUISPE ALANYA LIDA JUANA</t>
  </si>
  <si>
    <t>RUIZ QUISPE SIXTO</t>
  </si>
  <si>
    <t>MOLINA MOSCOSO YANETH</t>
  </si>
  <si>
    <t>VILLENA SALDIVAR SHIRLEY</t>
  </si>
  <si>
    <t>TABOADA GARFIAS TANIA</t>
  </si>
  <si>
    <t>LOA NAVARRO SONIA</t>
  </si>
  <si>
    <t>SOTELO VARGAS JOHON VALERIANO</t>
  </si>
  <si>
    <t>FRANCO ALTAMIRANO MARIBEL</t>
  </si>
  <si>
    <t>QUISPE CEBRIAN DAYSI</t>
  </si>
  <si>
    <t>HUAMAN PEREZ YESHICA</t>
  </si>
  <si>
    <t>PEÑA CARDENAS VIRGILIO</t>
  </si>
  <si>
    <t>TORRES SIVIPAUCAR RICARDINA</t>
  </si>
  <si>
    <t>CAHUATA UMASI MARLENY MARGOT</t>
  </si>
  <si>
    <t>MACHACCA ANCCO VICTOR</t>
  </si>
  <si>
    <t>ÑACARI VENEGAS HECTOR ENRIQUE</t>
  </si>
  <si>
    <t>PAUCAR HUAYCOCHEA ANGIE DORIS</t>
  </si>
  <si>
    <t>CAMACHO FLORES YITKA VIDYA</t>
  </si>
  <si>
    <t>PALMA SALAZAR JIMMY JOEL</t>
  </si>
  <si>
    <t>SILVERA ENCISO MARIA ROSA</t>
  </si>
  <si>
    <t>MELENDEZ ORTIZ SHEYLA</t>
  </si>
  <si>
    <t>SAENZ BELIZARIO FRIDA ROXANA</t>
  </si>
  <si>
    <t>RAMIREZ BARBARAN ANA YESELA</t>
  </si>
  <si>
    <t>POMASONCCO ROBLES NESTOR ALFREDO</t>
  </si>
  <si>
    <t>HUARACA CRUZ FLOR</t>
  </si>
  <si>
    <t>OROSCO ANDIA MONICA</t>
  </si>
  <si>
    <t>VALDIVIA PAREDES DANNY JACKSON</t>
  </si>
  <si>
    <t>OPTOMETRO(A)</t>
  </si>
  <si>
    <t>VERGARA TEJADA LILIA GEORGINA</t>
  </si>
  <si>
    <t>LEGUIA BRAVO OSCAR</t>
  </si>
  <si>
    <t>MATEUS QUINTANA ELIZABETH</t>
  </si>
  <si>
    <t>HUAYLLA LEGUIA LOURDES</t>
  </si>
  <si>
    <t>CCENTE GUERREROS YANETH</t>
  </si>
  <si>
    <t>TICA HUAMAN OLGA</t>
  </si>
  <si>
    <t>ZARATE ALCARRAZ SONIA</t>
  </si>
  <si>
    <t>OBREGON PEREZ NERY</t>
  </si>
  <si>
    <t>MAMANI COA NALDY BASILIA</t>
  </si>
  <si>
    <t>SILVERA SILVERA WILFREDO</t>
  </si>
  <si>
    <t>LASTRERA CARDENAS JUAN CARLOS</t>
  </si>
  <si>
    <t>DAVALOS ACCEHUA GIOMAR VLADIMIR</t>
  </si>
  <si>
    <t>MARTINEZ RIVAS JUAN SEGUNDO</t>
  </si>
  <si>
    <t>HUAMAN BUITRON VILMA</t>
  </si>
  <si>
    <t>HUARACA PUMAPILLO JUAN</t>
  </si>
  <si>
    <t>MESARES VELASQUE ROSMERY</t>
  </si>
  <si>
    <t>CABEZAS DAMIAN MIRTHA</t>
  </si>
  <si>
    <t>ORDOÑES GUTIERREZ HEYDY</t>
  </si>
  <si>
    <t>OSORIO ESPINOZA URIELHE DINA</t>
  </si>
  <si>
    <t>CONCHA SALAS LILIA NICOLASA</t>
  </si>
  <si>
    <t>LAZO FLORES EDWIN</t>
  </si>
  <si>
    <t>DAMIANO VASQUEZ ERIKA</t>
  </si>
  <si>
    <t>GALINDO OLIVERA MELISA KARIN</t>
  </si>
  <si>
    <t>CRUZ GALVAN JACQUELINE</t>
  </si>
  <si>
    <t>ROMAN NUñEZ EDITH MAGALI</t>
  </si>
  <si>
    <t>LLACCHUA BARAZORDA MARTIN</t>
  </si>
  <si>
    <t>TECNICO COMPUTACION  INFORMATI</t>
  </si>
  <si>
    <t>QUINO MERINO EDGARDO</t>
  </si>
  <si>
    <t>CHAVEZ DIAZ MILAGROS</t>
  </si>
  <si>
    <t>CHAMBI MAMANI YOLANDA</t>
  </si>
  <si>
    <t>CARPIO BLANCO INGRID ANEL</t>
  </si>
  <si>
    <t>VALENZUELA GONZALES LUISA</t>
  </si>
  <si>
    <t>CUYA LAURA HERLINDA</t>
  </si>
  <si>
    <t>AGUERO HUAMAN HENRY</t>
  </si>
  <si>
    <t>AMARO BERRIOS HENRY JONATHAN</t>
  </si>
  <si>
    <t>CABEZAS CARDENAS GODOFREDO</t>
  </si>
  <si>
    <t>OROSCO GUTIERREZ DARIO ROBERTO</t>
  </si>
  <si>
    <t>TORRES CHIPANA NELSON</t>
  </si>
  <si>
    <t>CARDENAS TORVISCO SONIA</t>
  </si>
  <si>
    <t>CARRION HURTADO DEISILE</t>
  </si>
  <si>
    <t>RAMIREZ QUINTANA MEG SHARON</t>
  </si>
  <si>
    <t>POMA FELIX MARGARETH</t>
  </si>
  <si>
    <t>QUISPE CCAHUANA FIDELIA</t>
  </si>
  <si>
    <t>TRUJILLO VILLANUEVA JOSE LUIS</t>
  </si>
  <si>
    <t>HUAMAN VILCAS JESUS</t>
  </si>
  <si>
    <t>CARRASCO CONTRERAS SUSANITA</t>
  </si>
  <si>
    <t>FIERRO ESPINOZA SARA LUZ</t>
  </si>
  <si>
    <t>CUADROS DE LA CRUZ JAIME</t>
  </si>
  <si>
    <t>ROBLES SUAREZ BORIS WILSON</t>
  </si>
  <si>
    <t>ARONI HUAMAN MARLENY</t>
  </si>
  <si>
    <t>AYMA CARRASCO WILTON KODALY</t>
  </si>
  <si>
    <t>VELAZQUE PASTOR ELENA</t>
  </si>
  <si>
    <t>JUAREZ FRANCO RICHARD</t>
  </si>
  <si>
    <t>QUISPE VARGAS MISAEL</t>
  </si>
  <si>
    <t>BRAVO RUIZ OSCAR RUDECINDO</t>
  </si>
  <si>
    <t>SANTA CRUZ VALENCIA RONALD</t>
  </si>
  <si>
    <t>QUISPE VELASQUEZ VANESSA LIZBET</t>
  </si>
  <si>
    <t>MONTOYA TARCO TATIANA</t>
  </si>
  <si>
    <t>PARCCO GUTIERREZ MARCIAL</t>
  </si>
  <si>
    <t>MALLMA GONZALES MARILUZ</t>
  </si>
  <si>
    <t>FLORES GOMEZ HAYDEE ZENAIDA</t>
  </si>
  <si>
    <t>RODRIGUEZ OSCCO JORGE LUIS</t>
  </si>
  <si>
    <t>YNTUSCA JANAMPA MARISOL</t>
  </si>
  <si>
    <t>RAMIREZ TAIPE NELLY</t>
  </si>
  <si>
    <t>MAYO ARIAS VICTOR SAUL</t>
  </si>
  <si>
    <t>RODRIGUEZ PICHIHUA MARGARITA</t>
  </si>
  <si>
    <t>ROJAS HUAMAN MERY</t>
  </si>
  <si>
    <t>VELAZQUE LAZO YANETT MADELEINE</t>
  </si>
  <si>
    <t>JANAMPA NAVARRO JUAN LUIS</t>
  </si>
  <si>
    <t>PASTOR QUIJADA MARUJA MARIELA</t>
  </si>
  <si>
    <t>RIVERA LEGUIA SONI</t>
  </si>
  <si>
    <t>TRUYENQUE TAIPE DITHER</t>
  </si>
  <si>
    <t>QUINTANA MENACHO KAREN CIRILA</t>
  </si>
  <si>
    <t>ÑAÑEZ PEÑA EDILBERTO JACINTO</t>
  </si>
  <si>
    <t>PEREZ SIANCAS ROSA</t>
  </si>
  <si>
    <t>OROSCO ZUÑIGA MILCA</t>
  </si>
  <si>
    <t>POVEZ MUCHA LIUDA DIOLA</t>
  </si>
  <si>
    <t>NAVARRO ESPINOZA SHALOM NANER</t>
  </si>
  <si>
    <t>LUDEÑA GALINDO ROSI</t>
  </si>
  <si>
    <t>NAVARRO PACHECO APOLINARIO</t>
  </si>
  <si>
    <t>MERINO HUARACA ELISEO</t>
  </si>
  <si>
    <t>MAMANI LAIME JACKELIN PILAR</t>
  </si>
  <si>
    <t>URBANO TORRE JULIO CESAR</t>
  </si>
  <si>
    <t>CCUNO JAHUIRA ANA MARIA</t>
  </si>
  <si>
    <t>LAUPA VELARDE ROMEL</t>
  </si>
  <si>
    <t>ÑAÑEZ ALIENDRES HUGO DAVID</t>
  </si>
  <si>
    <t>GALINDO LOAYZA VANESSA</t>
  </si>
  <si>
    <t>GUTIERREZ RIVAS LILIANA ELISABETH</t>
  </si>
  <si>
    <t>MORENO ECHAVARRIA IVAN</t>
  </si>
  <si>
    <t>ALVAREZ MENDOZA ROSA EMILY</t>
  </si>
  <si>
    <t>OSCCO VERGARA ANTONIO</t>
  </si>
  <si>
    <t>VILLALOBOS BARRIOS YURI VALENKY</t>
  </si>
  <si>
    <t>BELLIDO CHUQUIMAJO INES</t>
  </si>
  <si>
    <t>RIVERA ALLCCA JACKELYN</t>
  </si>
  <si>
    <t>LAGO CARDENAS ROSMERY</t>
  </si>
  <si>
    <t>PEREIRA ROJAS LILIANA CRISTINA</t>
  </si>
  <si>
    <t>CANCHALLA RIOS VILMA</t>
  </si>
  <si>
    <t>CHAVEZ CARDENAS MIRIAN ELIZABETH</t>
  </si>
  <si>
    <t>SALAZAR MONDALGO ORDELI MAGALI</t>
  </si>
  <si>
    <t>MOREL SANCHEZ RODOLFO</t>
  </si>
  <si>
    <t>TALEVARANO FUNDES YESENIA</t>
  </si>
  <si>
    <t>YANAC GUZMAN CARMEN JESSICA</t>
  </si>
  <si>
    <t>CHIQUILLAN MINAYA LEYDY YENDY</t>
  </si>
  <si>
    <t>COTARMA SOTO GUMERCINDA ROSA</t>
  </si>
  <si>
    <t>VALDARRAGO ROMAN ALDA</t>
  </si>
  <si>
    <t>RODRIGUEZ CARDOZO YOLBY LUZ</t>
  </si>
  <si>
    <t>CHOQUE JALLURANA LUZ MERY</t>
  </si>
  <si>
    <t>YUPANQUI RIVAS ROSE MARIE</t>
  </si>
  <si>
    <t>ZUñIGA CCOICCA ISABEL</t>
  </si>
  <si>
    <t>MOQUILLAZA CUETO OWEN RODRIGO</t>
  </si>
  <si>
    <t>ZAMBRANO GUIA SANDRA YOVANA</t>
  </si>
  <si>
    <t>HUAMAN SOTO RICHARD</t>
  </si>
  <si>
    <t>ZARABIA CARTOLIN NERYA</t>
  </si>
  <si>
    <t>INCA ALMANZA GLORIA EDITH</t>
  </si>
  <si>
    <t>QUISPE SANTARIA JAVIER</t>
  </si>
  <si>
    <t>CACERES SOTOMAYOR DAYANIRA</t>
  </si>
  <si>
    <t>QUISPE HUARACA CELIA</t>
  </si>
  <si>
    <t>RAMIREZ VIVANCO KAREN</t>
  </si>
  <si>
    <t>QUISPE SANCHEZ MONICA</t>
  </si>
  <si>
    <t>TELLO MEDINA MAY</t>
  </si>
  <si>
    <t>LA SERNA ALFARO WILBER</t>
  </si>
  <si>
    <t>CHIPANA CHICLLA JOSE</t>
  </si>
  <si>
    <t>SILVERA CESPEDES VICTOR DAVID</t>
  </si>
  <si>
    <t>SALLARI QUINTANA KERVIN</t>
  </si>
  <si>
    <t>TORRES LOAYZA VIOLETA</t>
  </si>
  <si>
    <t>VARILLAS TRUYENQUE KATHERINNE SAHITO</t>
  </si>
  <si>
    <t>RIVAS SILVERA SHAYLA</t>
  </si>
  <si>
    <t>TORRES CHIPANA WILMAN</t>
  </si>
  <si>
    <t>CHAMBI PERALTA ZENAIDA</t>
  </si>
  <si>
    <t>OBSTETRIZ</t>
  </si>
  <si>
    <t>REYNAGA RIVAS OLGA</t>
  </si>
  <si>
    <t>TINTAYA TURPO COUTNIY</t>
  </si>
  <si>
    <t>HUAMAN GAMONAL LILIANA</t>
  </si>
  <si>
    <t>QUISPE GONZALES DAVID</t>
  </si>
  <si>
    <t>SERNA CAMPOS CYNDY YANDYRA</t>
  </si>
  <si>
    <t>QUISPE MALLMA BARINIA</t>
  </si>
  <si>
    <t>ROJAS ALARCON RICHARD MIGUEL</t>
  </si>
  <si>
    <t>QUISPE PALOMINO JULIA</t>
  </si>
  <si>
    <t>CASTILLO VILLA ALFREDO</t>
  </si>
  <si>
    <t>ORTEGA LOA EVELIN</t>
  </si>
  <si>
    <t>ECHAVARRIA CORONADO ROQUE LINK</t>
  </si>
  <si>
    <t>ESPINOZA ALTAMIRANO NOEMI</t>
  </si>
  <si>
    <t>CABEZAS ALCARRAZ HILDA YORDANA</t>
  </si>
  <si>
    <t>JIMENEZ ESCOBAR JEANNETTE ALEXANDRA</t>
  </si>
  <si>
    <t>LOA MOLINA SUSEL</t>
  </si>
  <si>
    <t>GUTIERREZ PASTOR ALCIRA MEDALITH</t>
  </si>
  <si>
    <t>ROMAN NOLASCO DEISY RUTH</t>
  </si>
  <si>
    <t>CORDOVA CRUZADO MADAI SUNNY</t>
  </si>
  <si>
    <t>LOPEZ URBANO NERY</t>
  </si>
  <si>
    <t>CARHUAJULCA TAPIA LEIDY ESTHER</t>
  </si>
  <si>
    <t>VALDEZ OYOLA RUTE LISSET</t>
  </si>
  <si>
    <t>PEREZ PARIONA GLADYS KARINA</t>
  </si>
  <si>
    <t>TEMOCHE ROSALES FRANCO FERNANDO</t>
  </si>
  <si>
    <t>ALTAMIRANO AGUIRRE MAYRA</t>
  </si>
  <si>
    <t>CABEZAS CARTOLIN MADELEYNE</t>
  </si>
  <si>
    <t>CARDENAS CALDERON LIZ LIDI</t>
  </si>
  <si>
    <t>PALOMINO SILVERA CAROLI</t>
  </si>
  <si>
    <t>PINEDO SAAVEDRA ISABEL DELICIA</t>
  </si>
  <si>
    <t>SERNA HERRERA SAYRA LEYNETH</t>
  </si>
  <si>
    <t>RAMOS SOTO YENY POLONIA</t>
  </si>
  <si>
    <t>JIMENEZ TAIPICURI ANALI</t>
  </si>
  <si>
    <t>YUTO MALLMA RUTH AYDEE</t>
  </si>
  <si>
    <t>ACASIETE ARIAS JOSE LUIS</t>
  </si>
  <si>
    <t>OSCCO QUISPE MIRIAM EDITH</t>
  </si>
  <si>
    <t>AIQUIPA TAIPE YUDES</t>
  </si>
  <si>
    <t>CHACON DIAZ RIBER</t>
  </si>
  <si>
    <t>MALLMA RAMIREZ SINTHIA IBETH</t>
  </si>
  <si>
    <t>CAÑARI TORRES MINEYLA</t>
  </si>
  <si>
    <t>BAUTISTA MENDOZA FREDY</t>
  </si>
  <si>
    <t>LUNA JARAMILLO JOSE ENRIQUE</t>
  </si>
  <si>
    <t>ARENAS RAMIREZ RONALD ENRIQUE</t>
  </si>
  <si>
    <t>GONZALES VARGAS GROVER</t>
  </si>
  <si>
    <t>BRIONES FIGUEROA YESENIA MARIBEL</t>
  </si>
  <si>
    <t>CHAVEZ FLORES DUVERLY DOS SANTOS</t>
  </si>
  <si>
    <t>QUISPE ALANYA BERTHA</t>
  </si>
  <si>
    <t>BARBARAN ALVAREZ MARIVEL</t>
  </si>
  <si>
    <t>ROJAS VASQUEZ MARIELA ROCIO</t>
  </si>
  <si>
    <t>BERNAOLA JUAREZ ERIKA</t>
  </si>
  <si>
    <t>HUAMAN OSCCO ALIX ALEJANDRO</t>
  </si>
  <si>
    <t>LUJAN MACHACA JASHENY HEILEN</t>
  </si>
  <si>
    <t>CONDOR MANTILLA LISSETE</t>
  </si>
  <si>
    <t>CALSIN QUENALLATA VANESSA</t>
  </si>
  <si>
    <t>HILASACA ARAPA YULIAN RUTH</t>
  </si>
  <si>
    <t>ROJAS HUALLCCA MARIA CLAUDIA</t>
  </si>
  <si>
    <t>MONTALVO GUERRERO JUAN JEREMIAS</t>
  </si>
  <si>
    <t>AYMARA USCAMAYTA CARLOS GILBERTO</t>
  </si>
  <si>
    <t>HUANCA ROMAN MONICA MARITZA</t>
  </si>
  <si>
    <t>MARCA HUAMAN REYNALDO</t>
  </si>
  <si>
    <t>QUISPE RIVERA GIANMARCO JOAQUIN</t>
  </si>
  <si>
    <t>HUAMANI VARGAS ROSMERY</t>
  </si>
  <si>
    <t>SOTELO TICONA BLENY</t>
  </si>
  <si>
    <t>GUTIERREZ VILCA RUTH PILAR</t>
  </si>
  <si>
    <t>MONDALGO HUAMAN YANETH LUCY</t>
  </si>
  <si>
    <t>ORTIZ QUISPE FLOR MARIESEL</t>
  </si>
  <si>
    <t>REMON GAMBOA YESSENIA KATHEARENY</t>
  </si>
  <si>
    <t>CACERES LOAYZA ROGER</t>
  </si>
  <si>
    <t>CAVERO GONZALES YVAN</t>
  </si>
  <si>
    <t>VALENZUELA PACHACAMAC EDITH JULIBETH</t>
  </si>
  <si>
    <t>LEON AUCCAPIÑA KATHEEN MARICIELO</t>
  </si>
  <si>
    <t>PARIONA LOA ROXANA</t>
  </si>
  <si>
    <t>HUACHO BORDA ISABEL</t>
  </si>
  <si>
    <t>LOAYZA PEREZ MAYRA LISETH</t>
  </si>
  <si>
    <t>LAUPA ROMAN LIZETH CINTIA</t>
  </si>
  <si>
    <t>CHACON RAMOS MELODY</t>
  </si>
  <si>
    <t>PINARES POMA GIAMELY</t>
  </si>
  <si>
    <t>NAVARRO HUAMAN KATIA PAMELA</t>
  </si>
  <si>
    <t>MAMANI MAMANI ERIKA BRISEIDA</t>
  </si>
  <si>
    <t>CARDENAS SOLANO WALDO</t>
  </si>
  <si>
    <t>GERONIMO VASQUEZ SAYRA CLARITA</t>
  </si>
  <si>
    <t>LLACCOLLA SULLASI RUTH ISAURA</t>
  </si>
  <si>
    <t>MESARES SALCEDO ELIZABETH SHARON</t>
  </si>
  <si>
    <t>SILVERA ANDRADA DEYSI MERCEDES</t>
  </si>
  <si>
    <t>RIVERA LLANOS KATHERINE DIANA</t>
  </si>
  <si>
    <t>LLACCTAS VENEGAS ROSMERY</t>
  </si>
  <si>
    <t>MEJIA JARA DANIEL ALONSO</t>
  </si>
  <si>
    <t>CUBAS ACOSTA SUSAN KATERIN</t>
  </si>
  <si>
    <t>ESPEJO GUTIERREZ INGRID LEYLA</t>
  </si>
  <si>
    <t>GASTELU PACHECO JESSICA GIANNINA</t>
  </si>
  <si>
    <t>ROJAS ORTEGA MAYUMY ISAURA</t>
  </si>
  <si>
    <t>ROJAS MESCCO POMPEYO EDISON</t>
  </si>
  <si>
    <t>HERRERA FLORES LUIGUI FRITZ</t>
  </si>
  <si>
    <t>CRUZADO CARRANZA GISELLA SUGEY</t>
  </si>
  <si>
    <t>VILLAR CORDERO CARMEN</t>
  </si>
  <si>
    <t>VELASQUE PASTOR NILDA</t>
  </si>
  <si>
    <t>LICENCIADO EN ADMINISTRACION</t>
  </si>
  <si>
    <t>HUAMAN QUISPE RODOLFO</t>
  </si>
  <si>
    <t>LOA QUISPE JULY OSHING</t>
  </si>
  <si>
    <t>QUISPE HUAMAN MARIT YESSENIA</t>
  </si>
  <si>
    <t>QUISPE SICHA ROXANA</t>
  </si>
  <si>
    <t>CENTENO QUEVEDO DILMA</t>
  </si>
  <si>
    <t>SEA TELLO MONICA ARASELLI</t>
  </si>
  <si>
    <t>PALOMINO SOTO MAGDALENA</t>
  </si>
  <si>
    <t>PALOMINO HUAMAN LISBETH</t>
  </si>
  <si>
    <t>ARANDIA AGRADA YHAMELIZ SHEYLA</t>
  </si>
  <si>
    <t>CARBAJAL SAMANEZ JANETH FLOREY</t>
  </si>
  <si>
    <t>MORENO MAYHUIRE LIZ JUSSELLY</t>
  </si>
  <si>
    <t>ANDRADE PAREJA ANALI</t>
  </si>
  <si>
    <t>CESPEDES DEZA WILBER YORDANO</t>
  </si>
  <si>
    <t>CAMPOS ALLCCA SANTIAGO EBERT</t>
  </si>
  <si>
    <t>PALOMINO QUINTANILLA VAND DEIVY</t>
  </si>
  <si>
    <t>DELGADO ACHATA DAVID PERCY</t>
  </si>
  <si>
    <t>PECEROS SALAZAR MIYIM SANDY</t>
  </si>
  <si>
    <t>MASI CARRION LISETH VALERIA</t>
  </si>
  <si>
    <t>AULLA MINAYA LUIS DORIAN</t>
  </si>
  <si>
    <t>CHOQUE ONTON CRUSMEDE</t>
  </si>
  <si>
    <t>ROMANI GOMEZ FREDY</t>
  </si>
  <si>
    <t>JARA ASCA CARMEN MILAGROS</t>
  </si>
  <si>
    <t>ESCOBAR AVILES GERALDINE STEFFANY</t>
  </si>
  <si>
    <t>PEDRAZA HUARACA CLAVER</t>
  </si>
  <si>
    <t>CONTRERAS VIVANCO YENI MARGOTH</t>
  </si>
  <si>
    <t>CHIQUILLAN MINAYA YEMIMA QUEREN</t>
  </si>
  <si>
    <t>CARRION ABOLLANEDA VIVIANA</t>
  </si>
  <si>
    <t>ORTIZ CABRERA GRIMFER YEFERSON</t>
  </si>
  <si>
    <t>ZUñIGA ALTAMIRANO ELIDA</t>
  </si>
  <si>
    <t>NUÑEZ CONTRERAS NARDIET ISABEL</t>
  </si>
  <si>
    <t>HURTADO SERRANO IVONNE LUCERO</t>
  </si>
  <si>
    <t>SILVERA ROMERO JUANA LIZETH</t>
  </si>
  <si>
    <t>CHIQUILLAN ORTIZ DIOMILDA</t>
  </si>
  <si>
    <t>TELLO TELLO MARILUZ</t>
  </si>
  <si>
    <t>UQUICHE ÑAHUI MIGUEL ANGEL</t>
  </si>
  <si>
    <t>SALCEDO CABEZAS NANCY CLAUDIA</t>
  </si>
  <si>
    <t>GONZALES ROMERO VANESA</t>
  </si>
  <si>
    <t>FERRER VILLAVICENCIO DEYSI</t>
  </si>
  <si>
    <t>RUPAILLA MEMENZA LUZ LIZBETH</t>
  </si>
  <si>
    <t>ANDIA SANCHEZ LIZBETH</t>
  </si>
  <si>
    <t>PAREDES YUPANQUI ENDIRA YASMINA</t>
  </si>
  <si>
    <t>JUAREZ AYQUIPA KARELYN</t>
  </si>
  <si>
    <t>SULCA CURI ROGER</t>
  </si>
  <si>
    <t>YNTUSCA MALLQUI ALI ESTEFANY</t>
  </si>
  <si>
    <t>GARAY CUYA BREZIA ARACELLI</t>
  </si>
  <si>
    <t>CORAS QUISPE ERIKA</t>
  </si>
  <si>
    <t>HUILLCAPUMA DIAZ LINA</t>
  </si>
  <si>
    <t>FLORES ROMAN EDDER</t>
  </si>
  <si>
    <t>CARDENAS ALCARRAZ RUTH KRISTYE</t>
  </si>
  <si>
    <t>FLORES SOLSOL XIOMI ARLETH</t>
  </si>
  <si>
    <t>PUMALLIHUA HUARCAYA RAYSA IDALYA</t>
  </si>
  <si>
    <t>BALVOA BARAZORDA VIANEY CRISTINA</t>
  </si>
  <si>
    <t>CCAHUANA BERNAOLA ROEL</t>
  </si>
  <si>
    <t>MONTOYA CURE MARIN</t>
  </si>
  <si>
    <t>OSCCO PEREZ INGRITH IVONE</t>
  </si>
  <si>
    <t>VILLAVICENCIO GONZALES AUGUSTO</t>
  </si>
  <si>
    <t>PAREDES GUTIERREZ MEAYCK RUDLOFF</t>
  </si>
  <si>
    <t>CCOPA HUILLCAPOMA ELI MIQUEAS</t>
  </si>
  <si>
    <t>VIVANCO QUINTANA MILTON ERIK</t>
  </si>
  <si>
    <t>HUAMANI OJEDA DAVID MARCELINO</t>
  </si>
  <si>
    <t>ALCARRAZ SALAZAR RUTH ELIZABETH</t>
  </si>
  <si>
    <t>LEON MARIÑO NOELIA</t>
  </si>
  <si>
    <t>GALVAN TAPIA JULMAR CESAR</t>
  </si>
  <si>
    <t>PUGA GUILLEN LIBNA MESULIMET</t>
  </si>
  <si>
    <t>MARTINEZ VILLAR SANDY JESSENIA</t>
  </si>
  <si>
    <t>QUISPE CULI MARIA FLOR ISABEL</t>
  </si>
  <si>
    <t>SOLANO MORAN JHULISA YESELA</t>
  </si>
  <si>
    <t>LOPEZ FARFAN EVELIN THALIA</t>
  </si>
  <si>
    <t>LLASACCE BAUTISTA EDWIN</t>
  </si>
  <si>
    <t>GUZMAN MACHACCA SHEYLA</t>
  </si>
  <si>
    <t>ZARATE ALCARRAZ TANIA</t>
  </si>
  <si>
    <t>FLORES CUBA MICHAEL</t>
  </si>
  <si>
    <t>OSCCO TRINIDAD JASSON FELIX</t>
  </si>
  <si>
    <t>CCOLLCCA HERBAS FELIX</t>
  </si>
  <si>
    <t>GASPAR ROMAN CAROLINA MERCEDES</t>
  </si>
  <si>
    <t>VILLANUEVA ESPIRITU EDWIN</t>
  </si>
  <si>
    <t>MONTERO SALAS ARMINITA</t>
  </si>
  <si>
    <t>DIRECCION DE SALUD VIRGEN DE COCHARCAS</t>
  </si>
  <si>
    <t>TERCEROS</t>
  </si>
  <si>
    <t>PESONAL DE LIMPIEZA</t>
  </si>
  <si>
    <t>MERY CARBAJAL AREVALO</t>
  </si>
  <si>
    <t xml:space="preserve">  ---</t>
  </si>
  <si>
    <t>MERIBEL RAMOS MARIBEL</t>
  </si>
  <si>
    <t xml:space="preserve">SONIA CCASANI AMBIA </t>
  </si>
  <si>
    <t>LIC. ENFERMERIA</t>
  </si>
  <si>
    <r>
      <t>TALIA BLANCA GUZMAN CALDERON</t>
    </r>
    <r>
      <rPr>
        <sz val="12"/>
        <color rgb="FF000000"/>
        <rFont val="Agency FB"/>
        <family val="2"/>
      </rPr>
      <t xml:space="preserve"> </t>
    </r>
  </si>
  <si>
    <t>TITULO PROFESIONAL</t>
  </si>
  <si>
    <t>TECNICA EN ENFERMERIA</t>
  </si>
  <si>
    <r>
      <t>REYNA NANCY ROMAN HERMOZA</t>
    </r>
    <r>
      <rPr>
        <sz val="12"/>
        <color rgb="FF000000"/>
        <rFont val="Agency FB"/>
        <family val="2"/>
      </rPr>
      <t xml:space="preserve"> </t>
    </r>
  </si>
  <si>
    <t>JOANNA LIZETT SOTOMAYOR BORJA</t>
  </si>
  <si>
    <t>ARNOLD CABEZAS MORAN</t>
  </si>
  <si>
    <t>MEDICO RIRUJANO</t>
  </si>
  <si>
    <t xml:space="preserve">ISMAEL YUPANQUI TENORIO </t>
  </si>
  <si>
    <t>MEDICO CIRUJANO</t>
  </si>
  <si>
    <t xml:space="preserve">JAINOR OBNIEL MORA BARAZORDA </t>
  </si>
  <si>
    <t>RAMIRO SOTO FALCO</t>
  </si>
  <si>
    <t>TECNICO DE LABORATORIO</t>
  </si>
  <si>
    <r>
      <t>FLOR YESSENIA CCORAHUA APESTEGUI</t>
    </r>
    <r>
      <rPr>
        <sz val="12"/>
        <color rgb="FF000000"/>
        <rFont val="Agency FB"/>
        <family val="2"/>
      </rPr>
      <t xml:space="preserve"> </t>
    </r>
  </si>
  <si>
    <t>TECNCIO EN LABORATORIO</t>
  </si>
  <si>
    <t>ANGELA SOTOMAYOR DIAZ</t>
  </si>
  <si>
    <t>TECNICO INFORMATICO</t>
  </si>
  <si>
    <t>INES CORALIA GUILLEN CARRASCO</t>
  </si>
  <si>
    <t>ANAIS QUISPE CHIPA</t>
  </si>
  <si>
    <t>CARMEN ROSA INGA HUAMANI</t>
  </si>
  <si>
    <t>BIOLOGA</t>
  </si>
  <si>
    <t>NANCY TICA HUAMAN</t>
  </si>
  <si>
    <t>DAECY CUCHO HUAMAN</t>
  </si>
  <si>
    <t>VICENTE LLANO QUIROGA</t>
  </si>
  <si>
    <t>LICENCIADO EN ENFERMERIA</t>
  </si>
  <si>
    <t>AYDEE SALAS VILLANUEVA</t>
  </si>
  <si>
    <t>CRIS KATHERINE CARBAJAL GALINDO</t>
  </si>
  <si>
    <t>JOSE LUIS MEZA AQUINO</t>
  </si>
  <si>
    <t>APOYO EN CRED-PAN</t>
  </si>
  <si>
    <t>LIZETH ROSANE AYALA SHERON</t>
  </si>
  <si>
    <t>EDWIN ELMER SANTI APAZA</t>
  </si>
  <si>
    <t>PSIQUIATRA</t>
  </si>
  <si>
    <t>PLACIDO ANDRES PUGA GUILLEN</t>
  </si>
  <si>
    <t>CESAR ENRIQUE BARZOLA HUAMAN</t>
  </si>
  <si>
    <t>GAYDEN LUTMER CAMARA LOBATON</t>
  </si>
  <si>
    <t>DONACIONES-TRANFERENCIAS</t>
  </si>
  <si>
    <t>COORDINADOR UNIDAD DE SEGUROS</t>
  </si>
  <si>
    <t xml:space="preserve">DEJANIRA GIOVANA MENESES CUYA </t>
  </si>
  <si>
    <t>CIRUJANO DENTISTA</t>
  </si>
  <si>
    <t>ERNESTO PAUCCAR MERINO</t>
  </si>
  <si>
    <t>SERGIO IVAN CAYO MIRANDA</t>
  </si>
  <si>
    <t>ROSMERY LAGOS QUISPE</t>
  </si>
  <si>
    <t>DIGITADOR</t>
  </si>
  <si>
    <t>JENRY NAVARRO QUISPE</t>
  </si>
  <si>
    <t>LIZ KELLY AQUISPE PILLACA</t>
  </si>
  <si>
    <t>YAQUELI CURI RICRA</t>
  </si>
  <si>
    <t>KEVIN LARRY PORTILLO PEREZ</t>
  </si>
  <si>
    <t>YENNY KATHERIN CUEVAS DE LA CRUZ</t>
  </si>
  <si>
    <t xml:space="preserve">JENNY QUINTANILLA ARENAS </t>
  </si>
  <si>
    <t>ESPECIALISTA CIRUJANO</t>
  </si>
  <si>
    <r>
      <t>PAUL ELLISON FLORES TORRES</t>
    </r>
    <r>
      <rPr>
        <sz val="12"/>
        <color rgb="FF000000"/>
        <rFont val="Agency FB"/>
        <family val="2"/>
      </rPr>
      <t xml:space="preserve"> </t>
    </r>
    <r>
      <rPr>
        <b/>
        <sz val="12"/>
        <color rgb="FF000000"/>
        <rFont val="Agency FB"/>
        <family val="2"/>
      </rPr>
      <t xml:space="preserve"> </t>
    </r>
  </si>
  <si>
    <t xml:space="preserve">DRIANDRA KATHERINE  CHACALTANA TANTA </t>
  </si>
  <si>
    <t>ESPECIALISTAS EN GINECOLOGIA</t>
  </si>
  <si>
    <t>MELIZA POLO ALVAREZ</t>
  </si>
  <si>
    <t>ESPECIALISTAS EN ANESTESIOLOGO</t>
  </si>
  <si>
    <t xml:space="preserve">MALENA LISSET BACA FRISANCHO </t>
  </si>
  <si>
    <t>WALTER QUISPITUPA SALINAS</t>
  </si>
  <si>
    <r>
      <t>ELIO MAURO VIDAL ROBLES</t>
    </r>
    <r>
      <rPr>
        <sz val="12"/>
        <color rgb="FF000000"/>
        <rFont val="Agency FB"/>
        <family val="2"/>
      </rPr>
      <t xml:space="preserve"> </t>
    </r>
  </si>
  <si>
    <t xml:space="preserve">OTTO FRANCIS OROZCO OCMIN </t>
  </si>
  <si>
    <r>
      <t>ANGEL ROLANDO RODRIGUEZ AMPUERO</t>
    </r>
    <r>
      <rPr>
        <sz val="12"/>
        <color rgb="FF000000"/>
        <rFont val="Agency FB"/>
        <family val="2"/>
      </rPr>
      <t xml:space="preserve"> </t>
    </r>
    <r>
      <rPr>
        <b/>
        <sz val="12"/>
        <color rgb="FF000000"/>
        <rFont val="Agency FB"/>
        <family val="2"/>
      </rPr>
      <t xml:space="preserve"> </t>
    </r>
  </si>
  <si>
    <t>JOSE MANUEL BACA FLORES</t>
  </si>
  <si>
    <t>WALTER TELESFORO SAMATA MOJO</t>
  </si>
  <si>
    <t>JORGE LUIS MEDINA CORREA</t>
  </si>
  <si>
    <t>ISMAEL JUAN MAMANI HUARSAYA</t>
  </si>
  <si>
    <t>JOSE ANGEL ESCALANTE PUMA</t>
  </si>
  <si>
    <t>PERCY CALISAYA INCATUPA</t>
  </si>
  <si>
    <t>POOL CARDENAS DELGADO</t>
  </si>
  <si>
    <t>ALFREDO MEJIA CANGUALA</t>
  </si>
  <si>
    <t>HUGO FRANZ CAMPUSANO ALCALDE</t>
  </si>
  <si>
    <t>JOSE AMILCAR ALVAREZ VILLACORTA</t>
  </si>
  <si>
    <t>JORGE CARLOS SALCEDO CABEZAS</t>
  </si>
  <si>
    <t>INDHYRA TACURI ASTRULLA</t>
  </si>
  <si>
    <t xml:space="preserve">SANDRO ELVIS FLORES GONSALEZ </t>
  </si>
  <si>
    <t>TEDDY ENCISO QUILLA</t>
  </si>
  <si>
    <t xml:space="preserve">ROMANO JOSE LOPEZ PALOMINO </t>
  </si>
  <si>
    <t>JOSE LUIS ISIDRO TELLO</t>
  </si>
  <si>
    <t>RUBEN TORIBIO DIAZ SALAS</t>
  </si>
  <si>
    <t>ADMINISTRADOR</t>
  </si>
  <si>
    <t>ALLCCA RIMASCCA ENVER</t>
  </si>
  <si>
    <t>LIC EN ADMINISTRACION</t>
  </si>
  <si>
    <t>PANIURA AYQUIPA ADA LUZ</t>
  </si>
  <si>
    <t>NARVAEZ SOTO JAVIER</t>
  </si>
  <si>
    <t>CAMPANA CARDENAS LEONEL</t>
  </si>
  <si>
    <t>TRABAJADOR DE SERVICIOS</t>
  </si>
  <si>
    <t>VERA SERRANO OSCAR</t>
  </si>
  <si>
    <t>CAPACITACION OCUPACIONAL</t>
  </si>
  <si>
    <t>LOGISTICA</t>
  </si>
  <si>
    <t>SIERRA CORDOVA ELIANA</t>
  </si>
  <si>
    <t>TESORERO</t>
  </si>
  <si>
    <t>MENDIVIL MEZA RENE DANIEL</t>
  </si>
  <si>
    <t>RECURSOS HUMANOS</t>
  </si>
  <si>
    <t>CASTAÐEDA CONTRERAS ELIAS RODRIGO</t>
  </si>
  <si>
    <t>COLLADO LOPEZ PASCUAL</t>
  </si>
  <si>
    <t>BOMBILLA CUAYLA SUSANA YRMA</t>
  </si>
  <si>
    <t>CALLAÐAUPA HUACHACA ARNOL ALEXIS</t>
  </si>
  <si>
    <t>HUAQUISTO YANAPA DORIS</t>
  </si>
  <si>
    <t>RIVERA CORNEJO VANESSA ELENA</t>
  </si>
  <si>
    <t>SALCEDO DE MENDOZA MATHEOSKI</t>
  </si>
  <si>
    <t>SALDIVAR ALARCON NILS AMERICO</t>
  </si>
  <si>
    <t>SERRANO CAHUANA IDANIA</t>
  </si>
  <si>
    <t>UTANI HUARACA EDITH</t>
  </si>
  <si>
    <t>ANAMARIA LOAYZA CATALINA ROMALDA</t>
  </si>
  <si>
    <t>CAPACITACIONOCUPACIONAL</t>
  </si>
  <si>
    <t>BLANCO TAPIA VIDAL</t>
  </si>
  <si>
    <t>BUENDIA POCCARONE JOSE SANTOS</t>
  </si>
  <si>
    <t>COLLADO ARAGON BENITO IGNACIO</t>
  </si>
  <si>
    <t>FELIX ASTURIMA SERGIO VICTOR</t>
  </si>
  <si>
    <t>ORTEGA CAMPANA VLADIMIR</t>
  </si>
  <si>
    <t>VALENZUELA BUSTINZA GREGORIO</t>
  </si>
  <si>
    <t>CUAKERA ASTO RONALD BENITO</t>
  </si>
  <si>
    <t>LOAYZA PACHECO KARLA</t>
  </si>
  <si>
    <t>CASTILLO TORRES JUANA ANGELICA</t>
  </si>
  <si>
    <t>CENTENO VELAZQUE DIANA CAROLINA</t>
  </si>
  <si>
    <t>CHALQUE CARRASCO MERCIANO</t>
  </si>
  <si>
    <t>OSCCO ANAMARIA DIANA</t>
  </si>
  <si>
    <t>MOSCOSO SERRANO FLORIAN DANES</t>
  </si>
  <si>
    <t>CHOQUEHUAMANI TRUJILLO ROSALUZ</t>
  </si>
  <si>
    <t>PALOMINO ALZAMORA DANIEL ANTONIO</t>
  </si>
  <si>
    <t>FLOREZ ANDIA ELVA LUZ</t>
  </si>
  <si>
    <t>NAVEDA NARVAEZ ROSSEMERY</t>
  </si>
  <si>
    <t>FELIX ALVINO RAMIRO</t>
  </si>
  <si>
    <t>HOYOS BRAVO EVELIN LUCIA</t>
  </si>
  <si>
    <t>ROMAN QUISPE JACKES LORENZO</t>
  </si>
  <si>
    <t>TAPIA FERNANDEZ KELLY</t>
  </si>
  <si>
    <t>TORRES YUTO FRIDA</t>
  </si>
  <si>
    <t>ZELA FELIX ROSARIO</t>
  </si>
  <si>
    <t>GONZALES FRANCO JORGE</t>
  </si>
  <si>
    <t>ZAMBRANO PERALTA LISS MARLE</t>
  </si>
  <si>
    <t>CHALQUE CARRASCO AYDE</t>
  </si>
  <si>
    <t>GUTIERREZ FERNANDEZ MARIBEL</t>
  </si>
  <si>
    <t>RINCON ALZAMORA ROMMEL</t>
  </si>
  <si>
    <t>ZANABRIA AMPUERO CIZER</t>
  </si>
  <si>
    <t>PORTILLO PAREDES MARIBEL</t>
  </si>
  <si>
    <t>PATRIMONIO</t>
  </si>
  <si>
    <t>ALZAMORA CARDENAS HILDA</t>
  </si>
  <si>
    <t>ALMACENERO</t>
  </si>
  <si>
    <t>CERVANTES BORDA ISAAC</t>
  </si>
  <si>
    <t>COAQUIRA APAZA YENY</t>
  </si>
  <si>
    <t>HINOJOSA SANALIA CORAL DALILA</t>
  </si>
  <si>
    <t>HUARCAYA AYHUA WILFREDO</t>
  </si>
  <si>
    <t>HUAYHUA ROJAS GILBER</t>
  </si>
  <si>
    <t>LOA MARIÐO ELIZABETH MELIZA</t>
  </si>
  <si>
    <t>LOAYZA CASTAÐEDA ALCIDES</t>
  </si>
  <si>
    <t>ROBLES PIMENTEL YUDY</t>
  </si>
  <si>
    <t>COORDINADORA DE ADQUISICIONES</t>
  </si>
  <si>
    <t>SANCHEZ OCHOA ERIK</t>
  </si>
  <si>
    <t>ENCARGADO UNIDAD TRAMITE DOCUM</t>
  </si>
  <si>
    <t>TRUJILLO ZAMALLOA JAVIER LEONCIO</t>
  </si>
  <si>
    <t>ADQUISICIONES</t>
  </si>
  <si>
    <t>CHECCORI LOPEZ ROSNEL</t>
  </si>
  <si>
    <t>ESPECIALISTA EN PRESUPUESTO</t>
  </si>
  <si>
    <t>CHOQUECAHUANA BUSTINZA JORGE</t>
  </si>
  <si>
    <t>CUTISACA APAZA IVAN ARSENIO</t>
  </si>
  <si>
    <t>FERNANDEZ CALLA ZENAIDA</t>
  </si>
  <si>
    <t>REMUNERACIONES</t>
  </si>
  <si>
    <t>LOPEZ MOTTA INDIRA</t>
  </si>
  <si>
    <t>LOPEZ NARVAEZ DOMINGA</t>
  </si>
  <si>
    <t>MENDOZA ROJAS FORTUNATO</t>
  </si>
  <si>
    <t>AGUILAR SERRANO CARLOS</t>
  </si>
  <si>
    <t>MENDOZA VALENZUELA ISABEL</t>
  </si>
  <si>
    <t>NARVAEZ SOTO LIZ JHOVANA</t>
  </si>
  <si>
    <t>ORTEGA CACERES HERNAN</t>
  </si>
  <si>
    <t>RAUL CARRASCO CCALLME</t>
  </si>
  <si>
    <t>VILLAVICENCIO NARVAEZ ADRIAN</t>
  </si>
  <si>
    <t>YUPANQUI ALHUAY YURI HERMENEGILDO</t>
  </si>
  <si>
    <t>MAMANI MAMANI SAHILY BERTHA</t>
  </si>
  <si>
    <t>USAQUI ANTAYHUA JHULIZA JHULIANA</t>
  </si>
  <si>
    <t>TECNICO EN FARMACIO</t>
  </si>
  <si>
    <t>BELLOTA ALBACALLE MARIVEL</t>
  </si>
  <si>
    <t>ZANABRIA CHAVEZ PROFETA</t>
  </si>
  <si>
    <t>SUCA SAAVEDRA RONAL</t>
  </si>
  <si>
    <t>HOSPITAL SUB REGIONAL ANDAHUAYLAS</t>
  </si>
  <si>
    <t>1038 HOSPITAL SUB REGIONAL ANDAHUAYLAS</t>
  </si>
  <si>
    <t>TRABAJADOR HOSPITALARIO</t>
  </si>
  <si>
    <t>ALARCON LARA MEDIAN</t>
  </si>
  <si>
    <t>ALCARRAZ RODRIGO SONIA</t>
  </si>
  <si>
    <t>ALDAZABAL HERRERA DARIO</t>
  </si>
  <si>
    <t>SECUNDARIA</t>
  </si>
  <si>
    <t>ALFARO POZO MARIUSKA</t>
  </si>
  <si>
    <t>ALTAMIRANO QUINTANA ALICIA</t>
  </si>
  <si>
    <t>ALVAREZ ALFARO CESAR</t>
  </si>
  <si>
    <t>APUNTE LOZANO RUBEN</t>
  </si>
  <si>
    <t>ARANDIA RAMIREZ YORDY BRAYAN</t>
  </si>
  <si>
    <t>AROHUILLCA BARRIOS EVER</t>
  </si>
  <si>
    <t>BARRIAL ACOSTA YANINA</t>
  </si>
  <si>
    <t>BARRIAL LUJAN CRISPIN</t>
  </si>
  <si>
    <t>RECURSOS DIRECTAMENTE RECAUDADOS</t>
  </si>
  <si>
    <t>BARRIENTOS GUERRERO JUAN CARLOS</t>
  </si>
  <si>
    <t>CAMPANA CARDENAS DALILA</t>
  </si>
  <si>
    <t>CAMPOS HUAMAN ROSBI</t>
  </si>
  <si>
    <t>CARDENAS ROMERO KARIN FIORELLA</t>
  </si>
  <si>
    <t>CASAS VIVANCO ERLINDA</t>
  </si>
  <si>
    <t>CASTILLO JUAREZ JANICE</t>
  </si>
  <si>
    <t>CCAHUANA CHIRCCA YNES</t>
  </si>
  <si>
    <t>CCENTE ALTAMIRANO ESTHER</t>
  </si>
  <si>
    <t>CCENTE GUERREROS ANALU</t>
  </si>
  <si>
    <t>CCORAHUA ECHAVARRIA OLGA SALOME</t>
  </si>
  <si>
    <t>CHERO SANDOVAL LUIS ALBERTO</t>
  </si>
  <si>
    <t>CHILINGANO MARIÑO VICTOR</t>
  </si>
  <si>
    <t>CHOCCE YNCA MARIBEL</t>
  </si>
  <si>
    <t>CHOQUE PECEROS NELY ELIZABETH</t>
  </si>
  <si>
    <t>CONTRERAS CARRASCO ROSA INES</t>
  </si>
  <si>
    <t>TECNOLOGO MED-ESPEC. REHABIL.</t>
  </si>
  <si>
    <t>CONTRERAS OSCCO LUISA</t>
  </si>
  <si>
    <t>CONTRERAS VIVANCO RENELIA</t>
  </si>
  <si>
    <t>CORAZAO OROZCO JACQUELINE MAYRUTH</t>
  </si>
  <si>
    <t>CORAZAO SEQUEIROS MILAGRO SOLEDAD</t>
  </si>
  <si>
    <t>CURI JURADO SINDY</t>
  </si>
  <si>
    <t>DURAND VALENCIA MARLENI</t>
  </si>
  <si>
    <t>ELGUERA TELLO ROSSI</t>
  </si>
  <si>
    <t>ESCALANTE GUILLEN MARIBEL</t>
  </si>
  <si>
    <t>ESPERME VILLAGARAY HAYDEE LISBETH</t>
  </si>
  <si>
    <t>FALCON DAMIANO ALEX EDUARDO</t>
  </si>
  <si>
    <t>ESPECIALISTA</t>
  </si>
  <si>
    <t>FERNANDEZ BENITES FRANCO ELIAS</t>
  </si>
  <si>
    <t>FLORES AYMARA VILMA</t>
  </si>
  <si>
    <t>GALINDO VARGAS YURY ALEVXIS</t>
  </si>
  <si>
    <t>GUILLEN HUAMAN CARLOS</t>
  </si>
  <si>
    <t>GUIZADO RINCON JORGE</t>
  </si>
  <si>
    <t>HEREDIA NAVIDES LUCY MARGARITA</t>
  </si>
  <si>
    <t>HERRERA TAIPE CORINA</t>
  </si>
  <si>
    <t>HUAMAN AYALA ELIZABETH</t>
  </si>
  <si>
    <t>HUAMAN CARDENAS NORMA</t>
  </si>
  <si>
    <t>HUAMANI QUISPE NICASIO</t>
  </si>
  <si>
    <t>HUARCAYA YUTO RUTH</t>
  </si>
  <si>
    <t>HURTADO ALTAMIRANO MARIO</t>
  </si>
  <si>
    <t>JUAREZ CASTILLO DELIA ALCIRA</t>
  </si>
  <si>
    <t>JUAREZ VERA WALTER</t>
  </si>
  <si>
    <t>LAGO CARDENAS MADELI</t>
  </si>
  <si>
    <t>LAUPA QUINTANA MARTIN CESAR</t>
  </si>
  <si>
    <t>LEANDRES ROJAS FREDY</t>
  </si>
  <si>
    <t>LEGUIA ALARCON HERMELINDA ALICIA</t>
  </si>
  <si>
    <t>LEGUIA MARTINEZ NELY</t>
  </si>
  <si>
    <t>LEGUIA MARTINEZ RAUL</t>
  </si>
  <si>
    <t>MALLMA NAVARRO YOLA MONICA</t>
  </si>
  <si>
    <t>MALPARTIDA VILCHEZ GONZALO</t>
  </si>
  <si>
    <t>MANTILLA GUTIERREZ KAREN DIANA</t>
  </si>
  <si>
    <t>MARCILLA AYQUIPA WILBER</t>
  </si>
  <si>
    <t>MAUCAYLLE QUISPE JUAN</t>
  </si>
  <si>
    <t>MENDOZA CHILINGANO AIFA</t>
  </si>
  <si>
    <t>MENDOZA ORTEGA JEANNE ROSEMARY</t>
  </si>
  <si>
    <t>TECNOLOGO MED-ESPEC.RADIOLOGIA</t>
  </si>
  <si>
    <t>MEZARES BENITES IRVIN EMILIO</t>
  </si>
  <si>
    <t>MINAYA GUTIERREZ YESSICA MAYER</t>
  </si>
  <si>
    <t>OREJON DELGADO LUCHO</t>
  </si>
  <si>
    <t>ORTEGA AVILES FANNY JHOANA</t>
  </si>
  <si>
    <t>ORTIZ TARACAYA ALICIA</t>
  </si>
  <si>
    <t>OSCCO AREVALO JULIO</t>
  </si>
  <si>
    <t>OSCCO LUDEÑA SULMA ZAIDA</t>
  </si>
  <si>
    <t>OSORIO ACHAHUANCO FRANCKLIN JIMMY</t>
  </si>
  <si>
    <t>OSORIO LAZO HENRY JESUS</t>
  </si>
  <si>
    <t>PACHECO GALINDO LOURDES</t>
  </si>
  <si>
    <t>PACHECO MAUCAILLE LISBET</t>
  </si>
  <si>
    <t>PACHECO PEDRAZA CATTY</t>
  </si>
  <si>
    <t>PAHUARA ANDIA ABILIA SEFORA</t>
  </si>
  <si>
    <t>PALOMINO HURTADO MARI LUZ</t>
  </si>
  <si>
    <t>PALOMINO LOA LOURDES</t>
  </si>
  <si>
    <t>PAREDES LEGUIA JAIME</t>
  </si>
  <si>
    <t>PECEROS CHAHUA RICARDO</t>
  </si>
  <si>
    <t>PEDRAZA MESARES GODOFREDO</t>
  </si>
  <si>
    <t>PEREZ MINAYA NOEMI</t>
  </si>
  <si>
    <t>PRADO HUAMAN MARINA</t>
  </si>
  <si>
    <t>QUINTANA NAVIO CAROLINA</t>
  </si>
  <si>
    <t>QUISPE CARDENAS CELIA MARIBEL</t>
  </si>
  <si>
    <t>QUISPE LAUPA DAVID</t>
  </si>
  <si>
    <t>QUISPE PERALES JOEL</t>
  </si>
  <si>
    <t>QUISPE ROMAN VILMA</t>
  </si>
  <si>
    <t>RIVERA VILLAR ANGELICA</t>
  </si>
  <si>
    <t>RODRIGUEZ VASQUEZ NORY</t>
  </si>
  <si>
    <t>ROJAS MONTES RUNILDA</t>
  </si>
  <si>
    <t>ROJAS REYNAGA ALBERTO</t>
  </si>
  <si>
    <t>ROMAN QUISPETERA FERNANDO</t>
  </si>
  <si>
    <t>MEDICO ANESTESIOLOGO</t>
  </si>
  <si>
    <t>ROMERO MONDALGO PRITSY MARINEY</t>
  </si>
  <si>
    <t>SALAZAR GOMEZ DONATILA</t>
  </si>
  <si>
    <t>SANCHEZ LIZARME ANTONITA</t>
  </si>
  <si>
    <t>SARMIENTO MONTES SARA</t>
  </si>
  <si>
    <t>SAUÑE ZEVALLOS ROSA</t>
  </si>
  <si>
    <t>SILVA PALOMINO NOHELIA VANESA</t>
  </si>
  <si>
    <t>SILVERA ENCISO MARCO ANTONIO</t>
  </si>
  <si>
    <t>SILVERA OSORIO KAREN ROSALIA</t>
  </si>
  <si>
    <t>SILVERA ROMERO RUTH PAMELA</t>
  </si>
  <si>
    <t>SULCA ACOSTA ODELIA</t>
  </si>
  <si>
    <t>TINCO CHIPANA GLICERIO</t>
  </si>
  <si>
    <t>URRUTIA POMALLANQUI YANET ROXANA</t>
  </si>
  <si>
    <t>VARGAS RIVAS WILFREDO</t>
  </si>
  <si>
    <t>VARGAS ZARATE YOLANDA</t>
  </si>
  <si>
    <t>VARILLAS TRUYENQUE KAREM FIORELLA</t>
  </si>
  <si>
    <t>YÑIGO GUIZADO ROLE ROSE</t>
  </si>
  <si>
    <t>ZAMBRANO OLIVARES MARIA LUZ</t>
  </si>
  <si>
    <t>ZUÑIGA ALTAMIRANO ELIDA</t>
  </si>
  <si>
    <t>ZUÑIGA HUAYTA MARILUZ</t>
  </si>
  <si>
    <t>ALTAMIRANO LEGUIA ARMANDINA</t>
  </si>
  <si>
    <t>ARIAS SILVERA YULISA</t>
  </si>
  <si>
    <t>ASCUE ROSALES ROSA</t>
  </si>
  <si>
    <t>FLORES PAREJA CASILDA</t>
  </si>
  <si>
    <t>GAMBOA GUIZADO JESSICA MELIZA</t>
  </si>
  <si>
    <t>HUAMAN MONDALGO FLOR MARICELA</t>
  </si>
  <si>
    <t>ILIZARBE RAMOS PATRICIA MILAGROS</t>
  </si>
  <si>
    <t>LAUPA ROJAS EDWIN</t>
  </si>
  <si>
    <t>MOSCOSO ROJAS EDUARD ARNOLDD</t>
  </si>
  <si>
    <t>OLARTE CCORISAPRA DORIS</t>
  </si>
  <si>
    <t>OLIVARES RIVERA DELIA</t>
  </si>
  <si>
    <t>OSCCO LUDEÑA MARIVEL</t>
  </si>
  <si>
    <t>PACHECO LLAMOCCA SANDRA INDIRA</t>
  </si>
  <si>
    <t>QUIJANO QUIJANO JULIA</t>
  </si>
  <si>
    <t>QUISPE PEREZ RICARDO</t>
  </si>
  <si>
    <t>INGENIERA DE SISTEMAS</t>
  </si>
  <si>
    <t>SALAZAR ARENAS ALFREDO</t>
  </si>
  <si>
    <t>SILVERA FERNANDEZ MARY YOVANA</t>
  </si>
  <si>
    <t>URQUIZO CARHUAS EVELYN</t>
  </si>
  <si>
    <t>VERA CHUQUIHUAYTA FLOR PAMELA</t>
  </si>
  <si>
    <t>VILLENA ASCUE MARIO GUILLERMO</t>
  </si>
  <si>
    <t>ASISTENTE PROFESIONAL</t>
  </si>
  <si>
    <t>ZEVALLOS FLORES YANETH</t>
  </si>
  <si>
    <t>406 RED DE SALUD GRAU</t>
  </si>
  <si>
    <t>BACA FLORES MARLITT</t>
  </si>
  <si>
    <t>BERMUDEZ MOREANO VILMA</t>
  </si>
  <si>
    <t>CHIPA QUISPE REYNALDO</t>
  </si>
  <si>
    <t>GOMEZ HUILLCA HERMELINDA</t>
  </si>
  <si>
    <t>MEDINA TITO ABIGAIL SULEM</t>
  </si>
  <si>
    <t>TORRES CARBAJAL BENEDICTA</t>
  </si>
  <si>
    <t>GOMEZ SURQUISLLA DAVID</t>
  </si>
  <si>
    <t>LLALLEORCCO VALENZUELA TITO</t>
  </si>
  <si>
    <t>ALVARADO SILVA YNES OLIVIA</t>
  </si>
  <si>
    <t>OPERADOR DE SISTEMAS</t>
  </si>
  <si>
    <t>HILARES CATALAN FRANKLIN FREDDY</t>
  </si>
  <si>
    <t>LIMA BENDEZU JAVIER MIGUEL</t>
  </si>
  <si>
    <t>MARQUEZ PINARES JHOEL ALDIMIR</t>
  </si>
  <si>
    <t>PUMACAYO CRUZ MARISOL</t>
  </si>
  <si>
    <t>QUISPE PUMACAYO LEONCIO</t>
  </si>
  <si>
    <t>ALARCON SOLIS MARLENE</t>
  </si>
  <si>
    <t>ADMINISTRADOR(A)</t>
  </si>
  <si>
    <t>CASANI MEZA EDGAR</t>
  </si>
  <si>
    <t>CAYTUIRO TUERO GABY</t>
  </si>
  <si>
    <t>CONTRERAS PIZARRO CARLA</t>
  </si>
  <si>
    <t>CRUZADO SANCHEZ ROGER</t>
  </si>
  <si>
    <t>BACHILLER EN ABOGACIA</t>
  </si>
  <si>
    <t>AUXILIAR DE MANTENIMIENTO</t>
  </si>
  <si>
    <t>DE AYALA ZEA EDISON</t>
  </si>
  <si>
    <t>HUARCAYA MIRAYA MILY VIVIANA</t>
  </si>
  <si>
    <t>HURTADO AYQUIPA EILEEN JENNIFER</t>
  </si>
  <si>
    <t>BACHILLER  LICENCIADA EN ADMINISTRACION</t>
  </si>
  <si>
    <t>ESPECIALISTA EN LOGISTICA</t>
  </si>
  <si>
    <t>JUAREZ SORIA JULIAN</t>
  </si>
  <si>
    <t>LUNA TELLO CARLA</t>
  </si>
  <si>
    <t>ESPECIALISTA EN PLANEAMIENTO</t>
  </si>
  <si>
    <t>PALOMINO ALLENDE WILBERT</t>
  </si>
  <si>
    <t>PEREZ JANAMPA JULIA EMILIA</t>
  </si>
  <si>
    <t>EGRESADA EN ABOGACIA</t>
  </si>
  <si>
    <t>QUISPE MARTINEZ DENNYZE SKARLY</t>
  </si>
  <si>
    <t>SOTO ABARCA BRENDA ROSARIO</t>
  </si>
  <si>
    <t>ASESOR LEGAL</t>
  </si>
  <si>
    <t>SOTO JARA EDWIN</t>
  </si>
  <si>
    <t>ESPECIALISTA ADMINISTRATIVO</t>
  </si>
  <si>
    <t>TORRES GALLO JORGE ANIVAL</t>
  </si>
  <si>
    <t>INGENIERO CIVIL</t>
  </si>
  <si>
    <t>VELASQUEZ HUILLCA ARMEN</t>
  </si>
  <si>
    <t>WARTHON FELIX MAXHIOMER</t>
  </si>
  <si>
    <t>ZANABRIA VALENZUELA BETTY</t>
  </si>
  <si>
    <t>CAITUIRO WARTHON ALEXANDRA GRACIELA</t>
  </si>
  <si>
    <t>COLLANA TORRES MIGUEL ANGEL</t>
  </si>
  <si>
    <t>CUSI CACERES CARMEN ROSA</t>
  </si>
  <si>
    <t>GARATE HUILLCA ELMER</t>
  </si>
  <si>
    <t>MENDEZ VARAS EDER JHONNATAN</t>
  </si>
  <si>
    <t>QUISPE FLORES MODESTO</t>
  </si>
  <si>
    <t>QUISPE HUANCAHUIRE SYNDI</t>
  </si>
  <si>
    <t>QUISPE JUAREZ YENIFER</t>
  </si>
  <si>
    <t>ROMAN RIVEROS DORA</t>
  </si>
  <si>
    <t>SALAZAR ARENAS BETHY</t>
  </si>
  <si>
    <t>SERRANO SARMIENTO RAUL</t>
  </si>
  <si>
    <t>SORIA TELLO LIZ</t>
  </si>
  <si>
    <t>TTITO ARCE MARIZOL</t>
  </si>
  <si>
    <t>TUIRO SOTO SAYURI</t>
  </si>
  <si>
    <t>VARGAS SAAVEDRA LISBET MARIA</t>
  </si>
  <si>
    <t>WARTHON QUINTANILLA NICOLAI</t>
  </si>
  <si>
    <t>CONDORI HERHUAY ALIDA LUZ</t>
  </si>
  <si>
    <t>CHOQUE HUILLCA MARCO</t>
  </si>
  <si>
    <t>PUMACAYO CALLA TANIA ROCIO</t>
  </si>
  <si>
    <t>CAYTUIRO ZAMALLOA SALLY</t>
  </si>
  <si>
    <t>HURTADO ESPINOZA EDILBERTO</t>
  </si>
  <si>
    <t>CRUZ SOTO ISABEL MARIA</t>
  </si>
  <si>
    <t>BARRIENTOS CERDA EDITH</t>
  </si>
  <si>
    <t>BENITES HUIHUA JAKELYN</t>
  </si>
  <si>
    <t>QUISPE CCOAQUIRA LENIN DAVID</t>
  </si>
  <si>
    <t>CCAHUANA ALARCON KATHERIN</t>
  </si>
  <si>
    <t>BARRIOS CABRERA GILDA</t>
  </si>
  <si>
    <t>COAQUIRA MAMANI RUBEN JHONY</t>
  </si>
  <si>
    <t>CONTRERAS CCONISLLA WENCESLAO</t>
  </si>
  <si>
    <t>GUEVARA AROTAYPE VICTOR HUGO</t>
  </si>
  <si>
    <t>HUAMANI PEREZ ARMANDO</t>
  </si>
  <si>
    <t>HURTADO PANIAGUA JOAQUIN</t>
  </si>
  <si>
    <t>JOVE MAMANI ABEL MARIO</t>
  </si>
  <si>
    <t>MOLINA CHIRINOS GENARO</t>
  </si>
  <si>
    <t>PEREZ SANCHEZ LUIS</t>
  </si>
  <si>
    <t>QUISPE SALAS NELIDA</t>
  </si>
  <si>
    <t>ROMAN SANCHEZ FELICIANO</t>
  </si>
  <si>
    <t>VEGA CASAS KATHY</t>
  </si>
  <si>
    <t>JUYO LEO EDHUAR</t>
  </si>
  <si>
    <t>PANIAGUA TUERO GREGORIA</t>
  </si>
  <si>
    <t>JAYO BENDEZU FLOR PAMELA</t>
  </si>
  <si>
    <t>VARGAS ZEA GENARA</t>
  </si>
  <si>
    <t>HUAMANI GONZALES SOLEDAD</t>
  </si>
  <si>
    <t>HUAMANI VARGAS CARLOS</t>
  </si>
  <si>
    <t>RAFAELE PERALTA GUZMAN</t>
  </si>
  <si>
    <t>ARCAYA CONDORI ALEXANDER LUCIANO</t>
  </si>
  <si>
    <t>CACERES PESEROS VELQUIZA</t>
  </si>
  <si>
    <t>CURI ARCE DAYSI</t>
  </si>
  <si>
    <t>GIRON MEZA ROCIO DENISSE</t>
  </si>
  <si>
    <t>LEON CRUZ JHON ERASMO</t>
  </si>
  <si>
    <t>REIME SANCHEZ TESSY</t>
  </si>
  <si>
    <t>SANCHEZ RETAMOZO JOEL</t>
  </si>
  <si>
    <t>ÑAHUINLLA CONDORI GIROMA</t>
  </si>
  <si>
    <t>CRUZ VILLAFUERTE VIOLETA</t>
  </si>
  <si>
    <t>SANCHEZ TOMAYLLA CORAZON AMPAR</t>
  </si>
  <si>
    <t>TAPIA UMERES ATILIO</t>
  </si>
  <si>
    <t>UMPIRE PUMACAYO FILIBERTO FROILAN</t>
  </si>
  <si>
    <t>ROMAN HUAMAN LUZ NELLY</t>
  </si>
  <si>
    <t>LAYME HERRERA WINDER</t>
  </si>
  <si>
    <t>NECOCHEA ELGUERA DANELI</t>
  </si>
  <si>
    <t>DULANTO PIO KRISBET ESTEFANN</t>
  </si>
  <si>
    <t>YAGUNO CONDORI ALFREDO</t>
  </si>
  <si>
    <t>CALLALLI MERINO NADIA LAVINIA</t>
  </si>
  <si>
    <t>VELASQUEZ HUILLCA DORA</t>
  </si>
  <si>
    <t>MOLINA CHIRINOS ROSA</t>
  </si>
  <si>
    <t>HUAMANI CONDORI LIVIA</t>
  </si>
  <si>
    <t>HUILLCA QUISPE NERY</t>
  </si>
  <si>
    <t>LIMA HUILLCA LUCILA</t>
  </si>
  <si>
    <t>RAMIREZ QUINTANA MERCEDES ROXANA</t>
  </si>
  <si>
    <t>SUBELETE YAGUNO VABILONIA</t>
  </si>
  <si>
    <t>CHUMBE HUACHACA LEONIDAS CAMILO</t>
  </si>
  <si>
    <t>QUISPE GOMEZ TRIFON</t>
  </si>
  <si>
    <t>HUAMANI BORDA SINTIA</t>
  </si>
  <si>
    <t>ARIAS HUAMANI ROCIO CELINA</t>
  </si>
  <si>
    <t>CARRASCO QUISPE YASURI ESTHER</t>
  </si>
  <si>
    <t>CERVANTES JURO GILBERT</t>
  </si>
  <si>
    <t>HUAMAN MUÑOZ CARLOS</t>
  </si>
  <si>
    <t>LEGUIA QUISPE ELIZABETH ROCIO</t>
  </si>
  <si>
    <t>LICENCIADA EN ADMINISTRACION</t>
  </si>
  <si>
    <t>MEDINA JANAMPA ANGIE CELESTE</t>
  </si>
  <si>
    <t>MOREANO CUELLAR NERIDA</t>
  </si>
  <si>
    <t>ROJAS CANTA RENATO</t>
  </si>
  <si>
    <t>SANTOS SURCO GILMAR</t>
  </si>
  <si>
    <t>TAYPE CRUZ NANCY</t>
  </si>
  <si>
    <t>VASQUEZ ELGUERA ROMMEL</t>
  </si>
  <si>
    <t>AIQUIPA TORRES YUDITH ROCIO</t>
  </si>
  <si>
    <t>ARONE PUMACAYO MARIA</t>
  </si>
  <si>
    <t>MENDOZA VALDIVIA WILBER EDISON</t>
  </si>
  <si>
    <t>PEDRAZA RUIZ NEIL CESAR</t>
  </si>
  <si>
    <t>VIVANCO VALENCIA ALAN RICHARD</t>
  </si>
  <si>
    <t>PANIAGUA TUERO NOIMY</t>
  </si>
  <si>
    <t>MOLINA LLANQUE YANET</t>
  </si>
  <si>
    <t>INQUIL SANCHEZ ADOLFO</t>
  </si>
  <si>
    <t>QUISPE AVILES DIANA</t>
  </si>
  <si>
    <t>SUCA SAAVEDRA RONALD DAVID</t>
  </si>
  <si>
    <t>ACRA GONZALES ERASMO</t>
  </si>
  <si>
    <t>CARBAJAL RAYME ELVY</t>
  </si>
  <si>
    <t>CALVO CHALCO JUAN CARLOS</t>
  </si>
  <si>
    <t>COMENTERO MOSQUEIRA YASMINA</t>
  </si>
  <si>
    <t>OPERADOR PAD</t>
  </si>
  <si>
    <t>HUAMANI LLACSA RODOLFO</t>
  </si>
  <si>
    <t>AYME CIPRIAN ANABEL</t>
  </si>
  <si>
    <t>TRABAJADOR DE LIMPIEZA</t>
  </si>
  <si>
    <t>VILLAVICENCIO FUENTES REYNA</t>
  </si>
  <si>
    <t>RUIZ PALOMINO MARIA LOURDES</t>
  </si>
  <si>
    <t>DIAZ QUISPE JOSEFA</t>
  </si>
  <si>
    <t>JUAREZ CHIPAYO EVA</t>
  </si>
  <si>
    <t>ABOGADO</t>
  </si>
  <si>
    <t>SALLUCA MENDOZA KARLA AMELIA</t>
  </si>
  <si>
    <t>MEDRANO CARRASCO KELVIN</t>
  </si>
  <si>
    <t>ARENAS URFANO DELIA</t>
  </si>
  <si>
    <t>AVENDAÑO BARRIENTOS SANTOS</t>
  </si>
  <si>
    <t>CHOFER I</t>
  </si>
  <si>
    <t>AYQUIPA ACUÑA FRANKLIN MELQUIADES</t>
  </si>
  <si>
    <t>CIRUJANO DENTISTA I</t>
  </si>
  <si>
    <t>BOLUARTE CONTRERAS MARISELA</t>
  </si>
  <si>
    <t xml:space="preserve">MEDICO </t>
  </si>
  <si>
    <t>SORIA TELLO KLIBER OSWALDO</t>
  </si>
  <si>
    <t>ARCOS QUIRHUAYO JESUS RAUL</t>
  </si>
  <si>
    <t>ENFERMERA/O</t>
  </si>
  <si>
    <t>SAAVEDRA PINARES RICHARD</t>
  </si>
  <si>
    <t>LLACSA CUARESMA IGNACIO</t>
  </si>
  <si>
    <t>ONTON CONDORCUYA BENITO</t>
  </si>
  <si>
    <t>PAREJA ANAMARIA SOLEDAD YANET</t>
  </si>
  <si>
    <t>PELAYO HUANACO ROSMERY</t>
  </si>
  <si>
    <t>TECNICO EN FARMACIA I</t>
  </si>
  <si>
    <t>PEÑA VARGAS MARIA LUZ</t>
  </si>
  <si>
    <t>RONDAN PIMENTEL JANTER</t>
  </si>
  <si>
    <t>VALENTE MORALES HERMENEGILDA ELMER</t>
  </si>
  <si>
    <t>BIOLOGO</t>
  </si>
  <si>
    <t>HUARIPOMA HUAYLLANI EDITH</t>
  </si>
  <si>
    <t>CONDORI PALOMINO JOSE ALVARO</t>
  </si>
  <si>
    <t>TERRAZAS FUENTES HUGO</t>
  </si>
  <si>
    <t>OROSCO GUILLEN MARCOS</t>
  </si>
  <si>
    <t>TAPIA FAJARDO FELIPE</t>
  </si>
  <si>
    <t>BORDA ACUÑA HERMELINDA</t>
  </si>
  <si>
    <t>MOLINA SALGUERO MARGOTH</t>
  </si>
  <si>
    <t>GUTIERREZ HUAMAN ALICIA</t>
  </si>
  <si>
    <t>CABRERA BALLADARES FRANCISCO</t>
  </si>
  <si>
    <t>DIRECTOR</t>
  </si>
  <si>
    <t>PALOMINO GUIZADO HECTOR</t>
  </si>
  <si>
    <t>ZUTA RIPA KATHERINE ESTEFANI</t>
  </si>
  <si>
    <t>PLANIFICADOR</t>
  </si>
  <si>
    <t>NAVENTA QUISPE HUGO</t>
  </si>
  <si>
    <t>RIVERA LOAYZA MARCEL</t>
  </si>
  <si>
    <t>SUCÑER PEREZ TEODOLINDA</t>
  </si>
  <si>
    <t>TINCO CORTEZ MERLYTH</t>
  </si>
  <si>
    <t>VARGAS SALAS YURI</t>
  </si>
  <si>
    <t>QUIMICO</t>
  </si>
  <si>
    <t>CUCCHI APAZA MARLENY</t>
  </si>
  <si>
    <t>MONTESINOS MELENDEZ MARGOT EMILIA</t>
  </si>
  <si>
    <t>QUINTANA AGUILAR EDSON MAURICIO</t>
  </si>
  <si>
    <t>PSICOLOGO</t>
  </si>
  <si>
    <t>QUISPE ZEA SABINA MARIBEL</t>
  </si>
  <si>
    <t>AEDO CONCHA SILVIA HYPATIA</t>
  </si>
  <si>
    <t>MORALES CAHUANA DORIS ROXANA</t>
  </si>
  <si>
    <t>LARREA ASCUE LINDA LISI</t>
  </si>
  <si>
    <t>VALDEZ GARCIA EVELING CECILIA</t>
  </si>
  <si>
    <t>ARANIBAR SIHUIS RINA ISABEL</t>
  </si>
  <si>
    <t>CHUMBES SEGOVIA SIMON MISAEL</t>
  </si>
  <si>
    <t>VILLCAS JOÑAS EDA LUZ</t>
  </si>
  <si>
    <t>MIRANDA VARGAS KRYS FIORELLA</t>
  </si>
  <si>
    <t>DELGADO CENTENO LINDA NATHALY</t>
  </si>
  <si>
    <t>LIZARRAGA RAMOS ELIENNTH STEFANNY</t>
  </si>
  <si>
    <t>JURO CONTRERAS ZORAIMA</t>
  </si>
  <si>
    <t>MAYHUIRE VARGAS KANDY YANINA</t>
  </si>
  <si>
    <t>ORMEÑO SANCHEZ PAOLA JANETH</t>
  </si>
  <si>
    <t>CHIPANA CARDENAS NANCY</t>
  </si>
  <si>
    <t>GOBEA HUARAND JUAN CARLOS</t>
  </si>
  <si>
    <t>PAREJA ACHATA ALEJANDRO</t>
  </si>
  <si>
    <t>BOLUARTE CONTRERAS WILDER</t>
  </si>
  <si>
    <t>PACHECO VALER HADER ROLY</t>
  </si>
  <si>
    <t>PALOMINO SEGUNDO ALEXANDER</t>
  </si>
  <si>
    <t>ACITVIDADES DE ASISTENCIAL</t>
  </si>
  <si>
    <t>JOYO HUAYTA CINDY ANABEL</t>
  </si>
  <si>
    <t>ALARCON TICONA MARIA</t>
  </si>
  <si>
    <t>ACTIVIDADES DE LIMPPIEZA</t>
  </si>
  <si>
    <t>ARREDONDO MALLMA ABEL</t>
  </si>
  <si>
    <t>SIN TITULO</t>
  </si>
  <si>
    <t>CARIRE CCARHUAS IRENE</t>
  </si>
  <si>
    <t>LICENCIA EN ENFERMERIA</t>
  </si>
  <si>
    <t>GUIZADO ACOSTA ELIZABEHT</t>
  </si>
  <si>
    <t>PORTILLA ORTIZ YENI</t>
  </si>
  <si>
    <t>DIGITACION</t>
  </si>
  <si>
    <t>RAMOS OVIEDO MARYORE</t>
  </si>
  <si>
    <t>VICENCIO ARIAS YANETH</t>
  </si>
  <si>
    <t>CONDUCTOR DE AMBULANCIA</t>
  </si>
  <si>
    <t>SIPAUCAR OLMEDO MARCELINO</t>
  </si>
  <si>
    <t>SIN GRADO</t>
  </si>
  <si>
    <t>CONDUCTOR</t>
  </si>
  <si>
    <t>LEON MORALES OSCAR</t>
  </si>
  <si>
    <t>CIRUJA DENTISTA</t>
  </si>
  <si>
    <t>INGA HUAMANI CARMEN ROSA</t>
  </si>
  <si>
    <t>MEDINA PESE PAOLO ALEXANDER</t>
  </si>
  <si>
    <t>QUISPE BELLO YESICA</t>
  </si>
  <si>
    <t>GOMEZ ARRIAGA ROSMERI</t>
  </si>
  <si>
    <t>QUISPE LOPEZ ALEXANDER</t>
  </si>
  <si>
    <t>SANCHEZ MANTILLA ROSA CARMEN</t>
  </si>
  <si>
    <t>CARBAJAL TRUJILLO RENE</t>
  </si>
  <si>
    <t>ABARCA EZEQUILLA JULIAN</t>
  </si>
  <si>
    <t>Profesional</t>
  </si>
  <si>
    <t>AEDO ANAMPA MAURO</t>
  </si>
  <si>
    <t>Tecnico</t>
  </si>
  <si>
    <t>BERNALES RIVERA KATYA</t>
  </si>
  <si>
    <t>Profesional de la Salud</t>
  </si>
  <si>
    <t>BLANCO CORDOVA JESSICA</t>
  </si>
  <si>
    <t>BORDA AROSTEGUI LUZ MARINA</t>
  </si>
  <si>
    <t>CABRERA VILCAS ELISA</t>
  </si>
  <si>
    <t>Auxiliar</t>
  </si>
  <si>
    <t>CCAHUANA CASO JOSE FRANCISCO</t>
  </si>
  <si>
    <t>CERVANTES JURO IVAN YEMY</t>
  </si>
  <si>
    <t>FLORES TURPO MARGOT</t>
  </si>
  <si>
    <t>GUZMAN CHIRINOS ROSMERY</t>
  </si>
  <si>
    <t>LUNA VASQUEZ SARA STEFANY</t>
  </si>
  <si>
    <t>MONZON PAREJA NANCY</t>
  </si>
  <si>
    <t>ORBESO HERHUAY YUDDY</t>
  </si>
  <si>
    <t>REYES CAMANI GRACIELA</t>
  </si>
  <si>
    <t>SALAS YALLI ELVIO</t>
  </si>
  <si>
    <t>SOTO ROJAS YASMINY</t>
  </si>
  <si>
    <t>TORRES NIÑO DE GUZMAN ROMMY VIANNE</t>
  </si>
  <si>
    <t>VILLANUEVA HUARANCA MEDALITH</t>
  </si>
  <si>
    <t>VIVANCO MONTAÑO VICTORHUGO MARCIAL</t>
  </si>
  <si>
    <t>AUXILIAR ADMINISTRATIVO</t>
  </si>
  <si>
    <t>ARONE GALINDO LIDIA</t>
  </si>
  <si>
    <t>BARAZORDA CHAVEZ JESUS</t>
  </si>
  <si>
    <t>BERTTINI SOSA GIANNINO PIERRE</t>
  </si>
  <si>
    <t>CARDENAS SERRATO BENIGNO</t>
  </si>
  <si>
    <t>TECNICO EN SEGURIDAD</t>
  </si>
  <si>
    <t>CHUNQUI NIÑO DE GUZMAN GEORGE</t>
  </si>
  <si>
    <t>GAMBOA MOLINA ELSA ELENA</t>
  </si>
  <si>
    <t>HILARES MARURI YESSICA</t>
  </si>
  <si>
    <t>LUNA ESPINOZA HERSON</t>
  </si>
  <si>
    <t>LUNA TRUJILLO FRANCISCO</t>
  </si>
  <si>
    <t>MAMANI APAZA PERCY</t>
  </si>
  <si>
    <t>PAREJA AYERVE SOFIA</t>
  </si>
  <si>
    <t>PERALTA CASTAÑEDA YAKELIN</t>
  </si>
  <si>
    <t>QUINTANA SOLIS ROSARIO</t>
  </si>
  <si>
    <t>SARMIENTO CHUIMA JESUS</t>
  </si>
  <si>
    <t>UTANI TOMAYLLA IDA</t>
  </si>
  <si>
    <t>VILLEGAS GUIZADO HILDA</t>
  </si>
  <si>
    <t>TRANSPORTES CHANKA</t>
  </si>
  <si>
    <t>D.S.R.PLANIFICACION Y PPTO.</t>
  </si>
  <si>
    <t>RONALD MORENO APARCO</t>
  </si>
  <si>
    <t>COLEGIADO</t>
  </si>
  <si>
    <t>D.S.R.ADAMINISTRACION</t>
  </si>
  <si>
    <t>MIGUEL A. OCHOA RIVERA</t>
  </si>
  <si>
    <t>D.S.R.CIRCULACION TERRESTRE</t>
  </si>
  <si>
    <t>DALMIRO SAYAGO CAMPOS</t>
  </si>
  <si>
    <t>TRANSPORTES   APURIMAC</t>
  </si>
  <si>
    <t>TRANSPORTES  APURIMAC</t>
  </si>
  <si>
    <t xml:space="preserve">Asistente  </t>
  </si>
  <si>
    <t>CENTENO TEJADA ,SORAYDA</t>
  </si>
  <si>
    <t>Bachiller Contabilidad</t>
  </si>
  <si>
    <t>Bachiller Cont.</t>
  </si>
  <si>
    <t>Asistente</t>
  </si>
  <si>
    <t>ARIAS ABUHADBA, JAVIER</t>
  </si>
  <si>
    <t xml:space="preserve">RESURSOS ORDINARIOS </t>
  </si>
  <si>
    <t xml:space="preserve">DIRECTOR </t>
  </si>
  <si>
    <t>PERALTA CAPCHA NEVELY TORIBIO</t>
  </si>
  <si>
    <t xml:space="preserve">Ingeniero </t>
  </si>
  <si>
    <t>Ingeniero</t>
  </si>
  <si>
    <t>Conductor</t>
  </si>
  <si>
    <t>SOTELO CESPEDES LUCIO</t>
  </si>
  <si>
    <t>Asistente  de Licencias</t>
  </si>
  <si>
    <t>HOLGUIN ROMANI KAREN</t>
  </si>
  <si>
    <t xml:space="preserve">Bachiller </t>
  </si>
  <si>
    <t xml:space="preserve">Sub Director </t>
  </si>
  <si>
    <t>VASQUEZ ELGUERA ROHOLLY</t>
  </si>
  <si>
    <t>Abogado</t>
  </si>
  <si>
    <t>EDUCACION  AYMARAES</t>
  </si>
  <si>
    <t>1432-EDUCACION AYMARAES</t>
  </si>
  <si>
    <r>
      <t xml:space="preserve">JEC- VIGILANTE  </t>
    </r>
    <r>
      <rPr>
        <b/>
        <sz val="10"/>
        <rFont val="Calibri"/>
        <family val="2"/>
      </rPr>
      <t>L.A</t>
    </r>
  </si>
  <si>
    <t xml:space="preserve">CHRISTIAN ZEGARRA   CASABLANCA </t>
  </si>
  <si>
    <r>
      <t xml:space="preserve">JEC- VIGILANTE </t>
    </r>
    <r>
      <rPr>
        <b/>
        <sz val="10"/>
        <rFont val="Calibri"/>
        <family val="2"/>
      </rPr>
      <t>L.A</t>
    </r>
  </si>
  <si>
    <t xml:space="preserve">FELIPE MOLINA    HUAMAN </t>
  </si>
  <si>
    <t xml:space="preserve">DANIEL MALLMA    ROMAN </t>
  </si>
  <si>
    <r>
      <t xml:space="preserve">JEC- APOYO EDUCT </t>
    </r>
    <r>
      <rPr>
        <b/>
        <sz val="10"/>
        <rFont val="Calibri"/>
        <family val="2"/>
      </rPr>
      <t>L.A</t>
    </r>
  </si>
  <si>
    <t xml:space="preserve">MONICA ANTONIO    RAMIREZ </t>
  </si>
  <si>
    <r>
      <t>JEC-PSICOLOGO</t>
    </r>
    <r>
      <rPr>
        <b/>
        <sz val="10"/>
        <rFont val="Calibri"/>
        <family val="2"/>
      </rPr>
      <t xml:space="preserve"> L.A</t>
    </r>
  </si>
  <si>
    <t>FREDDY ALONZO LIMAYLLA  ROJAS</t>
  </si>
  <si>
    <t>BACH. SPICOLOGIA</t>
  </si>
  <si>
    <t>BACHILLER</t>
  </si>
  <si>
    <r>
      <t>JEC- COORD. DE INNOV.</t>
    </r>
    <r>
      <rPr>
        <b/>
        <sz val="10"/>
        <rFont val="Calibri"/>
        <family val="2"/>
      </rPr>
      <t xml:space="preserve">  L.A</t>
    </r>
  </si>
  <si>
    <t xml:space="preserve">PAUL SANTIAGO ALLAUCA    DAVALOS </t>
  </si>
  <si>
    <t>TE. EN COMPUTACION E INFORMATICA</t>
  </si>
  <si>
    <t>EGRESADO</t>
  </si>
  <si>
    <r>
      <t xml:space="preserve">JEC- COORD. ADM. </t>
    </r>
    <r>
      <rPr>
        <b/>
        <sz val="10"/>
        <rFont val="Calibri"/>
        <family val="2"/>
      </rPr>
      <t>L.A</t>
    </r>
  </si>
  <si>
    <t xml:space="preserve">MELISSA ELIANA GONZALES    HUALLPA </t>
  </si>
  <si>
    <t>BACH. ADMINISTRACION</t>
  </si>
  <si>
    <r>
      <t xml:space="preserve">JEC- VIGILANTE </t>
    </r>
    <r>
      <rPr>
        <b/>
        <sz val="10"/>
        <rFont val="Calibri"/>
        <family val="2"/>
      </rPr>
      <t>TINTAY</t>
    </r>
  </si>
  <si>
    <t xml:space="preserve">ALEJANDRO MONTOYA    ONTON </t>
  </si>
  <si>
    <t xml:space="preserve">YORSH PATRICK VILLEGAS    VILLEGAS </t>
  </si>
  <si>
    <t xml:space="preserve">JULIO ALLCCA    LLANO </t>
  </si>
  <si>
    <r>
      <t xml:space="preserve">JEC- APOYO EDUCT </t>
    </r>
    <r>
      <rPr>
        <b/>
        <sz val="10"/>
        <rFont val="Calibri"/>
        <family val="2"/>
      </rPr>
      <t>TINTAY</t>
    </r>
  </si>
  <si>
    <t xml:space="preserve">WILLIAM DOMINGO TINCO    TAYPE </t>
  </si>
  <si>
    <t>TITULADO DE PROFESOR</t>
  </si>
  <si>
    <r>
      <t xml:space="preserve">JEC- SECRETARIA </t>
    </r>
    <r>
      <rPr>
        <b/>
        <sz val="10"/>
        <rFont val="Calibri"/>
        <family val="2"/>
      </rPr>
      <t>TINTAY</t>
    </r>
  </si>
  <si>
    <t xml:space="preserve">NANCY CONTRERAS    ALARCON </t>
  </si>
  <si>
    <t>SECRETARIADO</t>
  </si>
  <si>
    <r>
      <t xml:space="preserve">JEC- COORD. ADM. </t>
    </r>
    <r>
      <rPr>
        <b/>
        <sz val="10"/>
        <rFont val="Calibri"/>
        <family val="2"/>
      </rPr>
      <t>TINTAY</t>
    </r>
  </si>
  <si>
    <t xml:space="preserve">LISZETH RAMIREZ   NIÑO DE GUZMAN </t>
  </si>
  <si>
    <r>
      <t xml:space="preserve">JEC-PSICOLOGA </t>
    </r>
    <r>
      <rPr>
        <b/>
        <sz val="10"/>
        <rFont val="Calibri"/>
        <family val="2"/>
      </rPr>
      <t>TINTAY</t>
    </r>
  </si>
  <si>
    <t>ANGIE VICTORIA VELASQUEZ  ARANCIAL</t>
  </si>
  <si>
    <t xml:space="preserve">ALCIRA BASILIA ZELA   ANAMARIA </t>
  </si>
  <si>
    <t>TITULO DE PROFESOR</t>
  </si>
  <si>
    <r>
      <t xml:space="preserve">JEC- VIGILANTE </t>
    </r>
    <r>
      <rPr>
        <b/>
        <sz val="10"/>
        <rFont val="Calibri"/>
        <family val="2"/>
      </rPr>
      <t>TORAYA</t>
    </r>
  </si>
  <si>
    <t xml:space="preserve">ADELÍ TORRES   PALACIOS </t>
  </si>
  <si>
    <t xml:space="preserve">AUGUSTO INGA   BAEZ </t>
  </si>
  <si>
    <t xml:space="preserve">HECTOR RAMOS   TAMAYO </t>
  </si>
  <si>
    <r>
      <t xml:space="preserve">JEC- COORD. ADMIN. </t>
    </r>
    <r>
      <rPr>
        <b/>
        <sz val="10"/>
        <rFont val="Calibri"/>
        <family val="2"/>
      </rPr>
      <t>TORAYA</t>
    </r>
  </si>
  <si>
    <r>
      <t xml:space="preserve">JEC- APOYO EDUCT </t>
    </r>
    <r>
      <rPr>
        <b/>
        <sz val="10"/>
        <rFont val="Calibri"/>
        <family val="2"/>
      </rPr>
      <t>TORAYA</t>
    </r>
  </si>
  <si>
    <t>EDITH MARIBEL FERNANDEZ  QUISPERIMA</t>
  </si>
  <si>
    <r>
      <t>JEC- COORD. DE INNOV.</t>
    </r>
    <r>
      <rPr>
        <b/>
        <sz val="10"/>
        <rFont val="Calibri"/>
        <family val="2"/>
      </rPr>
      <t xml:space="preserve"> TORAYA</t>
    </r>
  </si>
  <si>
    <t>JOSE LUIS CHUCO  CORDOVA</t>
  </si>
  <si>
    <t>YESSICA CAVERO    TORRES</t>
  </si>
  <si>
    <t>BACH. INGIENERIA E INFORMATICA</t>
  </si>
  <si>
    <t xml:space="preserve">MOISES DAVID SALAZAR   CHAVEZ </t>
  </si>
  <si>
    <t xml:space="preserve">SILVESTRA VALENCIA   BRAVO </t>
  </si>
  <si>
    <t xml:space="preserve">WILDER SANCHEZ   ACOSTUPA </t>
  </si>
  <si>
    <t xml:space="preserve">IDA SOFIA SALAZAR   CHAVEZ  </t>
  </si>
  <si>
    <t>GEST. LOC DE I.E</t>
  </si>
  <si>
    <t xml:space="preserve">ELI ROJAS    LLACCTA </t>
  </si>
  <si>
    <t>CONTABILIDAD</t>
  </si>
  <si>
    <t>LICENCIADO EN CONTABILIDAD</t>
  </si>
  <si>
    <t>RESP. ATENCION.CRA</t>
  </si>
  <si>
    <t>ROSA VICTORIA CAMPOS  PAUCCA</t>
  </si>
  <si>
    <t>RESP. LOC. CAL. INFOR</t>
  </si>
  <si>
    <t xml:space="preserve">MARCOS TINTAYA   AYVAR </t>
  </si>
  <si>
    <t>ING. DE SISTEMAS</t>
  </si>
  <si>
    <t>ACOMP. PEDAG- PRIMARIA-POLI</t>
  </si>
  <si>
    <t xml:space="preserve">MARISOL CARRASCO    ROMAN </t>
  </si>
  <si>
    <t>MAGDA MILAGRO VELASQUEZ  REYNAGA</t>
  </si>
  <si>
    <t xml:space="preserve">EDY HURTADO   PALOMINO </t>
  </si>
  <si>
    <t>ACOMP. PEDAG- EIB-INICIAL</t>
  </si>
  <si>
    <t>ANNETTE GUTIERREZ  SEGOVIA</t>
  </si>
  <si>
    <t>JOSEFA GUERRERO    SUAREZ</t>
  </si>
  <si>
    <t>ACOMP. PEDAG- EIB- PRIMARIA</t>
  </si>
  <si>
    <t xml:space="preserve">YOVANA MENEJES   PALOMINO </t>
  </si>
  <si>
    <t>MANUEL RAMIREZ   TORRES</t>
  </si>
  <si>
    <t xml:space="preserve">PAULINO TAPARA   MENDOZA </t>
  </si>
  <si>
    <t xml:space="preserve">EDWIN SARMIENTO    INCA </t>
  </si>
  <si>
    <t>SEGUI. EN GET. ADM IE</t>
  </si>
  <si>
    <t xml:space="preserve">ASUNCION DAMIAN    PAUCAR </t>
  </si>
  <si>
    <t>ESPC. ABASTECIMIENTO</t>
  </si>
  <si>
    <t xml:space="preserve">PORFIRIO HUAYHUA   GIBAJA </t>
  </si>
  <si>
    <t xml:space="preserve">EDGAR BAEZ    CABALLERO </t>
  </si>
  <si>
    <t>ESPECIALISTA EN CONTABILIDAD</t>
  </si>
  <si>
    <t xml:space="preserve">EMMANUEL DIMAS CATALAN   TAIPE </t>
  </si>
  <si>
    <t>ESPC. MONITOREO DE EVALUACION</t>
  </si>
  <si>
    <t>ERIK ALONSO CERON  QUISPE</t>
  </si>
  <si>
    <t>ADMINISTRACION</t>
  </si>
  <si>
    <t>LIC. EN ADMINISTRACION</t>
  </si>
  <si>
    <t>ESPC. PROCESO ADM. DISCIPLINARIO</t>
  </si>
  <si>
    <t>DELIA PANEBRA  SANCHEZ</t>
  </si>
  <si>
    <t>ABOGADA</t>
  </si>
  <si>
    <t>ESPC. CONVIVENCIA ESCOLAR</t>
  </si>
  <si>
    <t>BRAULIO CESAR MARIN  PRADO</t>
  </si>
  <si>
    <t>SPICOLOGO</t>
  </si>
  <si>
    <t>LIC. EN SPICOLOGIA</t>
  </si>
  <si>
    <t>GESTOR CURRICULAR</t>
  </si>
  <si>
    <t>JESUS ABRAHAM GOMEZ  CASTRO</t>
  </si>
  <si>
    <t>LIC. EN EDUCACION</t>
  </si>
  <si>
    <t>DOCTOR</t>
  </si>
  <si>
    <t>EDUCACION  CHANKA</t>
  </si>
  <si>
    <t>0301/0754 EDUCACION CHANKA</t>
  </si>
  <si>
    <t>TÉCNICO EN RECURSOS HUMANOS</t>
  </si>
  <si>
    <t>GARAYAR VELASQUEZ, DANIEL</t>
  </si>
  <si>
    <t>INGENIERIA DE SISTEMAS</t>
  </si>
  <si>
    <t>TÉCNICO EN ALMACÉN</t>
  </si>
  <si>
    <t>LLACCHUAS VALDIVIA, CIRILO</t>
  </si>
  <si>
    <t>TECNICO EN COMPUTACION</t>
  </si>
  <si>
    <t>TENCNICO</t>
  </si>
  <si>
    <t>TÉCNICO EN REGISTRO DE PERSONAL</t>
  </si>
  <si>
    <t>CONTRERAS GALVEZ, BRYAN</t>
  </si>
  <si>
    <t>TÉCNICO EN INFRAESTRUCTURA</t>
  </si>
  <si>
    <t>GUERRA SIERRA, JIMMY</t>
  </si>
  <si>
    <t>TÉCNICO EN ESCALAFON</t>
  </si>
  <si>
    <t>ATAO MEDINA, JULIO</t>
  </si>
  <si>
    <t>LIENCIADO EN EDUCACION</t>
  </si>
  <si>
    <t>ATAIPOMA AROSTE, JUAN</t>
  </si>
  <si>
    <t>PROFESOR DE PRIMARIA</t>
  </si>
  <si>
    <t>DOCENTE</t>
  </si>
  <si>
    <t>CRAEIP</t>
  </si>
  <si>
    <t>VERGARA ORTIZ, ELSA</t>
  </si>
  <si>
    <t>PROFESOR DE INICIAL</t>
  </si>
  <si>
    <t>OPERADOR ADMINISTRATIVO</t>
  </si>
  <si>
    <t>BARRERA CANALES, EDWIN</t>
  </si>
  <si>
    <t>TÉCNICO EN TESORERIA</t>
  </si>
  <si>
    <t>VARGAS CCARHUAS, JANETH</t>
  </si>
  <si>
    <t>TÉCNICO EN CONTABILIDAD</t>
  </si>
  <si>
    <t>ZUÑIGA TITO, NIKEN MARCO</t>
  </si>
  <si>
    <t>ASISTENTE ADMINISTRATIVO - COORDINACION DEL SISTEMA DE PERSONAL</t>
  </si>
  <si>
    <t>ZULOAGA CAMACHO, MILVIA YOVANA</t>
  </si>
  <si>
    <t>ASISTENTE ADMINISTRATIVO - ALMACEN</t>
  </si>
  <si>
    <t>RODAS MENDIVIL, JHON EDISON</t>
  </si>
  <si>
    <t>BACHILLER EN CONTABILIDAD</t>
  </si>
  <si>
    <t>ASISTENTE ADMINISTRATIVO - DIRECCIÓN</t>
  </si>
  <si>
    <t>NAVARRO CONDORI, MARLENY</t>
  </si>
  <si>
    <t>SECRETARIA TECNICA</t>
  </si>
  <si>
    <t>ASISTENTE ADMINISTRATIVO - ABASTECIMIENTOS</t>
  </si>
  <si>
    <t>VARGAS SOTAYA, DORIS NATALY</t>
  </si>
  <si>
    <t>BACHILLER EN ADMINISTRACION</t>
  </si>
  <si>
    <t>MEDINA QUISPE, WILLIAM</t>
  </si>
  <si>
    <t>PROFESOR EN ED. FISICA</t>
  </si>
  <si>
    <t>ASISTENTE TECNICO PERSONAL (SEMAFORO ESCUELA)</t>
  </si>
  <si>
    <t>HUARCAYA SANCHEZ, FREDY</t>
  </si>
  <si>
    <t>SEC. COMPLETA</t>
  </si>
  <si>
    <t>PAHUARA ROMAN, EDWIN</t>
  </si>
  <si>
    <t>ASISTENTE ADMINISTRATIVO - REMUNERACIONES</t>
  </si>
  <si>
    <t>CURI ALARCON, NEIDA ESTEFANI</t>
  </si>
  <si>
    <t>EJECUCIÓN 2019</t>
  </si>
  <si>
    <t>EJECUCIÓN 2020(*)</t>
  </si>
  <si>
    <t>442 GOBIERNO REGIONAL DE APURIMAC</t>
  </si>
  <si>
    <t>747 SEDE CENTRAL</t>
  </si>
  <si>
    <t>LEON CARRION ALEJADRO WILBER</t>
  </si>
  <si>
    <t>PROPIO</t>
  </si>
  <si>
    <t>234.88M2</t>
  </si>
  <si>
    <t>01/01/2020 al 31/12/2021</t>
  </si>
  <si>
    <t>MENSUAL</t>
  </si>
  <si>
    <t>443 GOBIERNO REGIONAL DE APURIMAC</t>
  </si>
  <si>
    <t>PALOMINO BERRIENTOS  RICHARD VICTOR</t>
  </si>
  <si>
    <t>15/11/2020 al 30/09/2020</t>
  </si>
  <si>
    <t>445 GOBIERNO REGIONAL DE APURIMAC</t>
  </si>
  <si>
    <t xml:space="preserve">100 AGRICULTURA </t>
  </si>
  <si>
    <t>RAMIREZ ZEGARRA PABLO JAVIER</t>
  </si>
  <si>
    <t>150 M2</t>
  </si>
  <si>
    <t>01/03/2020 al 31/12/2020</t>
  </si>
  <si>
    <t>446 GOBIERNO REGIONAL DE APURIMAC</t>
  </si>
  <si>
    <t xml:space="preserve">004 - PRO DESARROLLO </t>
  </si>
  <si>
    <t>CORDOVA ZAVALA MOISES</t>
  </si>
  <si>
    <t>500M2</t>
  </si>
  <si>
    <t>4 PISOS</t>
  </si>
  <si>
    <t>01/01/2019 al 28/02/2019</t>
  </si>
  <si>
    <t>447 GOBIERNO REGIONAL DE APURIMAC</t>
  </si>
  <si>
    <t xml:space="preserve">004-RO DESARROLLO </t>
  </si>
  <si>
    <t>CARAZAS SILVA VDA DE HUARCAYA ROSA VICTORIA</t>
  </si>
  <si>
    <t>09785488</t>
  </si>
  <si>
    <t>02016760</t>
  </si>
  <si>
    <t>01/01/2020 al 31/08/2020</t>
  </si>
  <si>
    <t>448 GOBIERNO REGIONAL DE APURIMAC</t>
  </si>
  <si>
    <t xml:space="preserve">004-PRO DESARROLLO </t>
  </si>
  <si>
    <t xml:space="preserve">PALOMINO HUAMAN HECTOR </t>
  </si>
  <si>
    <t>09443357</t>
  </si>
  <si>
    <t>01 LOZA DEPORTIVA</t>
  </si>
  <si>
    <t>01/09/2020 al 31/10/2020</t>
  </si>
  <si>
    <t>449 GOBIERNO REGIONAL DE APURIMAC</t>
  </si>
  <si>
    <t>747  SEDE CENTRAL</t>
  </si>
  <si>
    <t xml:space="preserve">SARMIENTO CORDOVA JESUS </t>
  </si>
  <si>
    <t xml:space="preserve"> PROPIO</t>
  </si>
  <si>
    <t>01/01/2020 al 31/12/2020</t>
  </si>
  <si>
    <t>450 GOBIERNO REGIONAL DE APURIMAC</t>
  </si>
  <si>
    <t>CCASANI MEZA VICTOR</t>
  </si>
  <si>
    <t>451 GOBIERNO REGIONAL DE APURIMAC</t>
  </si>
  <si>
    <t xml:space="preserve"> CCASANI MEZA VICTOR</t>
  </si>
  <si>
    <t>01/01/2020 al 31/12/2022</t>
  </si>
  <si>
    <t>453 GOBIERNO REGIONAL DE APURIMAC</t>
  </si>
  <si>
    <t>BENIFICENCIA PUBLICA</t>
  </si>
  <si>
    <t>800M2</t>
  </si>
  <si>
    <t>454 GOBIERNO REGIONAL DE APURIMAC</t>
  </si>
  <si>
    <t xml:space="preserve"> AYALA  BALLON HERMELINDA</t>
  </si>
  <si>
    <t>01/01/2020 AL 31/12/2020</t>
  </si>
  <si>
    <t>455 GOBIERNO REGIONAL DE APURIMAC</t>
  </si>
  <si>
    <t>CICCA</t>
  </si>
  <si>
    <t>01/01/2020 AL 01/05/2020</t>
  </si>
  <si>
    <t>456 GOBIERNO REGIONAL DE APURIMAC</t>
  </si>
  <si>
    <t>CENTRO CULTURAL PARROQUIAL ROBERTO GHIDINI</t>
  </si>
  <si>
    <t>300M2</t>
  </si>
  <si>
    <t>COLEGIO DE INGENIEROS DEL PERU CONSEJO DEPARTAMENTAL APURIMAC</t>
  </si>
  <si>
    <t>S/. 1, 100.00</t>
  </si>
  <si>
    <t>S/ 3, 300.00</t>
  </si>
  <si>
    <t>S/. 8, 800.00</t>
  </si>
  <si>
    <t>INMOBILIARIA MISKI SAC</t>
  </si>
  <si>
    <t>120M2</t>
  </si>
  <si>
    <t>NO</t>
  </si>
  <si>
    <t>26/07/2019 AL 26/02/2020</t>
  </si>
  <si>
    <t>S/. 6,000.00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</si>
</sst>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8" formatCode="&quot;S/&quot;#,##0.00;[Red]\-&quot;S/&quot;#,##0.00"/>
    <numFmt numFmtId="41" formatCode="_-* #,##0_-;\-* #,##0_-;_-* &quot;-&quot;_-;_-@_-"/>
    <numFmt numFmtId="44" formatCode="_-&quot;S/&quot;* #,##0.00_-;\-&quot;S/&quot;* #,##0.00_-;_-&quot;S/&quot;* &quot;-&quot;??_-;_-@_-"/>
    <numFmt numFmtId="43" formatCode="_-* #,##0.00_-;\-* #,##0.00_-;_-* &quot;-&quot;??_-;_-@_-"/>
    <numFmt numFmtId="164" formatCode="_ * #,##0.00_ ;_ * \-#,##0.00_ ;_ * &quot;-&quot;??_ ;_ @_ "/>
    <numFmt numFmtId="165" formatCode="[$-280A]d&quot; de &quot;mmmm&quot; de &quot;yyyy;@"/>
    <numFmt numFmtId="166" formatCode="#,##0.0"/>
    <numFmt numFmtId="167" formatCode="_-* #,##0_-;\-* #,##0_-;_-* &quot;-&quot;??_-;_-@_-"/>
    <numFmt numFmtId="168" formatCode="0.0"/>
    <numFmt numFmtId="169" formatCode="[$S/-280A]\ #,##0.00"/>
    <numFmt numFmtId="170" formatCode="00000000"/>
  </numFmts>
  <fonts count="41" x14ac:knownFonts="1">
    <font>
      <sz val="10"/>
      <name val="Arial"/>
    </font>
    <font>
      <sz val="10"/>
      <name val="Arial"/>
      <family val="2"/>
    </font>
    <font>
      <sz val="8"/>
      <name val="Arial"/>
      <family val="2"/>
    </font>
    <font>
      <b/>
      <sz val="10"/>
      <name val="Arial"/>
      <family val="2"/>
    </font>
    <font>
      <sz val="10"/>
      <name val="Arial Narrow"/>
      <family val="2"/>
    </font>
    <font>
      <sz val="10"/>
      <name val="Arial"/>
      <family val="2"/>
    </font>
    <font>
      <b/>
      <sz val="8"/>
      <name val="Arial"/>
      <family val="2"/>
    </font>
    <font>
      <sz val="10"/>
      <name val="Courier"/>
      <family val="3"/>
    </font>
    <font>
      <b/>
      <sz val="12"/>
      <name val="Arial"/>
      <family val="2"/>
    </font>
    <font>
      <sz val="9"/>
      <name val="Arial"/>
      <family val="2"/>
    </font>
    <font>
      <b/>
      <sz val="9"/>
      <name val="Arial"/>
      <family val="2"/>
    </font>
    <font>
      <sz val="8"/>
      <name val="Arial"/>
      <family val="2"/>
    </font>
    <font>
      <b/>
      <sz val="9"/>
      <color indexed="8"/>
      <name val="Arial"/>
      <family val="2"/>
    </font>
    <font>
      <sz val="9"/>
      <color indexed="32"/>
      <name val="Arial"/>
      <family val="2"/>
    </font>
    <font>
      <sz val="9"/>
      <color indexed="8"/>
      <name val="Arial"/>
      <family val="2"/>
    </font>
    <font>
      <sz val="8"/>
      <color indexed="81"/>
      <name val="Tahoma"/>
      <family val="2"/>
    </font>
    <font>
      <sz val="12"/>
      <name val="Arial"/>
      <family val="2"/>
    </font>
    <font>
      <sz val="8"/>
      <name val="Calibri"/>
      <family val="2"/>
      <scheme val="minor"/>
    </font>
    <font>
      <b/>
      <sz val="8"/>
      <name val="Calibri"/>
      <family val="2"/>
      <scheme val="minor"/>
    </font>
    <font>
      <sz val="8"/>
      <color indexed="8"/>
      <name val="Arial"/>
      <family val="2"/>
    </font>
    <font>
      <b/>
      <u/>
      <sz val="8"/>
      <name val="Arial"/>
      <family val="2"/>
    </font>
    <font>
      <sz val="7"/>
      <name val="Arial"/>
      <family val="2"/>
    </font>
    <font>
      <b/>
      <sz val="7"/>
      <name val="Arial"/>
      <family val="2"/>
    </font>
    <font>
      <sz val="8"/>
      <color theme="1"/>
      <name val="Arial"/>
      <family val="2"/>
    </font>
    <font>
      <sz val="10"/>
      <name val="Arial"/>
      <family val="2"/>
    </font>
    <font>
      <sz val="9"/>
      <color rgb="FFFF0000"/>
      <name val="Arial"/>
      <family val="2"/>
    </font>
    <font>
      <sz val="9"/>
      <color rgb="FF000000"/>
      <name val="Arial"/>
      <family val="2"/>
    </font>
    <font>
      <b/>
      <sz val="14"/>
      <name val="Arial"/>
      <family val="2"/>
    </font>
    <font>
      <sz val="9"/>
      <color theme="1"/>
      <name val="Arial"/>
      <family val="2"/>
    </font>
    <font>
      <sz val="9"/>
      <color rgb="FF333333"/>
      <name val="Arial"/>
      <family val="2"/>
    </font>
    <font>
      <b/>
      <sz val="9"/>
      <color theme="1"/>
      <name val="Arial"/>
      <family val="2"/>
    </font>
    <font>
      <sz val="11"/>
      <color rgb="FF000000"/>
      <name val="Calibri"/>
      <family val="2"/>
    </font>
    <font>
      <sz val="11"/>
      <color rgb="FF000000"/>
      <name val="Arial"/>
      <family val="2"/>
    </font>
    <font>
      <sz val="10"/>
      <color rgb="FF000000"/>
      <name val="Arial"/>
      <family val="2"/>
    </font>
    <font>
      <sz val="12"/>
      <color rgb="FF000000"/>
      <name val="Agency FB"/>
      <family val="2"/>
    </font>
    <font>
      <b/>
      <sz val="12"/>
      <color rgb="FF000000"/>
      <name val="Agency FB"/>
      <family val="2"/>
    </font>
    <font>
      <sz val="11"/>
      <name val="Calibri"/>
      <family val="2"/>
    </font>
    <font>
      <b/>
      <sz val="9"/>
      <color theme="1" tint="0.34998626667073579"/>
      <name val="Arial"/>
      <family val="2"/>
    </font>
    <font>
      <sz val="9"/>
      <color theme="1" tint="0.34998626667073579"/>
      <name val="Arial"/>
      <family val="2"/>
    </font>
    <font>
      <b/>
      <sz val="10"/>
      <name val="Calibri"/>
      <family val="2"/>
    </font>
    <font>
      <sz val="11"/>
      <name val="Arial"/>
      <family val="2"/>
    </font>
  </fonts>
  <fills count="15">
    <fill>
      <patternFill patternType="none"/>
    </fill>
    <fill>
      <patternFill patternType="gray125"/>
    </fill>
    <fill>
      <patternFill patternType="solid">
        <fgColor indexed="22"/>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
      <patternFill patternType="solid">
        <fgColor theme="3" tint="0.79998168889431442"/>
        <bgColor indexed="64"/>
      </patternFill>
    </fill>
    <fill>
      <patternFill patternType="solid">
        <fgColor theme="9" tint="-0.249977111117893"/>
        <bgColor indexed="64"/>
      </patternFill>
    </fill>
    <fill>
      <patternFill patternType="solid">
        <fgColor theme="9"/>
        <bgColor indexed="64"/>
      </patternFill>
    </fill>
    <fill>
      <patternFill patternType="solid">
        <fgColor rgb="FFFFFFFF"/>
        <bgColor indexed="64"/>
      </patternFill>
    </fill>
    <fill>
      <patternFill patternType="solid">
        <fgColor rgb="FFC0C0C0"/>
        <bgColor rgb="FFC0C0C0"/>
      </patternFill>
    </fill>
    <fill>
      <patternFill patternType="solid">
        <fgColor rgb="FFE36C09"/>
        <bgColor rgb="FFE36C09"/>
      </patternFill>
    </fill>
    <fill>
      <patternFill patternType="solid">
        <fgColor rgb="FFFFFFFF"/>
        <bgColor rgb="FF000000"/>
      </patternFill>
    </fill>
    <fill>
      <patternFill patternType="solid">
        <fgColor theme="9" tint="0.39997558519241921"/>
        <bgColor indexed="64"/>
      </patternFill>
    </fill>
    <fill>
      <patternFill patternType="solid">
        <fgColor theme="4" tint="0.59999389629810485"/>
        <bgColor indexed="64"/>
      </patternFill>
    </fill>
  </fills>
  <borders count="105">
    <border>
      <left/>
      <right/>
      <top/>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style="thin">
        <color indexed="64"/>
      </right>
      <top/>
      <bottom/>
      <diagonal/>
    </border>
    <border>
      <left style="medium">
        <color indexed="64"/>
      </left>
      <right style="medium">
        <color indexed="64"/>
      </right>
      <top/>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medium">
        <color indexed="64"/>
      </right>
      <top style="thin">
        <color indexed="64"/>
      </top>
      <bottom style="thin">
        <color indexed="64"/>
      </bottom>
      <diagonal/>
    </border>
    <border>
      <left/>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diagonal/>
    </border>
    <border>
      <left style="thin">
        <color indexed="64"/>
      </left>
      <right/>
      <top/>
      <bottom/>
      <diagonal/>
    </border>
    <border>
      <left style="thin">
        <color indexed="64"/>
      </left>
      <right style="medium">
        <color indexed="64"/>
      </right>
      <top/>
      <bottom/>
      <diagonal/>
    </border>
    <border>
      <left style="medium">
        <color indexed="64"/>
      </left>
      <right style="thin">
        <color indexed="64"/>
      </right>
      <top/>
      <bottom/>
      <diagonal/>
    </border>
    <border>
      <left style="thin">
        <color indexed="64"/>
      </left>
      <right/>
      <top/>
      <bottom style="medium">
        <color indexed="64"/>
      </bottom>
      <diagonal/>
    </border>
    <border>
      <left/>
      <right style="medium">
        <color indexed="64"/>
      </right>
      <top/>
      <bottom style="thin">
        <color indexed="64"/>
      </bottom>
      <diagonal/>
    </border>
    <border>
      <left style="medium">
        <color indexed="64"/>
      </left>
      <right style="thin">
        <color indexed="64"/>
      </right>
      <top style="medium">
        <color indexed="64"/>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bottom style="thin">
        <color indexed="64"/>
      </bottom>
      <diagonal/>
    </border>
    <border>
      <left/>
      <right/>
      <top style="thin">
        <color indexed="64"/>
      </top>
      <bottom style="thin">
        <color indexed="64"/>
      </bottom>
      <diagonal/>
    </border>
    <border>
      <left/>
      <right/>
      <top style="thin">
        <color indexed="64"/>
      </top>
      <bottom/>
      <diagonal/>
    </border>
    <border>
      <left style="medium">
        <color indexed="64"/>
      </left>
      <right/>
      <top style="thin">
        <color indexed="64"/>
      </top>
      <bottom/>
      <diagonal/>
    </border>
    <border>
      <left style="thin">
        <color indexed="64"/>
      </left>
      <right style="thin">
        <color indexed="64"/>
      </right>
      <top style="dotted">
        <color indexed="64"/>
      </top>
      <bottom style="dotted">
        <color indexed="64"/>
      </bottom>
      <diagonal/>
    </border>
    <border>
      <left style="thin">
        <color rgb="FFABABAB"/>
      </left>
      <right style="thin">
        <color rgb="FFABABAB"/>
      </right>
      <top style="thin">
        <color rgb="FFABABAB"/>
      </top>
      <bottom/>
      <diagonal/>
    </border>
    <border>
      <left style="medium">
        <color indexed="64"/>
      </left>
      <right/>
      <top style="thin">
        <color indexed="64"/>
      </top>
      <bottom style="medium">
        <color indexed="64"/>
      </bottom>
      <diagonal/>
    </border>
    <border>
      <left style="thin">
        <color indexed="64"/>
      </left>
      <right style="medium">
        <color indexed="64"/>
      </right>
      <top/>
      <bottom style="medium">
        <color indexed="64"/>
      </bottom>
      <diagonal/>
    </border>
    <border>
      <left/>
      <right style="medium">
        <color rgb="FF000000"/>
      </right>
      <top/>
      <bottom/>
      <diagonal/>
    </border>
    <border>
      <left/>
      <right style="medium">
        <color rgb="FF000000"/>
      </right>
      <top/>
      <bottom style="medium">
        <color rgb="FF000000"/>
      </bottom>
      <diagonal/>
    </border>
    <border>
      <left/>
      <right style="medium">
        <color rgb="FF000000"/>
      </right>
      <top style="medium">
        <color rgb="FF000000"/>
      </top>
      <bottom/>
      <diagonal/>
    </border>
    <border>
      <left style="medium">
        <color rgb="FF000000"/>
      </left>
      <right style="medium">
        <color rgb="FF000000"/>
      </right>
      <top style="medium">
        <color rgb="FF000000"/>
      </top>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
      <left style="medium">
        <color rgb="FF000000"/>
      </left>
      <right/>
      <top/>
      <bottom style="medium">
        <color rgb="FF000000"/>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rgb="FF333333"/>
      </left>
      <right style="thin">
        <color rgb="FF333333"/>
      </right>
      <top/>
      <bottom/>
      <diagonal/>
    </border>
    <border>
      <left style="medium">
        <color indexed="64"/>
      </left>
      <right style="medium">
        <color indexed="64"/>
      </right>
      <top style="thin">
        <color indexed="64"/>
      </top>
      <bottom/>
      <diagonal/>
    </border>
    <border>
      <left style="medium">
        <color indexed="64"/>
      </left>
      <right/>
      <top/>
      <bottom style="thin">
        <color indexed="64"/>
      </bottom>
      <diagonal/>
    </border>
    <border>
      <left style="medium">
        <color rgb="FF000000"/>
      </left>
      <right/>
      <top style="medium">
        <color rgb="FF000000"/>
      </top>
      <bottom/>
      <diagonal/>
    </border>
    <border>
      <left style="thin">
        <color rgb="FF000000"/>
      </left>
      <right style="medium">
        <color rgb="FF000000"/>
      </right>
      <top style="medium">
        <color rgb="FF000000"/>
      </top>
      <bottom/>
      <diagonal/>
    </border>
    <border>
      <left/>
      <right style="thin">
        <color rgb="FF000000"/>
      </right>
      <top style="medium">
        <color rgb="FF000000"/>
      </top>
      <bottom/>
      <diagonal/>
    </border>
    <border>
      <left style="thin">
        <color rgb="FF000000"/>
      </left>
      <right/>
      <top style="medium">
        <color rgb="FF000000"/>
      </top>
      <bottom/>
      <diagonal/>
    </border>
    <border>
      <left style="medium">
        <color rgb="FF000000"/>
      </left>
      <right style="thin">
        <color rgb="FF000000"/>
      </right>
      <top style="medium">
        <color rgb="FF000000"/>
      </top>
      <bottom/>
      <diagonal/>
    </border>
    <border>
      <left style="thin">
        <color rgb="FF000000"/>
      </left>
      <right style="medium">
        <color rgb="FF000000"/>
      </right>
      <top/>
      <bottom style="medium">
        <color rgb="FF000000"/>
      </bottom>
      <diagonal/>
    </border>
    <border>
      <left/>
      <right style="thin">
        <color rgb="FF000000"/>
      </right>
      <top/>
      <bottom style="medium">
        <color rgb="FF000000"/>
      </bottom>
      <diagonal/>
    </border>
    <border>
      <left style="thin">
        <color rgb="FF000000"/>
      </left>
      <right/>
      <top/>
      <bottom style="medium">
        <color rgb="FF000000"/>
      </bottom>
      <diagonal/>
    </border>
    <border>
      <left style="medium">
        <color rgb="FF000000"/>
      </left>
      <right style="thin">
        <color rgb="FF000000"/>
      </right>
      <top/>
      <bottom style="medium">
        <color rgb="FF000000"/>
      </bottom>
      <diagonal/>
    </border>
    <border>
      <left style="thin">
        <color rgb="FF000000"/>
      </left>
      <right style="medium">
        <color rgb="FF000000"/>
      </right>
      <top/>
      <bottom/>
      <diagonal/>
    </border>
    <border>
      <left/>
      <right style="thin">
        <color rgb="FF000000"/>
      </right>
      <top/>
      <bottom/>
      <diagonal/>
    </border>
    <border>
      <left style="medium">
        <color rgb="FF000000"/>
      </left>
      <right/>
      <top/>
      <bottom/>
      <diagonal/>
    </border>
    <border>
      <left style="thin">
        <color rgb="FF000000"/>
      </left>
      <right/>
      <top/>
      <bottom/>
      <diagonal/>
    </border>
    <border>
      <left style="medium">
        <color rgb="FF000000"/>
      </left>
      <right/>
      <top style="medium">
        <color rgb="FF000000"/>
      </top>
      <bottom style="medium">
        <color rgb="FF000000"/>
      </bottom>
      <diagonal/>
    </border>
    <border>
      <left/>
      <right style="thin">
        <color rgb="FF000000"/>
      </right>
      <top style="medium">
        <color rgb="FF000000"/>
      </top>
      <bottom style="medium">
        <color rgb="FF000000"/>
      </bottom>
      <diagonal/>
    </border>
    <border>
      <left style="thin">
        <color rgb="FF000000"/>
      </left>
      <right/>
      <top style="medium">
        <color rgb="FF000000"/>
      </top>
      <bottom style="medium">
        <color rgb="FF000000"/>
      </bottom>
      <diagonal/>
    </border>
    <border>
      <left style="medium">
        <color rgb="FF000000"/>
      </left>
      <right style="thin">
        <color rgb="FF000000"/>
      </right>
      <top style="medium">
        <color rgb="FF000000"/>
      </top>
      <bottom style="medium">
        <color rgb="FF000000"/>
      </bottom>
      <diagonal/>
    </border>
  </borders>
  <cellStyleXfs count="9">
    <xf numFmtId="0" fontId="0" fillId="0" borderId="0"/>
    <xf numFmtId="0" fontId="4" fillId="0" borderId="0"/>
    <xf numFmtId="0" fontId="4" fillId="0" borderId="0"/>
    <xf numFmtId="49" fontId="7" fillId="0" borderId="0"/>
    <xf numFmtId="0" fontId="1" fillId="0" borderId="0"/>
    <xf numFmtId="43" fontId="24" fillId="0" borderId="0" applyFont="0" applyFill="0" applyBorder="0" applyAlignment="0" applyProtection="0"/>
    <xf numFmtId="9" fontId="24" fillId="0" borderId="0" applyFont="0" applyFill="0" applyBorder="0" applyAlignment="0" applyProtection="0"/>
    <xf numFmtId="0" fontId="1" fillId="0" borderId="0"/>
    <xf numFmtId="0" fontId="1" fillId="0" borderId="0"/>
  </cellStyleXfs>
  <cellXfs count="1060">
    <xf numFmtId="0" fontId="0" fillId="0" borderId="0" xfId="0"/>
    <xf numFmtId="0" fontId="9" fillId="0" borderId="0" xfId="2" applyFont="1" applyFill="1" applyBorder="1" applyAlignment="1">
      <alignment horizontal="left" vertical="center"/>
    </xf>
    <xf numFmtId="0" fontId="10" fillId="0" borderId="0" xfId="2" applyFont="1" applyFill="1" applyBorder="1" applyAlignment="1">
      <alignment vertical="center"/>
    </xf>
    <xf numFmtId="0" fontId="9" fillId="0" borderId="0" xfId="0" applyFont="1"/>
    <xf numFmtId="0" fontId="9" fillId="0" borderId="3" xfId="0" applyFont="1" applyBorder="1"/>
    <xf numFmtId="0" fontId="9" fillId="0" borderId="0" xfId="0" applyFont="1" applyFill="1"/>
    <xf numFmtId="0" fontId="10" fillId="0" borderId="0" xfId="0" applyFont="1" applyFill="1" applyAlignment="1">
      <alignment horizontal="center"/>
    </xf>
    <xf numFmtId="0" fontId="9" fillId="0" borderId="0" xfId="0" applyFont="1" applyFill="1" applyBorder="1"/>
    <xf numFmtId="0" fontId="9" fillId="0" borderId="8" xfId="0" applyFont="1" applyBorder="1"/>
    <xf numFmtId="0" fontId="9" fillId="0" borderId="0" xfId="0" applyFont="1" applyBorder="1"/>
    <xf numFmtId="49" fontId="9" fillId="0" borderId="0" xfId="3" applyFont="1" applyAlignment="1">
      <alignment vertical="center"/>
    </xf>
    <xf numFmtId="0" fontId="9" fillId="0" borderId="13" xfId="0" applyFont="1" applyBorder="1"/>
    <xf numFmtId="0" fontId="9" fillId="0" borderId="45" xfId="0" applyFont="1" applyBorder="1"/>
    <xf numFmtId="0" fontId="9" fillId="0" borderId="46" xfId="0" applyFont="1" applyBorder="1"/>
    <xf numFmtId="0" fontId="10" fillId="0" borderId="0" xfId="0" applyFont="1"/>
    <xf numFmtId="0" fontId="9" fillId="0" borderId="14" xfId="0" applyFont="1" applyBorder="1"/>
    <xf numFmtId="0" fontId="9" fillId="0" borderId="4" xfId="0" applyFont="1" applyBorder="1"/>
    <xf numFmtId="49" fontId="13" fillId="0" borderId="0" xfId="1" quotePrefix="1" applyNumberFormat="1" applyFont="1" applyFill="1" applyAlignment="1">
      <alignment horizontal="left" vertical="center"/>
    </xf>
    <xf numFmtId="49" fontId="9" fillId="0" borderId="0" xfId="1" applyNumberFormat="1" applyFont="1" applyFill="1" applyAlignment="1">
      <alignment horizontal="left" vertical="center"/>
    </xf>
    <xf numFmtId="0" fontId="9" fillId="0" borderId="6" xfId="0" applyFont="1" applyBorder="1"/>
    <xf numFmtId="49" fontId="9" fillId="0" borderId="3" xfId="0" applyNumberFormat="1" applyFont="1" applyBorder="1" applyAlignment="1">
      <alignment horizontal="left"/>
    </xf>
    <xf numFmtId="0" fontId="9" fillId="0" borderId="51" xfId="0" applyFont="1" applyBorder="1"/>
    <xf numFmtId="0" fontId="9" fillId="0" borderId="7" xfId="0" applyFont="1" applyBorder="1" applyAlignment="1">
      <alignment horizontal="right"/>
    </xf>
    <xf numFmtId="0" fontId="9" fillId="0" borderId="3" xfId="0" applyFont="1" applyBorder="1" applyAlignment="1">
      <alignment horizontal="center"/>
    </xf>
    <xf numFmtId="0" fontId="9" fillId="0" borderId="0" xfId="2" applyFont="1" applyAlignment="1">
      <alignment vertical="center"/>
    </xf>
    <xf numFmtId="0" fontId="10" fillId="0" borderId="0" xfId="2" applyFont="1" applyFill="1" applyBorder="1" applyAlignment="1">
      <alignment horizontal="center" vertical="center"/>
    </xf>
    <xf numFmtId="0" fontId="9" fillId="0" borderId="0" xfId="2" applyFont="1" applyBorder="1" applyAlignment="1">
      <alignment vertical="center"/>
    </xf>
    <xf numFmtId="0" fontId="9" fillId="0" borderId="14" xfId="2" applyFont="1" applyBorder="1" applyAlignment="1">
      <alignment horizontal="center" vertical="center"/>
    </xf>
    <xf numFmtId="0" fontId="10" fillId="2" borderId="14" xfId="2" applyFont="1" applyFill="1" applyBorder="1" applyAlignment="1">
      <alignment horizontal="center" vertical="center"/>
    </xf>
    <xf numFmtId="0" fontId="10" fillId="2" borderId="0" xfId="2" applyFont="1" applyFill="1" applyBorder="1" applyAlignment="1">
      <alignment vertical="center"/>
    </xf>
    <xf numFmtId="0" fontId="10" fillId="2" borderId="4" xfId="2" applyFont="1" applyFill="1" applyBorder="1" applyAlignment="1">
      <alignment vertical="center"/>
    </xf>
    <xf numFmtId="0" fontId="9" fillId="0" borderId="4" xfId="2" applyFont="1" applyBorder="1" applyAlignment="1">
      <alignment vertical="center"/>
    </xf>
    <xf numFmtId="0" fontId="10" fillId="2" borderId="5" xfId="2" applyFont="1" applyFill="1" applyBorder="1" applyAlignment="1">
      <alignment horizontal="center" vertical="center"/>
    </xf>
    <xf numFmtId="0" fontId="10" fillId="2" borderId="43" xfId="2" applyFont="1" applyFill="1" applyBorder="1" applyAlignment="1">
      <alignment vertical="center"/>
    </xf>
    <xf numFmtId="0" fontId="10" fillId="2" borderId="20" xfId="2" applyFont="1" applyFill="1" applyBorder="1" applyAlignment="1">
      <alignment vertical="center"/>
    </xf>
    <xf numFmtId="0" fontId="10" fillId="2" borderId="18" xfId="2" applyFont="1" applyFill="1" applyBorder="1" applyAlignment="1">
      <alignment vertical="center"/>
    </xf>
    <xf numFmtId="0" fontId="10" fillId="2" borderId="44" xfId="2" applyFont="1" applyFill="1" applyBorder="1" applyAlignment="1">
      <alignment vertical="center"/>
    </xf>
    <xf numFmtId="0" fontId="10" fillId="2" borderId="5" xfId="2" applyFont="1" applyFill="1" applyBorder="1" applyAlignment="1">
      <alignment vertical="center"/>
    </xf>
    <xf numFmtId="0" fontId="9" fillId="0" borderId="14" xfId="2" applyFont="1" applyFill="1" applyBorder="1" applyAlignment="1">
      <alignment horizontal="left" vertical="center"/>
    </xf>
    <xf numFmtId="0" fontId="9" fillId="0" borderId="12" xfId="0" applyFont="1" applyBorder="1"/>
    <xf numFmtId="0" fontId="9" fillId="0" borderId="11" xfId="0" applyFont="1" applyBorder="1"/>
    <xf numFmtId="0" fontId="10" fillId="2" borderId="7" xfId="2" applyFont="1" applyFill="1" applyBorder="1" applyAlignment="1">
      <alignment horizontal="center" vertical="center"/>
    </xf>
    <xf numFmtId="0" fontId="9" fillId="0" borderId="57" xfId="0" applyFont="1" applyBorder="1"/>
    <xf numFmtId="0" fontId="9" fillId="0" borderId="22" xfId="0" applyFont="1" applyBorder="1"/>
    <xf numFmtId="0" fontId="9" fillId="0" borderId="59" xfId="0" applyFont="1" applyBorder="1"/>
    <xf numFmtId="0" fontId="9" fillId="0" borderId="41" xfId="0" applyFont="1" applyBorder="1"/>
    <xf numFmtId="165" fontId="9" fillId="0" borderId="0" xfId="0" applyNumberFormat="1" applyFont="1"/>
    <xf numFmtId="0" fontId="10" fillId="0" borderId="26" xfId="2" applyFont="1" applyFill="1" applyBorder="1" applyAlignment="1">
      <alignment vertical="center"/>
    </xf>
    <xf numFmtId="0" fontId="10" fillId="0" borderId="29" xfId="2" applyFont="1" applyFill="1" applyBorder="1" applyAlignment="1">
      <alignment vertical="center"/>
    </xf>
    <xf numFmtId="0" fontId="9" fillId="0" borderId="42" xfId="0" applyFont="1" applyBorder="1"/>
    <xf numFmtId="0" fontId="10" fillId="0" borderId="62" xfId="2" applyFont="1" applyFill="1" applyBorder="1" applyAlignment="1">
      <alignment vertical="center"/>
    </xf>
    <xf numFmtId="0" fontId="10" fillId="2" borderId="4" xfId="2" applyFont="1" applyFill="1" applyBorder="1" applyAlignment="1">
      <alignment horizontal="center" vertical="center"/>
    </xf>
    <xf numFmtId="0" fontId="10" fillId="0" borderId="27" xfId="2" applyFont="1" applyFill="1" applyBorder="1" applyAlignment="1">
      <alignment vertical="center"/>
    </xf>
    <xf numFmtId="0" fontId="9" fillId="0" borderId="0" xfId="0" applyFont="1" applyAlignment="1">
      <alignment wrapText="1"/>
    </xf>
    <xf numFmtId="0" fontId="9" fillId="0" borderId="39" xfId="0" applyFont="1" applyBorder="1"/>
    <xf numFmtId="49" fontId="9" fillId="0" borderId="7" xfId="0" applyNumberFormat="1" applyFont="1" applyBorder="1" applyAlignment="1">
      <alignment horizontal="left"/>
    </xf>
    <xf numFmtId="0" fontId="9" fillId="0" borderId="3" xfId="0" applyFont="1" applyBorder="1" applyAlignment="1">
      <alignment horizontal="left"/>
    </xf>
    <xf numFmtId="0" fontId="9" fillId="0" borderId="0" xfId="0" applyFont="1" applyAlignment="1">
      <alignment horizontal="center" wrapText="1"/>
    </xf>
    <xf numFmtId="0" fontId="10" fillId="0" borderId="0" xfId="0" applyFont="1" applyAlignment="1">
      <alignment horizontal="center" textRotation="90" wrapText="1"/>
    </xf>
    <xf numFmtId="0" fontId="2" fillId="0" borderId="0" xfId="0" applyFont="1" applyAlignment="1">
      <alignment horizontal="center" vertical="center" wrapText="1"/>
    </xf>
    <xf numFmtId="0" fontId="2" fillId="0" borderId="0" xfId="0" applyFont="1"/>
    <xf numFmtId="0" fontId="2" fillId="0" borderId="0" xfId="0" applyFont="1" applyAlignment="1">
      <alignment wrapText="1"/>
    </xf>
    <xf numFmtId="0" fontId="9" fillId="0" borderId="0" xfId="0" applyFont="1"/>
    <xf numFmtId="0" fontId="10" fillId="0" borderId="11" xfId="0" applyFont="1" applyBorder="1" applyAlignment="1">
      <alignment horizontal="center"/>
    </xf>
    <xf numFmtId="0" fontId="9" fillId="3" borderId="11" xfId="0" applyFont="1" applyFill="1" applyBorder="1" applyAlignment="1">
      <alignment horizontal="right"/>
    </xf>
    <xf numFmtId="0" fontId="9" fillId="0" borderId="66" xfId="0" applyNumberFormat="1" applyFont="1" applyBorder="1"/>
    <xf numFmtId="0" fontId="9" fillId="0" borderId="32" xfId="0" applyNumberFormat="1" applyFont="1" applyBorder="1"/>
    <xf numFmtId="0" fontId="9" fillId="0" borderId="31" xfId="0" applyNumberFormat="1" applyFont="1" applyBorder="1"/>
    <xf numFmtId="0" fontId="9" fillId="0" borderId="30" xfId="0" applyNumberFormat="1" applyFont="1" applyBorder="1"/>
    <xf numFmtId="0" fontId="9" fillId="0" borderId="26" xfId="0" applyNumberFormat="1" applyFont="1" applyBorder="1"/>
    <xf numFmtId="0" fontId="9" fillId="0" borderId="28" xfId="0" applyNumberFormat="1" applyFont="1" applyBorder="1"/>
    <xf numFmtId="0" fontId="9" fillId="0" borderId="29" xfId="0" applyNumberFormat="1" applyFont="1" applyBorder="1"/>
    <xf numFmtId="0" fontId="9" fillId="0" borderId="27" xfId="0" applyNumberFormat="1" applyFont="1" applyBorder="1"/>
    <xf numFmtId="0" fontId="9" fillId="0" borderId="34" xfId="0" applyNumberFormat="1" applyFont="1" applyBorder="1"/>
    <xf numFmtId="0" fontId="9" fillId="0" borderId="36" xfId="0" applyNumberFormat="1" applyFont="1" applyBorder="1"/>
    <xf numFmtId="0" fontId="9" fillId="0" borderId="38" xfId="0" applyNumberFormat="1" applyFont="1" applyBorder="1"/>
    <xf numFmtId="0" fontId="9" fillId="0" borderId="35" xfId="0" applyNumberFormat="1" applyFont="1" applyBorder="1"/>
    <xf numFmtId="0" fontId="9" fillId="3" borderId="39" xfId="0" applyNumberFormat="1" applyFont="1" applyFill="1" applyBorder="1"/>
    <xf numFmtId="0" fontId="9" fillId="3" borderId="41" xfId="0" applyNumberFormat="1" applyFont="1" applyFill="1" applyBorder="1"/>
    <xf numFmtId="0" fontId="9" fillId="3" borderId="40" xfId="0" applyNumberFormat="1" applyFont="1" applyFill="1" applyBorder="1"/>
    <xf numFmtId="0" fontId="9" fillId="3" borderId="53" xfId="0" applyNumberFormat="1" applyFont="1" applyFill="1" applyBorder="1"/>
    <xf numFmtId="0" fontId="9" fillId="0" borderId="22" xfId="0" applyNumberFormat="1" applyFont="1" applyBorder="1"/>
    <xf numFmtId="0" fontId="9" fillId="0" borderId="23" xfId="0" applyNumberFormat="1" applyFont="1" applyBorder="1"/>
    <xf numFmtId="0" fontId="9" fillId="0" borderId="25" xfId="0" applyNumberFormat="1" applyFont="1" applyBorder="1"/>
    <xf numFmtId="0" fontId="9" fillId="0" borderId="46" xfId="0" applyNumberFormat="1" applyFont="1" applyBorder="1"/>
    <xf numFmtId="0" fontId="9" fillId="3" borderId="41" xfId="0" applyNumberFormat="1" applyFont="1" applyFill="1" applyBorder="1" applyAlignment="1"/>
    <xf numFmtId="0" fontId="9" fillId="0" borderId="40" xfId="0" applyNumberFormat="1" applyFont="1" applyBorder="1"/>
    <xf numFmtId="0" fontId="9" fillId="0" borderId="0" xfId="0" applyFont="1"/>
    <xf numFmtId="0" fontId="10" fillId="2" borderId="19" xfId="2" applyFont="1" applyFill="1" applyBorder="1" applyAlignment="1">
      <alignment horizontal="center" vertical="center"/>
    </xf>
    <xf numFmtId="0" fontId="10" fillId="2" borderId="21" xfId="2" applyFont="1" applyFill="1" applyBorder="1" applyAlignment="1">
      <alignment horizontal="center" vertical="center"/>
    </xf>
    <xf numFmtId="0" fontId="10" fillId="2" borderId="20" xfId="2" applyFont="1" applyFill="1" applyBorder="1" applyAlignment="1">
      <alignment horizontal="center" vertical="center"/>
    </xf>
    <xf numFmtId="0" fontId="10" fillId="2" borderId="18" xfId="2" applyFont="1" applyFill="1" applyBorder="1" applyAlignment="1">
      <alignment horizontal="center" vertical="center"/>
    </xf>
    <xf numFmtId="0" fontId="10" fillId="2" borderId="11" xfId="2" applyFont="1" applyFill="1" applyBorder="1" applyAlignment="1">
      <alignment horizontal="center" vertical="center"/>
    </xf>
    <xf numFmtId="0" fontId="6" fillId="0" borderId="14" xfId="2" applyFont="1" applyBorder="1" applyAlignment="1">
      <alignment vertical="center"/>
    </xf>
    <xf numFmtId="0" fontId="9" fillId="0" borderId="53" xfId="0" applyFont="1" applyBorder="1"/>
    <xf numFmtId="0" fontId="9" fillId="0" borderId="68" xfId="0" applyFont="1" applyBorder="1"/>
    <xf numFmtId="0" fontId="9" fillId="0" borderId="65" xfId="0" applyFont="1" applyBorder="1"/>
    <xf numFmtId="0" fontId="10" fillId="0" borderId="0" xfId="0" applyFont="1" applyFill="1"/>
    <xf numFmtId="0" fontId="8" fillId="5" borderId="0" xfId="0" applyFont="1" applyFill="1" applyBorder="1"/>
    <xf numFmtId="0" fontId="9" fillId="5" borderId="0" xfId="0" applyFont="1" applyFill="1" applyBorder="1"/>
    <xf numFmtId="0" fontId="6" fillId="5" borderId="0" xfId="2" applyFont="1" applyFill="1" applyBorder="1" applyAlignment="1">
      <alignment horizontal="center" vertical="center"/>
    </xf>
    <xf numFmtId="0" fontId="6" fillId="5" borderId="0" xfId="2" applyFont="1" applyFill="1" applyBorder="1" applyAlignment="1">
      <alignment horizontal="center" vertical="center" textRotation="90" wrapText="1"/>
    </xf>
    <xf numFmtId="0" fontId="10" fillId="5" borderId="0" xfId="2" applyFont="1" applyFill="1" applyBorder="1" applyAlignment="1">
      <alignment vertical="center"/>
    </xf>
    <xf numFmtId="0" fontId="8" fillId="5" borderId="0" xfId="0" applyFont="1" applyFill="1"/>
    <xf numFmtId="0" fontId="9" fillId="0" borderId="48" xfId="2" applyFont="1" applyFill="1" applyBorder="1" applyAlignment="1">
      <alignment horizontal="left" vertical="center"/>
    </xf>
    <xf numFmtId="0" fontId="10" fillId="5" borderId="0" xfId="0" applyFont="1" applyFill="1"/>
    <xf numFmtId="0" fontId="10" fillId="5" borderId="0" xfId="2" applyFont="1" applyFill="1" applyAlignment="1">
      <alignment vertical="center"/>
    </xf>
    <xf numFmtId="0" fontId="10" fillId="5" borderId="0" xfId="0" applyFont="1" applyFill="1" applyBorder="1"/>
    <xf numFmtId="0" fontId="9" fillId="5" borderId="0" xfId="0" applyFont="1" applyFill="1"/>
    <xf numFmtId="0" fontId="8" fillId="4" borderId="0" xfId="0" applyFont="1" applyFill="1" applyAlignment="1">
      <alignment vertical="center"/>
    </xf>
    <xf numFmtId="0" fontId="16" fillId="4" borderId="0" xfId="0" applyFont="1" applyFill="1" applyAlignment="1">
      <alignment vertical="center" wrapText="1"/>
    </xf>
    <xf numFmtId="0" fontId="16" fillId="4" borderId="0" xfId="0" applyFont="1" applyFill="1" applyAlignment="1">
      <alignment vertical="center"/>
    </xf>
    <xf numFmtId="0" fontId="0" fillId="0" borderId="0" xfId="0" applyAlignment="1">
      <alignment vertical="center"/>
    </xf>
    <xf numFmtId="0" fontId="0" fillId="0" borderId="0" xfId="0" applyAlignment="1">
      <alignment vertical="center" wrapText="1"/>
    </xf>
    <xf numFmtId="0" fontId="5" fillId="0" borderId="0" xfId="0" applyFont="1" applyAlignment="1">
      <alignment vertical="center"/>
    </xf>
    <xf numFmtId="0" fontId="3" fillId="0" borderId="0" xfId="0" applyFont="1" applyAlignment="1">
      <alignment vertical="center"/>
    </xf>
    <xf numFmtId="0" fontId="16" fillId="0" borderId="0" xfId="0" applyFont="1" applyFill="1" applyAlignment="1">
      <alignment vertical="center"/>
    </xf>
    <xf numFmtId="0" fontId="0" fillId="0" borderId="0" xfId="0" applyFill="1" applyAlignment="1">
      <alignment vertical="center"/>
    </xf>
    <xf numFmtId="0" fontId="5" fillId="0" borderId="0" xfId="0" applyFont="1" applyFill="1" applyAlignment="1">
      <alignment vertical="center"/>
    </xf>
    <xf numFmtId="0" fontId="9" fillId="0" borderId="0" xfId="0" applyFont="1"/>
    <xf numFmtId="0" fontId="10" fillId="0" borderId="0" xfId="2" applyFont="1" applyFill="1" applyAlignment="1">
      <alignment vertical="center"/>
    </xf>
    <xf numFmtId="0" fontId="10" fillId="0" borderId="0" xfId="0" applyFont="1" applyFill="1" applyAlignment="1"/>
    <xf numFmtId="0" fontId="8" fillId="0" borderId="0" xfId="0" applyFont="1" applyFill="1"/>
    <xf numFmtId="0" fontId="8" fillId="0" borderId="0" xfId="2" applyFont="1" applyFill="1" applyAlignment="1">
      <alignment vertical="center"/>
    </xf>
    <xf numFmtId="0" fontId="16" fillId="0" borderId="0" xfId="0" applyFont="1" applyFill="1"/>
    <xf numFmtId="0" fontId="16" fillId="0" borderId="0" xfId="0" applyFont="1" applyFill="1" applyBorder="1"/>
    <xf numFmtId="49" fontId="8" fillId="0" borderId="0" xfId="3" applyFont="1" applyFill="1" applyAlignment="1">
      <alignment vertical="center"/>
    </xf>
    <xf numFmtId="49" fontId="8" fillId="0" borderId="0" xfId="3" applyFont="1" applyFill="1" applyBorder="1" applyAlignment="1">
      <alignment vertical="center"/>
    </xf>
    <xf numFmtId="0" fontId="6" fillId="0" borderId="0" xfId="0" applyFont="1" applyFill="1" applyAlignment="1">
      <alignment horizontal="left"/>
    </xf>
    <xf numFmtId="0" fontId="2" fillId="0" borderId="0" xfId="0" applyFont="1" applyFill="1" applyAlignment="1">
      <alignment horizontal="left"/>
    </xf>
    <xf numFmtId="0" fontId="6" fillId="0" borderId="0" xfId="2" applyFont="1" applyFill="1" applyAlignment="1">
      <alignment vertical="center"/>
    </xf>
    <xf numFmtId="0" fontId="2" fillId="0" borderId="0" xfId="0" applyFont="1" applyAlignment="1">
      <alignment horizontal="justify" vertical="center" wrapText="1"/>
    </xf>
    <xf numFmtId="0" fontId="18" fillId="0" borderId="0" xfId="0" applyFont="1" applyFill="1"/>
    <xf numFmtId="0" fontId="18" fillId="0" borderId="0" xfId="0" applyFont="1" applyFill="1" applyAlignment="1"/>
    <xf numFmtId="0" fontId="18" fillId="0" borderId="0" xfId="2" applyFont="1" applyFill="1" applyAlignment="1">
      <alignment vertical="center"/>
    </xf>
    <xf numFmtId="0" fontId="17" fillId="0" borderId="0" xfId="0" applyFont="1" applyFill="1"/>
    <xf numFmtId="0" fontId="17" fillId="0" borderId="0" xfId="0" applyFont="1"/>
    <xf numFmtId="0" fontId="18" fillId="0" borderId="0" xfId="0" applyFont="1"/>
    <xf numFmtId="0" fontId="17" fillId="0" borderId="5" xfId="0" applyFont="1" applyBorder="1"/>
    <xf numFmtId="0" fontId="17" fillId="0" borderId="0" xfId="0" applyFont="1" applyFill="1" applyAlignment="1">
      <alignment horizontal="centerContinuous"/>
    </xf>
    <xf numFmtId="0" fontId="17" fillId="0" borderId="0" xfId="0" applyFont="1" applyAlignment="1">
      <alignment vertical="center" wrapText="1"/>
    </xf>
    <xf numFmtId="0" fontId="17" fillId="0" borderId="0" xfId="0" applyFont="1" applyAlignment="1">
      <alignment wrapText="1"/>
    </xf>
    <xf numFmtId="49" fontId="18" fillId="0" borderId="0" xfId="3" applyFont="1" applyBorder="1" applyAlignment="1">
      <alignment horizontal="left" vertical="center"/>
    </xf>
    <xf numFmtId="3" fontId="17" fillId="0" borderId="0" xfId="3" applyNumberFormat="1" applyFont="1" applyBorder="1" applyAlignment="1">
      <alignment vertical="center"/>
    </xf>
    <xf numFmtId="3" fontId="17" fillId="0" borderId="0" xfId="3" applyNumberFormat="1" applyFont="1" applyAlignment="1">
      <alignment vertical="center"/>
    </xf>
    <xf numFmtId="3" fontId="17" fillId="0" borderId="0" xfId="3" applyNumberFormat="1" applyFont="1" applyAlignment="1">
      <alignment horizontal="right" vertical="center"/>
    </xf>
    <xf numFmtId="3" fontId="17" fillId="0" borderId="14" xfId="0" applyNumberFormat="1" applyFont="1" applyBorder="1"/>
    <xf numFmtId="3" fontId="17" fillId="0" borderId="0" xfId="0" applyNumberFormat="1" applyFont="1" applyBorder="1"/>
    <xf numFmtId="3" fontId="17" fillId="0" borderId="4" xfId="0" applyNumberFormat="1" applyFont="1" applyBorder="1"/>
    <xf numFmtId="3" fontId="17" fillId="0" borderId="0" xfId="0" applyNumberFormat="1" applyFont="1" applyBorder="1" applyAlignment="1"/>
    <xf numFmtId="3" fontId="17" fillId="0" borderId="14" xfId="0" applyNumberFormat="1" applyFont="1" applyBorder="1" applyAlignment="1"/>
    <xf numFmtId="0" fontId="17" fillId="0" borderId="11" xfId="0" applyFont="1" applyBorder="1"/>
    <xf numFmtId="0" fontId="18" fillId="0" borderId="0" xfId="0" applyFont="1" applyAlignment="1">
      <alignment horizontal="center" vertical="center" textRotation="90"/>
    </xf>
    <xf numFmtId="0" fontId="18" fillId="0" borderId="14" xfId="0" applyFont="1" applyBorder="1" applyAlignment="1"/>
    <xf numFmtId="0" fontId="18" fillId="0" borderId="0" xfId="0" applyFont="1" applyFill="1" applyAlignment="1">
      <alignment horizontal="center" vertical="center" wrapText="1"/>
    </xf>
    <xf numFmtId="0" fontId="17" fillId="0" borderId="14" xfId="0" applyFont="1" applyBorder="1"/>
    <xf numFmtId="3" fontId="17" fillId="0" borderId="4" xfId="0" applyNumberFormat="1" applyFont="1" applyBorder="1" applyAlignment="1"/>
    <xf numFmtId="0" fontId="17" fillId="0" borderId="0" xfId="0" applyFont="1" applyBorder="1"/>
    <xf numFmtId="0" fontId="17" fillId="0" borderId="4" xfId="0" applyFont="1" applyBorder="1"/>
    <xf numFmtId="49" fontId="18" fillId="0" borderId="19" xfId="3" applyFont="1" applyBorder="1" applyAlignment="1">
      <alignment horizontal="left" vertical="center"/>
    </xf>
    <xf numFmtId="0" fontId="3" fillId="0" borderId="0" xfId="0" applyFont="1" applyAlignment="1">
      <alignment horizontal="center" vertical="center"/>
    </xf>
    <xf numFmtId="0" fontId="1" fillId="0" borderId="28" xfId="0" applyFont="1" applyFill="1" applyBorder="1" applyAlignment="1">
      <alignment horizontal="left" indent="2"/>
    </xf>
    <xf numFmtId="0" fontId="1" fillId="0" borderId="28" xfId="0" applyFont="1" applyFill="1" applyBorder="1"/>
    <xf numFmtId="0" fontId="1" fillId="0" borderId="0" xfId="0" applyFont="1" applyFill="1"/>
    <xf numFmtId="0" fontId="3" fillId="6" borderId="28" xfId="0" applyFont="1" applyFill="1" applyBorder="1"/>
    <xf numFmtId="0" fontId="1" fillId="0" borderId="0" xfId="0" applyFont="1" applyFill="1" applyBorder="1"/>
    <xf numFmtId="0" fontId="3" fillId="6" borderId="28" xfId="0" applyFont="1" applyFill="1" applyBorder="1" applyAlignment="1">
      <alignment horizontal="right" vertical="center"/>
    </xf>
    <xf numFmtId="0" fontId="1" fillId="0" borderId="0" xfId="0" applyFont="1" applyFill="1" applyAlignment="1">
      <alignment vertical="center"/>
    </xf>
    <xf numFmtId="0" fontId="3" fillId="6" borderId="28" xfId="0" applyFont="1" applyFill="1" applyBorder="1" applyAlignment="1">
      <alignment horizontal="right" vertical="center" indent="2"/>
    </xf>
    <xf numFmtId="0" fontId="17" fillId="0" borderId="0" xfId="0" applyFont="1"/>
    <xf numFmtId="0" fontId="3" fillId="7" borderId="28" xfId="0" applyFont="1" applyFill="1" applyBorder="1" applyAlignment="1">
      <alignment horizontal="center" vertical="center" wrapText="1"/>
    </xf>
    <xf numFmtId="0" fontId="3" fillId="7" borderId="28" xfId="0" applyFont="1" applyFill="1" applyBorder="1" applyAlignment="1">
      <alignment horizontal="center" vertical="center"/>
    </xf>
    <xf numFmtId="0" fontId="6" fillId="7" borderId="32" xfId="0" applyFont="1" applyFill="1" applyBorder="1" applyAlignment="1">
      <alignment horizontal="center" vertical="center" wrapText="1"/>
    </xf>
    <xf numFmtId="0" fontId="18" fillId="7" borderId="18" xfId="0" applyFont="1" applyFill="1" applyBorder="1" applyAlignment="1">
      <alignment horizontal="center" vertical="center" textRotation="90" wrapText="1"/>
    </xf>
    <xf numFmtId="0" fontId="18" fillId="7" borderId="5" xfId="0" applyFont="1" applyFill="1" applyBorder="1" applyAlignment="1">
      <alignment horizontal="center" vertical="center" textRotation="90" wrapText="1"/>
    </xf>
    <xf numFmtId="0" fontId="18" fillId="7" borderId="20" xfId="0" applyFont="1" applyFill="1" applyBorder="1" applyAlignment="1">
      <alignment horizontal="center" vertical="center" textRotation="90" wrapText="1"/>
    </xf>
    <xf numFmtId="49" fontId="14" fillId="7" borderId="39" xfId="3" applyFont="1" applyFill="1" applyBorder="1" applyAlignment="1">
      <alignment horizontal="center" textRotation="90" wrapText="1"/>
    </xf>
    <xf numFmtId="49" fontId="14" fillId="7" borderId="41" xfId="3" applyFont="1" applyFill="1" applyBorder="1" applyAlignment="1">
      <alignment horizontal="center" textRotation="90" wrapText="1"/>
    </xf>
    <xf numFmtId="49" fontId="14" fillId="7" borderId="40" xfId="3" applyFont="1" applyFill="1" applyBorder="1" applyAlignment="1">
      <alignment horizontal="center" textRotation="90" wrapText="1"/>
    </xf>
    <xf numFmtId="49" fontId="14" fillId="7" borderId="53" xfId="3" applyFont="1" applyFill="1" applyBorder="1" applyAlignment="1">
      <alignment horizontal="center" textRotation="90" wrapText="1"/>
    </xf>
    <xf numFmtId="49" fontId="12" fillId="7" borderId="41" xfId="3" applyFont="1" applyFill="1" applyBorder="1" applyAlignment="1">
      <alignment horizontal="center" textRotation="90" wrapText="1"/>
    </xf>
    <xf numFmtId="49" fontId="10" fillId="7" borderId="40" xfId="3" applyFont="1" applyFill="1" applyBorder="1" applyAlignment="1">
      <alignment horizontal="center" textRotation="90" wrapText="1"/>
    </xf>
    <xf numFmtId="0" fontId="6" fillId="7" borderId="64" xfId="2" applyFont="1" applyFill="1" applyBorder="1" applyAlignment="1">
      <alignment horizontal="center" vertical="center"/>
    </xf>
    <xf numFmtId="0" fontId="6" fillId="7" borderId="48" xfId="2" applyFont="1" applyFill="1" applyBorder="1" applyAlignment="1">
      <alignment horizontal="center" vertical="center" wrapText="1"/>
    </xf>
    <xf numFmtId="0" fontId="2" fillId="7" borderId="27" xfId="2" applyFont="1" applyFill="1" applyBorder="1" applyAlignment="1">
      <alignment horizontal="center" vertical="center" textRotation="90" wrapText="1"/>
    </xf>
    <xf numFmtId="0" fontId="2" fillId="7" borderId="28" xfId="2" applyFont="1" applyFill="1" applyBorder="1" applyAlignment="1">
      <alignment horizontal="center" vertical="center" textRotation="90" wrapText="1"/>
    </xf>
    <xf numFmtId="0" fontId="6" fillId="7" borderId="28" xfId="2" applyFont="1" applyFill="1" applyBorder="1" applyAlignment="1">
      <alignment horizontal="center" vertical="center" textRotation="90" wrapText="1"/>
    </xf>
    <xf numFmtId="0" fontId="6" fillId="7" borderId="1" xfId="2" applyFont="1" applyFill="1" applyBorder="1" applyAlignment="1">
      <alignment horizontal="center" vertical="center" textRotation="90" wrapText="1"/>
    </xf>
    <xf numFmtId="0" fontId="6" fillId="7" borderId="29" xfId="2" applyFont="1" applyFill="1" applyBorder="1" applyAlignment="1">
      <alignment horizontal="center" vertical="center" textRotation="90" wrapText="1"/>
    </xf>
    <xf numFmtId="0" fontId="10" fillId="7" borderId="12" xfId="2" applyFont="1" applyFill="1" applyBorder="1" applyAlignment="1">
      <alignment horizontal="center" vertical="center" wrapText="1"/>
    </xf>
    <xf numFmtId="0" fontId="10" fillId="7" borderId="21" xfId="2" applyFont="1" applyFill="1" applyBorder="1" applyAlignment="1">
      <alignment horizontal="center" vertical="center" wrapText="1"/>
    </xf>
    <xf numFmtId="0" fontId="10" fillId="7" borderId="61" xfId="2" applyFont="1" applyFill="1" applyBorder="1" applyAlignment="1">
      <alignment horizontal="center" vertical="center" wrapText="1"/>
    </xf>
    <xf numFmtId="0" fontId="10" fillId="7" borderId="12" xfId="0" applyFont="1" applyFill="1" applyBorder="1" applyAlignment="1">
      <alignment horizontal="center" vertical="center" textRotation="90" wrapText="1"/>
    </xf>
    <xf numFmtId="0" fontId="10" fillId="7" borderId="13" xfId="0" applyFont="1" applyFill="1" applyBorder="1" applyAlignment="1">
      <alignment horizontal="center" vertical="center" textRotation="90" wrapText="1"/>
    </xf>
    <xf numFmtId="0" fontId="10" fillId="7" borderId="51" xfId="0" applyFont="1" applyFill="1" applyBorder="1" applyAlignment="1">
      <alignment horizontal="center" vertical="center" textRotation="90" wrapText="1"/>
    </xf>
    <xf numFmtId="0" fontId="10" fillId="7" borderId="55" xfId="0" applyFont="1" applyFill="1" applyBorder="1" applyAlignment="1">
      <alignment horizontal="center" vertical="center" textRotation="90" wrapText="1"/>
    </xf>
    <xf numFmtId="0" fontId="10" fillId="7" borderId="60" xfId="0" applyFont="1" applyFill="1" applyBorder="1" applyAlignment="1">
      <alignment horizontal="center" vertical="center" textRotation="90" wrapText="1"/>
    </xf>
    <xf numFmtId="0" fontId="10" fillId="7" borderId="21" xfId="0" applyFont="1" applyFill="1" applyBorder="1" applyAlignment="1">
      <alignment horizontal="center" vertical="center" textRotation="90" wrapText="1"/>
    </xf>
    <xf numFmtId="0" fontId="10" fillId="7" borderId="14" xfId="0" applyFont="1" applyFill="1" applyBorder="1" applyAlignment="1">
      <alignment horizontal="center" vertical="center" textRotation="90" wrapText="1"/>
    </xf>
    <xf numFmtId="0" fontId="10" fillId="7" borderId="11" xfId="0" applyFont="1" applyFill="1" applyBorder="1" applyAlignment="1">
      <alignment horizontal="center"/>
    </xf>
    <xf numFmtId="0" fontId="10" fillId="7" borderId="10" xfId="0" applyFont="1" applyFill="1" applyBorder="1" applyAlignment="1">
      <alignment horizontal="center"/>
    </xf>
    <xf numFmtId="0" fontId="10" fillId="7" borderId="52" xfId="0" applyFont="1" applyFill="1" applyBorder="1" applyAlignment="1">
      <alignment horizontal="center"/>
    </xf>
    <xf numFmtId="0" fontId="10" fillId="7" borderId="52" xfId="0" quotePrefix="1" applyFont="1" applyFill="1" applyBorder="1" applyAlignment="1">
      <alignment horizontal="center"/>
    </xf>
    <xf numFmtId="0" fontId="10" fillId="7" borderId="58" xfId="0" quotePrefix="1" applyFont="1" applyFill="1" applyBorder="1" applyAlignment="1">
      <alignment horizontal="center"/>
    </xf>
    <xf numFmtId="0" fontId="10" fillId="7" borderId="9" xfId="0" quotePrefix="1" applyFont="1" applyFill="1" applyBorder="1" applyAlignment="1">
      <alignment horizontal="center"/>
    </xf>
    <xf numFmtId="0" fontId="10" fillId="7" borderId="8" xfId="0" quotePrefix="1" applyFont="1" applyFill="1" applyBorder="1" applyAlignment="1">
      <alignment horizontal="center"/>
    </xf>
    <xf numFmtId="0" fontId="10" fillId="7" borderId="8" xfId="0" applyFont="1" applyFill="1" applyBorder="1" applyAlignment="1">
      <alignment horizontal="center"/>
    </xf>
    <xf numFmtId="0" fontId="10" fillId="7" borderId="18" xfId="2" applyFont="1" applyFill="1" applyBorder="1" applyAlignment="1">
      <alignment horizontal="center" vertical="center" wrapText="1"/>
    </xf>
    <xf numFmtId="0" fontId="10" fillId="7" borderId="5" xfId="2" applyFont="1" applyFill="1" applyBorder="1" applyAlignment="1">
      <alignment horizontal="center" vertical="center" wrapText="1"/>
    </xf>
    <xf numFmtId="15" fontId="10" fillId="7" borderId="12" xfId="2" applyNumberFormat="1" applyFont="1" applyFill="1" applyBorder="1" applyAlignment="1">
      <alignment horizontal="center" vertical="center"/>
    </xf>
    <xf numFmtId="0" fontId="10" fillId="7" borderId="8" xfId="2" applyFont="1" applyFill="1" applyBorder="1" applyAlignment="1">
      <alignment horizontal="center" vertical="center"/>
    </xf>
    <xf numFmtId="0" fontId="2" fillId="0" borderId="0" xfId="0" applyFont="1" applyFill="1" applyAlignment="1">
      <alignment horizontal="centerContinuous"/>
    </xf>
    <xf numFmtId="0" fontId="2" fillId="0" borderId="0" xfId="0" applyFont="1" applyFill="1"/>
    <xf numFmtId="49" fontId="19" fillId="7" borderId="43" xfId="3" applyFont="1" applyFill="1" applyBorder="1" applyAlignment="1">
      <alignment horizontal="center" textRotation="90" wrapText="1"/>
    </xf>
    <xf numFmtId="49" fontId="19" fillId="7" borderId="16" xfId="3" applyFont="1" applyFill="1" applyBorder="1" applyAlignment="1">
      <alignment horizontal="center" textRotation="90" wrapText="1"/>
    </xf>
    <xf numFmtId="49" fontId="19" fillId="7" borderId="17" xfId="3" applyFont="1" applyFill="1" applyBorder="1" applyAlignment="1">
      <alignment horizontal="center" textRotation="90" wrapText="1"/>
    </xf>
    <xf numFmtId="49" fontId="6" fillId="7" borderId="43" xfId="3" applyNumberFormat="1" applyFont="1" applyFill="1" applyBorder="1" applyAlignment="1" applyProtection="1">
      <alignment horizontal="center" textRotation="90" wrapText="1"/>
    </xf>
    <xf numFmtId="49" fontId="6" fillId="7" borderId="44" xfId="3" applyFont="1" applyFill="1" applyBorder="1" applyAlignment="1">
      <alignment horizontal="center" textRotation="90" wrapText="1"/>
    </xf>
    <xf numFmtId="49" fontId="2" fillId="0" borderId="63" xfId="3" applyFont="1" applyBorder="1" applyAlignment="1">
      <alignment vertical="center"/>
    </xf>
    <xf numFmtId="4" fontId="6" fillId="0" borderId="22" xfId="3" applyNumberFormat="1" applyFont="1" applyBorder="1" applyAlignment="1">
      <alignment vertical="center"/>
    </xf>
    <xf numFmtId="49" fontId="2" fillId="0" borderId="2" xfId="3" applyFont="1" applyBorder="1" applyAlignment="1">
      <alignment vertical="center"/>
    </xf>
    <xf numFmtId="4" fontId="6" fillId="0" borderId="26" xfId="3" applyNumberFormat="1" applyFont="1" applyBorder="1" applyAlignment="1">
      <alignment vertical="center"/>
    </xf>
    <xf numFmtId="4" fontId="2" fillId="0" borderId="26" xfId="3" applyNumberFormat="1" applyFont="1" applyBorder="1" applyAlignment="1">
      <alignment horizontal="justify" vertical="center"/>
    </xf>
    <xf numFmtId="4" fontId="2" fillId="0" borderId="26" xfId="3" applyNumberFormat="1" applyFont="1" applyBorder="1" applyAlignment="1">
      <alignment vertical="center"/>
    </xf>
    <xf numFmtId="49" fontId="6" fillId="2" borderId="19" xfId="3" applyFont="1" applyFill="1" applyBorder="1" applyAlignment="1">
      <alignment horizontal="center" vertical="center"/>
    </xf>
    <xf numFmtId="4" fontId="6" fillId="2" borderId="43" xfId="3" applyNumberFormat="1" applyFont="1" applyFill="1" applyBorder="1" applyAlignment="1">
      <alignment horizontal="right" vertical="center"/>
    </xf>
    <xf numFmtId="0" fontId="6" fillId="0" borderId="0" xfId="0" applyFont="1" applyFill="1" applyAlignment="1"/>
    <xf numFmtId="0" fontId="6" fillId="0" borderId="0" xfId="0" quotePrefix="1" applyFont="1" applyFill="1" applyAlignment="1"/>
    <xf numFmtId="0" fontId="6" fillId="7" borderId="43" xfId="0" applyFont="1" applyFill="1" applyBorder="1" applyAlignment="1">
      <alignment horizontal="center" vertical="center" textRotation="90" wrapText="1"/>
    </xf>
    <xf numFmtId="0" fontId="6" fillId="7" borderId="16" xfId="0" applyFont="1" applyFill="1" applyBorder="1" applyAlignment="1">
      <alignment horizontal="center" vertical="center" textRotation="90" wrapText="1"/>
    </xf>
    <xf numFmtId="0" fontId="6" fillId="7" borderId="15" xfId="0" applyFont="1" applyFill="1" applyBorder="1" applyAlignment="1">
      <alignment horizontal="center" vertical="center" textRotation="90" wrapText="1"/>
    </xf>
    <xf numFmtId="0" fontId="6" fillId="7" borderId="18" xfId="0" applyFont="1" applyFill="1" applyBorder="1" applyAlignment="1">
      <alignment horizontal="center" vertical="center" textRotation="90" wrapText="1"/>
    </xf>
    <xf numFmtId="0" fontId="6" fillId="0" borderId="12" xfId="0" applyFont="1" applyBorder="1" applyAlignment="1">
      <alignment horizontal="center" wrapText="1"/>
    </xf>
    <xf numFmtId="0" fontId="6" fillId="0" borderId="60" xfId="0" applyFont="1" applyBorder="1" applyAlignment="1">
      <alignment horizontal="center"/>
    </xf>
    <xf numFmtId="0" fontId="6" fillId="0" borderId="51" xfId="0" applyFont="1" applyBorder="1" applyAlignment="1">
      <alignment horizontal="center"/>
    </xf>
    <xf numFmtId="0" fontId="6" fillId="0" borderId="13" xfId="0" applyFont="1" applyBorder="1" applyAlignment="1">
      <alignment horizontal="center"/>
    </xf>
    <xf numFmtId="0" fontId="6" fillId="0" borderId="4" xfId="0" applyFont="1" applyBorder="1" applyAlignment="1">
      <alignment horizontal="center"/>
    </xf>
    <xf numFmtId="0" fontId="20" fillId="0" borderId="14" xfId="0" applyFont="1" applyFill="1" applyBorder="1" applyAlignment="1">
      <alignment wrapText="1"/>
    </xf>
    <xf numFmtId="3" fontId="6" fillId="0" borderId="57" xfId="0" applyNumberFormat="1" applyFont="1" applyBorder="1"/>
    <xf numFmtId="3" fontId="6" fillId="0" borderId="51" xfId="0" applyNumberFormat="1" applyFont="1" applyBorder="1"/>
    <xf numFmtId="3" fontId="6" fillId="0" borderId="13" xfId="0" applyNumberFormat="1" applyFont="1" applyBorder="1"/>
    <xf numFmtId="3" fontId="6" fillId="0" borderId="4" xfId="0" applyNumberFormat="1" applyFont="1" applyBorder="1"/>
    <xf numFmtId="0" fontId="2" fillId="0" borderId="14" xfId="0" applyFont="1" applyFill="1" applyBorder="1" applyAlignment="1">
      <alignment wrapText="1"/>
    </xf>
    <xf numFmtId="3" fontId="2" fillId="0" borderId="57" xfId="0" applyNumberFormat="1" applyFont="1" applyBorder="1"/>
    <xf numFmtId="3" fontId="2" fillId="0" borderId="51" xfId="0" applyNumberFormat="1" applyFont="1" applyBorder="1"/>
    <xf numFmtId="3" fontId="2" fillId="0" borderId="13" xfId="0" applyNumberFormat="1" applyFont="1" applyBorder="1"/>
    <xf numFmtId="3" fontId="2" fillId="0" borderId="4" xfId="0" applyNumberFormat="1" applyFont="1" applyBorder="1"/>
    <xf numFmtId="0" fontId="6" fillId="0" borderId="14" xfId="0" applyFont="1" applyFill="1" applyBorder="1" applyAlignment="1">
      <alignment wrapText="1"/>
    </xf>
    <xf numFmtId="0" fontId="2" fillId="0" borderId="14" xfId="0" applyFont="1" applyFill="1" applyBorder="1" applyAlignment="1">
      <alignment horizontal="left" wrapText="1"/>
    </xf>
    <xf numFmtId="0" fontId="2" fillId="0" borderId="14" xfId="0" quotePrefix="1" applyFont="1" applyFill="1" applyBorder="1" applyAlignment="1">
      <alignment horizontal="left" wrapText="1"/>
    </xf>
    <xf numFmtId="0" fontId="20" fillId="0" borderId="14" xfId="0" applyFont="1" applyFill="1" applyBorder="1" applyAlignment="1">
      <alignment horizontal="left" wrapText="1"/>
    </xf>
    <xf numFmtId="0" fontId="2" fillId="0" borderId="7" xfId="0" applyFont="1" applyBorder="1" applyAlignment="1">
      <alignment wrapText="1"/>
    </xf>
    <xf numFmtId="0" fontId="6" fillId="0" borderId="47" xfId="0" applyFont="1" applyFill="1" applyBorder="1" applyAlignment="1">
      <alignment horizontal="center" wrapText="1"/>
    </xf>
    <xf numFmtId="0" fontId="6" fillId="0" borderId="5" xfId="0" applyFont="1" applyFill="1" applyBorder="1" applyAlignment="1">
      <alignment horizontal="center" wrapText="1"/>
    </xf>
    <xf numFmtId="3" fontId="6" fillId="0" borderId="43" xfId="0" applyNumberFormat="1" applyFont="1" applyFill="1" applyBorder="1"/>
    <xf numFmtId="3" fontId="6" fillId="0" borderId="20" xfId="0" applyNumberFormat="1" applyFont="1" applyFill="1" applyBorder="1"/>
    <xf numFmtId="3" fontId="6" fillId="0" borderId="15" xfId="0" applyNumberFormat="1" applyFont="1" applyFill="1" applyBorder="1"/>
    <xf numFmtId="3" fontId="6" fillId="0" borderId="18" xfId="0" applyNumberFormat="1" applyFont="1" applyFill="1" applyBorder="1"/>
    <xf numFmtId="3" fontId="2" fillId="0" borderId="60" xfId="0" applyNumberFormat="1" applyFont="1" applyFill="1" applyBorder="1"/>
    <xf numFmtId="3" fontId="2" fillId="0" borderId="54" xfId="0" applyNumberFormat="1" applyFont="1" applyFill="1" applyBorder="1"/>
    <xf numFmtId="3" fontId="6" fillId="0" borderId="44" xfId="0" applyNumberFormat="1" applyFont="1" applyFill="1" applyBorder="1"/>
    <xf numFmtId="3" fontId="6" fillId="0" borderId="16" xfId="0" applyNumberFormat="1" applyFont="1" applyFill="1" applyBorder="1"/>
    <xf numFmtId="0" fontId="3" fillId="0" borderId="0" xfId="2" applyFont="1" applyFill="1" applyAlignment="1">
      <alignment vertical="center"/>
    </xf>
    <xf numFmtId="0" fontId="3" fillId="5" borderId="0" xfId="0" applyFont="1" applyFill="1"/>
    <xf numFmtId="0" fontId="9" fillId="0" borderId="0" xfId="4" applyFont="1"/>
    <xf numFmtId="0" fontId="9" fillId="0" borderId="14" xfId="4" applyFont="1" applyBorder="1"/>
    <xf numFmtId="3" fontId="9" fillId="0" borderId="4" xfId="4" applyNumberFormat="1" applyFont="1" applyBorder="1"/>
    <xf numFmtId="0" fontId="9" fillId="0" borderId="12" xfId="4" applyFont="1" applyBorder="1"/>
    <xf numFmtId="0" fontId="10" fillId="0" borderId="0" xfId="4" applyFont="1" applyFill="1" applyAlignment="1">
      <alignment horizontal="center"/>
    </xf>
    <xf numFmtId="0" fontId="10" fillId="8" borderId="5" xfId="4" applyFont="1" applyFill="1" applyBorder="1" applyAlignment="1">
      <alignment horizontal="center" wrapText="1"/>
    </xf>
    <xf numFmtId="0" fontId="16" fillId="0" borderId="0" xfId="4" applyFont="1" applyFill="1"/>
    <xf numFmtId="0" fontId="8" fillId="0" borderId="0" xfId="4" applyFont="1" applyFill="1"/>
    <xf numFmtId="0" fontId="8" fillId="0" borderId="0" xfId="4" applyFont="1" applyFill="1" applyAlignment="1"/>
    <xf numFmtId="0" fontId="10" fillId="0" borderId="0" xfId="4" applyFont="1" applyFill="1" applyAlignment="1"/>
    <xf numFmtId="0" fontId="0" fillId="5" borderId="0" xfId="0" applyFill="1" applyAlignment="1">
      <alignment horizontal="left" vertical="center" wrapText="1"/>
    </xf>
    <xf numFmtId="0" fontId="0" fillId="0" borderId="0" xfId="0" applyAlignment="1">
      <alignment horizontal="left" vertical="center"/>
    </xf>
    <xf numFmtId="0" fontId="0" fillId="0" borderId="0" xfId="0" applyFill="1" applyAlignment="1">
      <alignment horizontal="left" vertical="center"/>
    </xf>
    <xf numFmtId="0" fontId="3" fillId="6" borderId="36" xfId="0" applyFont="1" applyFill="1" applyBorder="1" applyAlignment="1">
      <alignment horizontal="right" vertical="center"/>
    </xf>
    <xf numFmtId="0" fontId="2" fillId="0" borderId="70" xfId="0" applyFont="1" applyFill="1" applyBorder="1" applyAlignment="1">
      <alignment horizontal="left" indent="2"/>
    </xf>
    <xf numFmtId="0" fontId="2" fillId="0" borderId="0" xfId="0" applyFont="1" applyFill="1" applyBorder="1" applyAlignment="1">
      <alignment horizontal="left" indent="2"/>
    </xf>
    <xf numFmtId="0" fontId="3" fillId="0" borderId="28" xfId="0" applyFont="1" applyBorder="1" applyAlignment="1">
      <alignment horizontal="left" vertical="center"/>
    </xf>
    <xf numFmtId="3" fontId="1" fillId="0" borderId="28" xfId="0" applyNumberFormat="1" applyFont="1" applyFill="1" applyBorder="1"/>
    <xf numFmtId="3" fontId="3" fillId="6" borderId="28" xfId="0" applyNumberFormat="1" applyFont="1" applyFill="1" applyBorder="1"/>
    <xf numFmtId="3" fontId="3" fillId="6" borderId="28" xfId="0" applyNumberFormat="1" applyFont="1" applyFill="1" applyBorder="1" applyAlignment="1">
      <alignment vertical="center"/>
    </xf>
    <xf numFmtId="4" fontId="0" fillId="0" borderId="0" xfId="0" applyNumberFormat="1"/>
    <xf numFmtId="4" fontId="0" fillId="0" borderId="28" xfId="0" applyNumberFormat="1" applyBorder="1"/>
    <xf numFmtId="49" fontId="6" fillId="7" borderId="3" xfId="3" applyNumberFormat="1" applyFont="1" applyFill="1" applyBorder="1" applyAlignment="1" applyProtection="1">
      <alignment horizontal="center" vertical="center" wrapText="1"/>
    </xf>
    <xf numFmtId="49" fontId="19" fillId="7" borderId="57" xfId="3" applyFont="1" applyFill="1" applyBorder="1" applyAlignment="1">
      <alignment horizontal="center" textRotation="90" wrapText="1"/>
    </xf>
    <xf numFmtId="49" fontId="19" fillId="7" borderId="51" xfId="3" applyFont="1" applyFill="1" applyBorder="1" applyAlignment="1">
      <alignment horizontal="center" textRotation="90" wrapText="1"/>
    </xf>
    <xf numFmtId="49" fontId="19" fillId="7" borderId="55" xfId="3" applyFont="1" applyFill="1" applyBorder="1" applyAlignment="1">
      <alignment horizontal="center" textRotation="90" wrapText="1"/>
    </xf>
    <xf numFmtId="49" fontId="6" fillId="7" borderId="57" xfId="3" applyNumberFormat="1" applyFont="1" applyFill="1" applyBorder="1" applyAlignment="1" applyProtection="1">
      <alignment horizontal="center" textRotation="90" wrapText="1"/>
    </xf>
    <xf numFmtId="49" fontId="6" fillId="7" borderId="56" xfId="3" applyFont="1" applyFill="1" applyBorder="1" applyAlignment="1">
      <alignment horizontal="center" textRotation="90" wrapText="1"/>
    </xf>
    <xf numFmtId="49" fontId="2" fillId="0" borderId="3" xfId="3" applyFont="1" applyBorder="1" applyAlignment="1">
      <alignment vertical="center"/>
    </xf>
    <xf numFmtId="49" fontId="2" fillId="0" borderId="71" xfId="3" applyFont="1" applyBorder="1" applyAlignment="1">
      <alignment vertical="center"/>
    </xf>
    <xf numFmtId="4" fontId="2" fillId="0" borderId="34" xfId="3" applyNumberFormat="1" applyFont="1" applyBorder="1" applyAlignment="1">
      <alignment vertical="center"/>
    </xf>
    <xf numFmtId="4" fontId="21" fillId="0" borderId="28" xfId="0" applyNumberFormat="1" applyFont="1" applyBorder="1"/>
    <xf numFmtId="4" fontId="21" fillId="0" borderId="28" xfId="3" applyNumberFormat="1" applyFont="1" applyBorder="1" applyAlignment="1">
      <alignment vertical="center"/>
    </xf>
    <xf numFmtId="4" fontId="22" fillId="0" borderId="23" xfId="3" applyNumberFormat="1" applyFont="1" applyBorder="1" applyAlignment="1">
      <alignment vertical="center"/>
    </xf>
    <xf numFmtId="4" fontId="21" fillId="0" borderId="24" xfId="3" applyNumberFormat="1" applyFont="1" applyBorder="1" applyAlignment="1">
      <alignment vertical="center"/>
    </xf>
    <xf numFmtId="4" fontId="22" fillId="0" borderId="22" xfId="3" applyNumberFormat="1" applyFont="1" applyBorder="1" applyAlignment="1">
      <alignment vertical="center"/>
    </xf>
    <xf numFmtId="4" fontId="21" fillId="0" borderId="23" xfId="3" applyNumberFormat="1" applyFont="1" applyBorder="1" applyAlignment="1">
      <alignment horizontal="right" vertical="center"/>
    </xf>
    <xf numFmtId="4" fontId="21" fillId="0" borderId="22" xfId="3" applyNumberFormat="1" applyFont="1" applyBorder="1" applyAlignment="1">
      <alignment vertical="center"/>
    </xf>
    <xf numFmtId="4" fontId="22" fillId="0" borderId="25" xfId="3" applyNumberFormat="1" applyFont="1" applyBorder="1" applyAlignment="1">
      <alignment vertical="center"/>
    </xf>
    <xf numFmtId="4" fontId="22" fillId="0" borderId="28" xfId="3" applyNumberFormat="1" applyFont="1" applyBorder="1" applyAlignment="1">
      <alignment vertical="center"/>
    </xf>
    <xf numFmtId="4" fontId="22" fillId="0" borderId="26" xfId="3" applyNumberFormat="1" applyFont="1" applyBorder="1" applyAlignment="1">
      <alignment vertical="center"/>
    </xf>
    <xf numFmtId="4" fontId="21" fillId="0" borderId="28" xfId="3" applyNumberFormat="1" applyFont="1" applyBorder="1" applyAlignment="1">
      <alignment horizontal="right" vertical="center"/>
    </xf>
    <xf numFmtId="4" fontId="22" fillId="0" borderId="1" xfId="3" applyNumberFormat="1" applyFont="1" applyBorder="1" applyAlignment="1">
      <alignment vertical="center"/>
    </xf>
    <xf numFmtId="4" fontId="22" fillId="0" borderId="29" xfId="3" applyNumberFormat="1" applyFont="1" applyBorder="1" applyAlignment="1">
      <alignment vertical="center"/>
    </xf>
    <xf numFmtId="4" fontId="21" fillId="0" borderId="26" xfId="3" applyNumberFormat="1" applyFont="1" applyBorder="1" applyAlignment="1">
      <alignment horizontal="justify" vertical="center"/>
    </xf>
    <xf numFmtId="4" fontId="21" fillId="0" borderId="28" xfId="3" applyNumberFormat="1" applyFont="1" applyBorder="1" applyAlignment="1">
      <alignment horizontal="justify" vertical="center"/>
    </xf>
    <xf numFmtId="4" fontId="21" fillId="0" borderId="1" xfId="3" applyNumberFormat="1" applyFont="1" applyBorder="1" applyAlignment="1">
      <alignment horizontal="right" vertical="center"/>
    </xf>
    <xf numFmtId="4" fontId="21" fillId="0" borderId="29" xfId="3" applyNumberFormat="1" applyFont="1" applyBorder="1" applyAlignment="1">
      <alignment horizontal="right" vertical="center"/>
    </xf>
    <xf numFmtId="4" fontId="21" fillId="0" borderId="26" xfId="3" applyNumberFormat="1" applyFont="1" applyBorder="1" applyAlignment="1">
      <alignment vertical="center"/>
    </xf>
    <xf numFmtId="4" fontId="21" fillId="0" borderId="1" xfId="3" applyNumberFormat="1" applyFont="1" applyBorder="1" applyAlignment="1">
      <alignment vertical="center"/>
    </xf>
    <xf numFmtId="4" fontId="21" fillId="0" borderId="29" xfId="3" applyNumberFormat="1" applyFont="1" applyBorder="1" applyAlignment="1">
      <alignment vertical="center"/>
    </xf>
    <xf numFmtId="49" fontId="21" fillId="0" borderId="26" xfId="3" applyFont="1" applyBorder="1" applyAlignment="1">
      <alignment vertical="center"/>
    </xf>
    <xf numFmtId="4" fontId="21" fillId="0" borderId="36" xfId="3" applyNumberFormat="1" applyFont="1" applyBorder="1" applyAlignment="1">
      <alignment vertical="center"/>
    </xf>
    <xf numFmtId="4" fontId="21" fillId="0" borderId="34" xfId="3" applyNumberFormat="1" applyFont="1" applyBorder="1" applyAlignment="1">
      <alignment vertical="center"/>
    </xf>
    <xf numFmtId="49" fontId="21" fillId="0" borderId="34" xfId="3" applyFont="1" applyBorder="1" applyAlignment="1">
      <alignment vertical="center"/>
    </xf>
    <xf numFmtId="4" fontId="21" fillId="0" borderId="37" xfId="3" applyNumberFormat="1" applyFont="1" applyBorder="1" applyAlignment="1">
      <alignment vertical="center"/>
    </xf>
    <xf numFmtId="4" fontId="21" fillId="0" borderId="38" xfId="3" applyNumberFormat="1" applyFont="1" applyBorder="1" applyAlignment="1">
      <alignment vertical="center"/>
    </xf>
    <xf numFmtId="49" fontId="21" fillId="0" borderId="37" xfId="3" applyFont="1" applyBorder="1" applyAlignment="1">
      <alignment vertical="center"/>
    </xf>
    <xf numFmtId="4" fontId="22" fillId="2" borderId="16" xfId="3" applyNumberFormat="1" applyFont="1" applyFill="1" applyBorder="1" applyAlignment="1">
      <alignment horizontal="right" vertical="center"/>
    </xf>
    <xf numFmtId="4" fontId="22" fillId="2" borderId="17" xfId="3" applyNumberFormat="1" applyFont="1" applyFill="1" applyBorder="1" applyAlignment="1">
      <alignment horizontal="right" vertical="center"/>
    </xf>
    <xf numFmtId="4" fontId="22" fillId="2" borderId="43" xfId="3" applyNumberFormat="1" applyFont="1" applyFill="1" applyBorder="1" applyAlignment="1">
      <alignment horizontal="right" vertical="center"/>
    </xf>
    <xf numFmtId="4" fontId="22" fillId="2" borderId="44" xfId="3" applyNumberFormat="1" applyFont="1" applyFill="1" applyBorder="1" applyAlignment="1">
      <alignment horizontal="right" vertical="center"/>
    </xf>
    <xf numFmtId="3" fontId="0" fillId="0" borderId="28" xfId="0" applyNumberFormat="1" applyBorder="1"/>
    <xf numFmtId="0" fontId="3" fillId="7" borderId="36" xfId="0" applyFont="1" applyFill="1" applyBorder="1" applyAlignment="1">
      <alignment horizontal="center" vertical="center" wrapText="1"/>
    </xf>
    <xf numFmtId="0" fontId="1" fillId="0" borderId="23" xfId="0" applyFont="1" applyFill="1" applyBorder="1"/>
    <xf numFmtId="0" fontId="23" fillId="9" borderId="28" xfId="0" applyFont="1" applyFill="1" applyBorder="1" applyAlignment="1">
      <alignment horizontal="left" wrapText="1"/>
    </xf>
    <xf numFmtId="0" fontId="1" fillId="0" borderId="69" xfId="0" applyFont="1" applyFill="1" applyBorder="1"/>
    <xf numFmtId="0" fontId="3" fillId="7" borderId="36" xfId="0" applyFont="1" applyFill="1" applyBorder="1" applyAlignment="1">
      <alignment horizontal="center" vertical="center"/>
    </xf>
    <xf numFmtId="3" fontId="23" fillId="9" borderId="28" xfId="0" applyNumberFormat="1" applyFont="1" applyFill="1" applyBorder="1" applyAlignment="1">
      <alignment horizontal="right"/>
    </xf>
    <xf numFmtId="3" fontId="23" fillId="9" borderId="28" xfId="0" applyNumberFormat="1" applyFont="1" applyFill="1" applyBorder="1" applyAlignment="1">
      <alignment horizontal="right" wrapText="1"/>
    </xf>
    <xf numFmtId="0" fontId="23" fillId="9" borderId="28" xfId="0" applyFont="1" applyFill="1" applyBorder="1" applyAlignment="1">
      <alignment horizontal="right" wrapText="1"/>
    </xf>
    <xf numFmtId="0" fontId="23" fillId="9" borderId="28" xfId="0" applyFont="1" applyFill="1" applyBorder="1" applyAlignment="1">
      <alignment horizontal="left"/>
    </xf>
    <xf numFmtId="3" fontId="23" fillId="9" borderId="23" xfId="0" applyNumberFormat="1" applyFont="1" applyFill="1" applyBorder="1" applyAlignment="1">
      <alignment horizontal="right" wrapText="1"/>
    </xf>
    <xf numFmtId="3" fontId="23" fillId="9" borderId="1" xfId="0" applyNumberFormat="1" applyFont="1" applyFill="1" applyBorder="1" applyAlignment="1">
      <alignment horizontal="right" vertical="center"/>
    </xf>
    <xf numFmtId="3" fontId="23" fillId="9" borderId="28" xfId="0" applyNumberFormat="1" applyFont="1" applyFill="1" applyBorder="1" applyAlignment="1">
      <alignment horizontal="right" vertical="center"/>
    </xf>
    <xf numFmtId="3" fontId="23" fillId="9" borderId="28" xfId="0" applyNumberFormat="1" applyFont="1" applyFill="1" applyBorder="1" applyAlignment="1">
      <alignment horizontal="right" vertical="center" wrapText="1"/>
    </xf>
    <xf numFmtId="3" fontId="23" fillId="9" borderId="1" xfId="0" applyNumberFormat="1" applyFont="1" applyFill="1" applyBorder="1" applyAlignment="1">
      <alignment horizontal="right" vertical="center" wrapText="1"/>
    </xf>
    <xf numFmtId="0" fontId="1" fillId="0" borderId="27" xfId="0" applyFont="1" applyFill="1" applyBorder="1" applyAlignment="1">
      <alignment vertical="center"/>
    </xf>
    <xf numFmtId="0" fontId="0" fillId="0" borderId="46" xfId="0" applyBorder="1" applyAlignment="1">
      <alignment vertical="center"/>
    </xf>
    <xf numFmtId="0" fontId="0" fillId="0" borderId="28" xfId="0" applyBorder="1" applyAlignment="1">
      <alignment vertical="center"/>
    </xf>
    <xf numFmtId="3" fontId="23" fillId="9" borderId="36" xfId="0" applyNumberFormat="1" applyFont="1" applyFill="1" applyBorder="1" applyAlignment="1">
      <alignment horizontal="right" vertical="center" wrapText="1"/>
    </xf>
    <xf numFmtId="0" fontId="0" fillId="0" borderId="13" xfId="0" applyBorder="1" applyAlignment="1">
      <alignment vertical="center"/>
    </xf>
    <xf numFmtId="0" fontId="1" fillId="0" borderId="24" xfId="0" applyFont="1" applyFill="1" applyBorder="1" applyAlignment="1">
      <alignment vertical="center"/>
    </xf>
    <xf numFmtId="0" fontId="1" fillId="0" borderId="28" xfId="0" applyFont="1" applyFill="1" applyBorder="1" applyAlignment="1">
      <alignment vertical="center"/>
    </xf>
    <xf numFmtId="0" fontId="1" fillId="0" borderId="23" xfId="0" applyFont="1" applyFill="1" applyBorder="1" applyAlignment="1">
      <alignment vertical="center"/>
    </xf>
    <xf numFmtId="0" fontId="23" fillId="9" borderId="1" xfId="0" applyFont="1" applyFill="1" applyBorder="1" applyAlignment="1">
      <alignment horizontal="left" vertical="center" wrapText="1"/>
    </xf>
    <xf numFmtId="0" fontId="23" fillId="9" borderId="1" xfId="0" applyFont="1" applyFill="1" applyBorder="1" applyAlignment="1">
      <alignment horizontal="left" vertical="center"/>
    </xf>
    <xf numFmtId="0" fontId="23" fillId="9" borderId="37" xfId="0" applyFont="1" applyFill="1" applyBorder="1" applyAlignment="1">
      <alignment horizontal="left" vertical="center" wrapText="1"/>
    </xf>
    <xf numFmtId="0" fontId="23" fillId="9" borderId="28" xfId="0" applyFont="1" applyFill="1" applyBorder="1" applyAlignment="1">
      <alignment horizontal="left" vertical="center" wrapText="1"/>
    </xf>
    <xf numFmtId="0" fontId="23" fillId="9" borderId="24" xfId="0" applyFont="1" applyFill="1" applyBorder="1" applyAlignment="1">
      <alignment horizontal="left" vertical="center" wrapText="1"/>
    </xf>
    <xf numFmtId="3" fontId="23" fillId="9" borderId="27" xfId="0" applyNumberFormat="1" applyFont="1" applyFill="1" applyBorder="1" applyAlignment="1">
      <alignment horizontal="right" vertical="center"/>
    </xf>
    <xf numFmtId="3" fontId="23" fillId="9" borderId="27" xfId="0" applyNumberFormat="1" applyFont="1" applyFill="1" applyBorder="1" applyAlignment="1">
      <alignment horizontal="right" vertical="center" wrapText="1"/>
    </xf>
    <xf numFmtId="0" fontId="0" fillId="0" borderId="27" xfId="0" applyBorder="1" applyAlignment="1">
      <alignment vertical="center"/>
    </xf>
    <xf numFmtId="3" fontId="23" fillId="9" borderId="35" xfId="0" applyNumberFormat="1" applyFont="1" applyFill="1" applyBorder="1" applyAlignment="1">
      <alignment horizontal="right" vertical="center" wrapText="1"/>
    </xf>
    <xf numFmtId="4" fontId="10" fillId="6" borderId="28" xfId="0" applyNumberFormat="1" applyFont="1" applyFill="1" applyBorder="1" applyAlignment="1">
      <alignment vertical="center"/>
    </xf>
    <xf numFmtId="0" fontId="23" fillId="9" borderId="28" xfId="0" applyFont="1" applyFill="1" applyBorder="1" applyAlignment="1">
      <alignment horizontal="right" vertical="center" wrapText="1"/>
    </xf>
    <xf numFmtId="0" fontId="0" fillId="0" borderId="51" xfId="0" applyBorder="1" applyAlignment="1">
      <alignment vertical="center"/>
    </xf>
    <xf numFmtId="0" fontId="0" fillId="0" borderId="23" xfId="0" applyBorder="1" applyAlignment="1">
      <alignment vertical="center"/>
    </xf>
    <xf numFmtId="0" fontId="3" fillId="5" borderId="0" xfId="0" applyFont="1" applyFill="1" applyBorder="1" applyAlignment="1">
      <alignment horizontal="right" vertical="center" indent="2"/>
    </xf>
    <xf numFmtId="3" fontId="3" fillId="5" borderId="0" xfId="0" applyNumberFormat="1" applyFont="1" applyFill="1" applyBorder="1" applyAlignment="1">
      <alignment vertical="center"/>
    </xf>
    <xf numFmtId="0" fontId="10" fillId="7" borderId="31" xfId="2" applyFont="1" applyFill="1" applyBorder="1" applyAlignment="1">
      <alignment horizontal="center" vertical="center" wrapText="1"/>
    </xf>
    <xf numFmtId="0" fontId="10" fillId="7" borderId="12" xfId="2" applyFont="1" applyFill="1" applyBorder="1" applyAlignment="1">
      <alignment horizontal="center" vertical="center"/>
    </xf>
    <xf numFmtId="0" fontId="23" fillId="5" borderId="1" xfId="0" applyFont="1" applyFill="1" applyBorder="1" applyAlignment="1">
      <alignment horizontal="left" vertical="center" wrapText="1"/>
    </xf>
    <xf numFmtId="0" fontId="23" fillId="5" borderId="28" xfId="0" applyFont="1" applyFill="1" applyBorder="1" applyAlignment="1">
      <alignment horizontal="left" wrapText="1"/>
    </xf>
    <xf numFmtId="0" fontId="10" fillId="7" borderId="19" xfId="2" applyFont="1" applyFill="1" applyBorder="1" applyAlignment="1">
      <alignment horizontal="center" vertical="center" wrapText="1"/>
    </xf>
    <xf numFmtId="0" fontId="10" fillId="7" borderId="12" xfId="2" applyFont="1" applyFill="1" applyBorder="1" applyAlignment="1">
      <alignment horizontal="center" vertical="center"/>
    </xf>
    <xf numFmtId="0" fontId="10" fillId="8" borderId="5" xfId="4" applyFont="1" applyFill="1" applyBorder="1" applyAlignment="1">
      <alignment horizontal="center" vertical="center"/>
    </xf>
    <xf numFmtId="3" fontId="18" fillId="0" borderId="5" xfId="0" applyNumberFormat="1" applyFont="1" applyBorder="1"/>
    <xf numFmtId="0" fontId="18" fillId="0" borderId="18" xfId="0" applyFont="1" applyBorder="1"/>
    <xf numFmtId="3" fontId="1" fillId="0" borderId="28" xfId="0" applyNumberFormat="1" applyFont="1" applyBorder="1"/>
    <xf numFmtId="10" fontId="1" fillId="3" borderId="41" xfId="6" applyNumberFormat="1" applyFont="1" applyFill="1" applyBorder="1"/>
    <xf numFmtId="9" fontId="9" fillId="3" borderId="41" xfId="6" applyFont="1" applyFill="1" applyBorder="1"/>
    <xf numFmtId="3" fontId="9" fillId="0" borderId="32" xfId="0" applyNumberFormat="1" applyFont="1" applyBorder="1"/>
    <xf numFmtId="3" fontId="9" fillId="0" borderId="28" xfId="0" applyNumberFormat="1" applyFont="1" applyBorder="1"/>
    <xf numFmtId="9" fontId="9" fillId="3" borderId="40" xfId="6" applyFont="1" applyFill="1" applyBorder="1"/>
    <xf numFmtId="3" fontId="1" fillId="0" borderId="72" xfId="0" applyNumberFormat="1" applyFont="1" applyFill="1" applyBorder="1" applyAlignment="1">
      <alignment vertical="top"/>
    </xf>
    <xf numFmtId="3" fontId="9" fillId="0" borderId="31" xfId="0" applyNumberFormat="1" applyFont="1" applyBorder="1"/>
    <xf numFmtId="3" fontId="1" fillId="0" borderId="73" xfId="0" applyNumberFormat="1" applyFont="1" applyBorder="1"/>
    <xf numFmtId="3" fontId="9" fillId="0" borderId="29" xfId="0" applyNumberFormat="1" applyFont="1" applyBorder="1"/>
    <xf numFmtId="3" fontId="9" fillId="0" borderId="66" xfId="0" applyNumberFormat="1" applyFont="1" applyBorder="1"/>
    <xf numFmtId="3" fontId="9" fillId="0" borderId="33" xfId="0" applyNumberFormat="1" applyFont="1" applyBorder="1"/>
    <xf numFmtId="3" fontId="9" fillId="0" borderId="30" xfId="0" applyNumberFormat="1" applyFont="1" applyBorder="1"/>
    <xf numFmtId="3" fontId="9" fillId="0" borderId="69" xfId="0" applyNumberFormat="1" applyFont="1" applyBorder="1"/>
    <xf numFmtId="3" fontId="9" fillId="0" borderId="1" xfId="0" applyNumberFormat="1" applyFont="1" applyBorder="1"/>
    <xf numFmtId="3" fontId="9" fillId="0" borderId="2" xfId="0" applyNumberFormat="1" applyFont="1" applyBorder="1"/>
    <xf numFmtId="0" fontId="9" fillId="0" borderId="39" xfId="0" applyNumberFormat="1" applyFont="1" applyBorder="1"/>
    <xf numFmtId="3" fontId="9" fillId="0" borderId="41" xfId="0" applyNumberFormat="1" applyFont="1" applyBorder="1"/>
    <xf numFmtId="3" fontId="9" fillId="0" borderId="40" xfId="0" applyNumberFormat="1" applyFont="1" applyBorder="1"/>
    <xf numFmtId="3" fontId="9" fillId="0" borderId="74" xfId="0" applyNumberFormat="1" applyFont="1" applyBorder="1"/>
    <xf numFmtId="3" fontId="9" fillId="0" borderId="42" xfId="0" applyNumberFormat="1" applyFont="1" applyBorder="1"/>
    <xf numFmtId="0" fontId="9" fillId="3" borderId="9" xfId="0" applyNumberFormat="1" applyFont="1" applyFill="1" applyBorder="1"/>
    <xf numFmtId="9" fontId="9" fillId="3" borderId="52" xfId="6" applyFont="1" applyFill="1" applyBorder="1"/>
    <xf numFmtId="9" fontId="9" fillId="3" borderId="58" xfId="6" applyFont="1" applyFill="1" applyBorder="1"/>
    <xf numFmtId="0" fontId="9" fillId="3" borderId="10" xfId="0" applyNumberFormat="1" applyFont="1" applyFill="1" applyBorder="1"/>
    <xf numFmtId="0" fontId="9" fillId="3" borderId="52" xfId="0" applyNumberFormat="1" applyFont="1" applyFill="1" applyBorder="1"/>
    <xf numFmtId="0" fontId="9" fillId="3" borderId="75" xfId="0" applyNumberFormat="1" applyFont="1" applyFill="1" applyBorder="1"/>
    <xf numFmtId="4" fontId="9" fillId="0" borderId="4" xfId="2" applyNumberFormat="1" applyFont="1" applyBorder="1" applyAlignment="1">
      <alignment vertical="center"/>
    </xf>
    <xf numFmtId="4" fontId="10" fillId="2" borderId="18" xfId="2" applyNumberFormat="1" applyFont="1" applyFill="1" applyBorder="1" applyAlignment="1">
      <alignment vertical="center"/>
    </xf>
    <xf numFmtId="3" fontId="10" fillId="0" borderId="62" xfId="2" applyNumberFormat="1" applyFont="1" applyFill="1" applyBorder="1" applyAlignment="1">
      <alignment vertical="center"/>
    </xf>
    <xf numFmtId="3" fontId="10" fillId="2" borderId="44" xfId="2" applyNumberFormat="1" applyFont="1" applyFill="1" applyBorder="1" applyAlignment="1">
      <alignment vertical="center"/>
    </xf>
    <xf numFmtId="3" fontId="10" fillId="0" borderId="29" xfId="2" applyNumberFormat="1" applyFont="1" applyFill="1" applyBorder="1" applyAlignment="1">
      <alignment vertical="center"/>
    </xf>
    <xf numFmtId="3" fontId="9" fillId="0" borderId="28" xfId="2" applyNumberFormat="1" applyFont="1" applyFill="1" applyBorder="1" applyAlignment="1">
      <alignment vertical="center"/>
    </xf>
    <xf numFmtId="3" fontId="10" fillId="2" borderId="18" xfId="2" applyNumberFormat="1" applyFont="1" applyFill="1" applyBorder="1" applyAlignment="1">
      <alignment vertical="center"/>
    </xf>
    <xf numFmtId="3" fontId="9" fillId="0" borderId="0" xfId="0" applyNumberFormat="1" applyFont="1"/>
    <xf numFmtId="0" fontId="10" fillId="0" borderId="0" xfId="0" applyFont="1" applyAlignment="1">
      <alignment vertical="center"/>
    </xf>
    <xf numFmtId="0" fontId="10" fillId="0" borderId="0" xfId="0" applyFont="1" applyAlignment="1">
      <alignment horizontal="center" vertical="center"/>
    </xf>
    <xf numFmtId="0" fontId="10" fillId="0" borderId="0" xfId="0" applyFont="1" applyAlignment="1">
      <alignment horizontal="center" vertical="center" wrapText="1"/>
    </xf>
    <xf numFmtId="0" fontId="10" fillId="0" borderId="0" xfId="0" applyFont="1" applyAlignment="1">
      <alignment vertical="center" wrapText="1"/>
    </xf>
    <xf numFmtId="43" fontId="10" fillId="0" borderId="0" xfId="5" applyFont="1" applyAlignment="1">
      <alignment vertical="center"/>
    </xf>
    <xf numFmtId="49" fontId="9" fillId="0" borderId="0" xfId="0" applyNumberFormat="1" applyFont="1" applyAlignment="1">
      <alignment horizontal="center" vertical="center"/>
    </xf>
    <xf numFmtId="0" fontId="9" fillId="0" borderId="0" xfId="0" applyFont="1" applyAlignment="1">
      <alignment horizontal="center"/>
    </xf>
    <xf numFmtId="43" fontId="9" fillId="0" borderId="0" xfId="5" applyFont="1"/>
    <xf numFmtId="49" fontId="9" fillId="0" borderId="0" xfId="0" applyNumberFormat="1" applyFont="1" applyAlignment="1">
      <alignment vertical="center" wrapText="1"/>
    </xf>
    <xf numFmtId="0" fontId="10" fillId="10" borderId="76" xfId="0" applyFont="1" applyFill="1" applyBorder="1" applyAlignment="1">
      <alignment horizontal="center" vertical="center"/>
    </xf>
    <xf numFmtId="0" fontId="10" fillId="10" borderId="77" xfId="0" applyFont="1" applyFill="1" applyBorder="1" applyAlignment="1">
      <alignment horizontal="center" vertical="center"/>
    </xf>
    <xf numFmtId="0" fontId="10" fillId="10" borderId="78" xfId="0" applyFont="1" applyFill="1" applyBorder="1" applyAlignment="1">
      <alignment horizontal="center" vertical="center" wrapText="1"/>
    </xf>
    <xf numFmtId="0" fontId="10" fillId="10" borderId="78" xfId="0" applyFont="1" applyFill="1" applyBorder="1" applyAlignment="1">
      <alignment horizontal="center" vertical="center"/>
    </xf>
    <xf numFmtId="43" fontId="10" fillId="10" borderId="78" xfId="5" applyFont="1" applyFill="1" applyBorder="1" applyAlignment="1">
      <alignment horizontal="center" vertical="center"/>
    </xf>
    <xf numFmtId="0" fontId="10" fillId="11" borderId="79" xfId="0" applyFont="1" applyFill="1" applyBorder="1" applyAlignment="1">
      <alignment horizontal="center" vertical="center"/>
    </xf>
    <xf numFmtId="0" fontId="10" fillId="11" borderId="79" xfId="0" applyFont="1" applyFill="1" applyBorder="1" applyAlignment="1">
      <alignment horizontal="center" vertical="center" wrapText="1"/>
    </xf>
    <xf numFmtId="0" fontId="10" fillId="11" borderId="78" xfId="0" applyFont="1" applyFill="1" applyBorder="1" applyAlignment="1">
      <alignment horizontal="center" vertical="center" wrapText="1"/>
    </xf>
    <xf numFmtId="43" fontId="10" fillId="11" borderId="78" xfId="5" applyFont="1" applyFill="1" applyBorder="1" applyAlignment="1">
      <alignment horizontal="center" vertical="center" wrapText="1"/>
    </xf>
    <xf numFmtId="0" fontId="10" fillId="0" borderId="28" xfId="0" applyFont="1" applyBorder="1" applyAlignment="1">
      <alignment vertical="center"/>
    </xf>
    <xf numFmtId="14" fontId="10" fillId="0" borderId="28" xfId="0" applyNumberFormat="1" applyFont="1" applyBorder="1" applyAlignment="1">
      <alignment vertical="center"/>
    </xf>
    <xf numFmtId="0" fontId="10" fillId="0" borderId="28" xfId="0" applyFont="1" applyBorder="1" applyAlignment="1">
      <alignment horizontal="left" vertical="center" wrapText="1"/>
    </xf>
    <xf numFmtId="0" fontId="10" fillId="0" borderId="28" xfId="0" applyFont="1" applyBorder="1" applyAlignment="1">
      <alignment horizontal="center" vertical="center" wrapText="1"/>
    </xf>
    <xf numFmtId="0" fontId="10" fillId="0" borderId="28" xfId="0" applyFont="1" applyBorder="1" applyAlignment="1">
      <alignment horizontal="center" vertical="center"/>
    </xf>
    <xf numFmtId="0" fontId="10" fillId="0" borderId="28" xfId="0" applyFont="1" applyBorder="1" applyAlignment="1">
      <alignment vertical="center" wrapText="1"/>
    </xf>
    <xf numFmtId="43" fontId="10" fillId="0" borderId="28" xfId="5" applyFont="1" applyBorder="1" applyAlignment="1">
      <alignment vertical="center"/>
    </xf>
    <xf numFmtId="14" fontId="10" fillId="0" borderId="28" xfId="0" applyNumberFormat="1" applyFont="1" applyBorder="1" applyAlignment="1">
      <alignment horizontal="center" vertical="center"/>
    </xf>
    <xf numFmtId="0" fontId="25" fillId="0" borderId="0" xfId="0" applyFont="1" applyAlignment="1">
      <alignment wrapText="1"/>
    </xf>
    <xf numFmtId="0" fontId="10" fillId="0" borderId="80" xfId="0" applyFont="1" applyBorder="1" applyAlignment="1">
      <alignment horizontal="left" vertical="center"/>
    </xf>
    <xf numFmtId="0" fontId="10" fillId="0" borderId="76" xfId="0" applyFont="1" applyBorder="1" applyAlignment="1">
      <alignment horizontal="center" vertical="center"/>
    </xf>
    <xf numFmtId="0" fontId="10" fillId="0" borderId="76" xfId="0" applyFont="1" applyBorder="1" applyAlignment="1">
      <alignment horizontal="center" vertical="center" wrapText="1"/>
    </xf>
    <xf numFmtId="0" fontId="10" fillId="0" borderId="76" xfId="0" applyFont="1" applyBorder="1" applyAlignment="1">
      <alignment vertical="center" wrapText="1"/>
    </xf>
    <xf numFmtId="43" fontId="10" fillId="0" borderId="76" xfId="5" applyFont="1" applyBorder="1" applyAlignment="1">
      <alignment vertical="center"/>
    </xf>
    <xf numFmtId="0" fontId="10" fillId="0" borderId="76" xfId="0" applyFont="1" applyBorder="1" applyAlignment="1">
      <alignment vertical="center"/>
    </xf>
    <xf numFmtId="0" fontId="10" fillId="0" borderId="80" xfId="0" applyFont="1" applyBorder="1" applyAlignment="1">
      <alignment vertical="center"/>
    </xf>
    <xf numFmtId="0" fontId="10" fillId="0" borderId="81" xfId="0" applyFont="1" applyBorder="1" applyAlignment="1">
      <alignment horizontal="left" vertical="center"/>
    </xf>
    <xf numFmtId="0" fontId="9" fillId="0" borderId="77" xfId="0" applyFont="1" applyBorder="1" applyAlignment="1">
      <alignment horizontal="center" vertical="center"/>
    </xf>
    <xf numFmtId="0" fontId="9" fillId="0" borderId="76" xfId="0" applyFont="1" applyBorder="1" applyAlignment="1">
      <alignment horizontal="center" vertical="center" wrapText="1"/>
    </xf>
    <xf numFmtId="0" fontId="9" fillId="0" borderId="76" xfId="0" applyFont="1" applyBorder="1" applyAlignment="1">
      <alignment horizontal="center" vertical="center"/>
    </xf>
    <xf numFmtId="0" fontId="9" fillId="0" borderId="76" xfId="0" applyFont="1" applyBorder="1" applyAlignment="1">
      <alignment vertical="center" wrapText="1"/>
    </xf>
    <xf numFmtId="43" fontId="9" fillId="0" borderId="76" xfId="5" applyFont="1" applyBorder="1" applyAlignment="1">
      <alignment vertical="center"/>
    </xf>
    <xf numFmtId="0" fontId="9" fillId="0" borderId="76" xfId="0" applyFont="1" applyBorder="1" applyAlignment="1">
      <alignment vertical="center"/>
    </xf>
    <xf numFmtId="0" fontId="9" fillId="0" borderId="80" xfId="0" applyFont="1" applyBorder="1" applyAlignment="1">
      <alignment vertical="center"/>
    </xf>
    <xf numFmtId="0" fontId="10" fillId="10" borderId="81" xfId="0" applyFont="1" applyFill="1" applyBorder="1" applyAlignment="1">
      <alignment horizontal="center" vertical="center"/>
    </xf>
    <xf numFmtId="0" fontId="10" fillId="10" borderId="82" xfId="0" applyFont="1" applyFill="1" applyBorder="1" applyAlignment="1">
      <alignment horizontal="center" vertical="center"/>
    </xf>
    <xf numFmtId="0" fontId="10" fillId="10" borderId="83" xfId="0" applyFont="1" applyFill="1" applyBorder="1" applyAlignment="1">
      <alignment horizontal="center" vertical="center" wrapText="1"/>
    </xf>
    <xf numFmtId="0" fontId="10" fillId="10" borderId="84" xfId="0" applyFont="1" applyFill="1" applyBorder="1" applyAlignment="1">
      <alignment horizontal="center" vertical="center"/>
    </xf>
    <xf numFmtId="0" fontId="10" fillId="10" borderId="84" xfId="0" applyFont="1" applyFill="1" applyBorder="1" applyAlignment="1">
      <alignment vertical="center" wrapText="1"/>
    </xf>
    <xf numFmtId="43" fontId="10" fillId="10" borderId="84" xfId="5" applyFont="1" applyFill="1" applyBorder="1" applyAlignment="1">
      <alignment vertical="center"/>
    </xf>
    <xf numFmtId="0" fontId="10" fillId="10" borderId="83" xfId="0" applyFont="1" applyFill="1" applyBorder="1" applyAlignment="1">
      <alignment horizontal="center" vertical="center"/>
    </xf>
    <xf numFmtId="0" fontId="10" fillId="10" borderId="83" xfId="0" applyFont="1" applyFill="1" applyBorder="1" applyAlignment="1">
      <alignment vertical="center" wrapText="1"/>
    </xf>
    <xf numFmtId="0" fontId="10" fillId="10" borderId="83" xfId="0" applyFont="1" applyFill="1" applyBorder="1" applyAlignment="1">
      <alignment vertical="center"/>
    </xf>
    <xf numFmtId="0" fontId="9" fillId="0" borderId="0" xfId="0" applyFont="1" applyAlignment="1">
      <alignment horizontal="left" vertical="center"/>
    </xf>
    <xf numFmtId="0" fontId="6" fillId="7" borderId="23" xfId="0" applyFont="1" applyFill="1" applyBorder="1" applyAlignment="1">
      <alignment horizontal="center" vertical="center" wrapText="1"/>
    </xf>
    <xf numFmtId="2" fontId="9" fillId="5" borderId="0" xfId="0" applyNumberFormat="1" applyFont="1" applyFill="1"/>
    <xf numFmtId="2" fontId="10" fillId="5" borderId="0" xfId="2" applyNumberFormat="1" applyFont="1" applyFill="1" applyAlignment="1">
      <alignment vertical="center"/>
    </xf>
    <xf numFmtId="2" fontId="10" fillId="5" borderId="0" xfId="0" applyNumberFormat="1" applyFont="1" applyFill="1"/>
    <xf numFmtId="2" fontId="10" fillId="7" borderId="13" xfId="0" applyNumberFormat="1" applyFont="1" applyFill="1" applyBorder="1" applyAlignment="1">
      <alignment horizontal="center" vertical="center" textRotation="90" wrapText="1"/>
    </xf>
    <xf numFmtId="2" fontId="10" fillId="7" borderId="10" xfId="0" applyNumberFormat="1" applyFont="1" applyFill="1" applyBorder="1" applyAlignment="1">
      <alignment horizontal="center"/>
    </xf>
    <xf numFmtId="0" fontId="9" fillId="0" borderId="14" xfId="7" applyFont="1" applyBorder="1"/>
    <xf numFmtId="3" fontId="9" fillId="0" borderId="14" xfId="0" applyNumberFormat="1" applyFont="1" applyBorder="1"/>
    <xf numFmtId="2" fontId="9" fillId="0" borderId="13" xfId="0" applyNumberFormat="1" applyFont="1" applyBorder="1"/>
    <xf numFmtId="0" fontId="10" fillId="0" borderId="14" xfId="7" applyFont="1" applyBorder="1"/>
    <xf numFmtId="43" fontId="10" fillId="0" borderId="14" xfId="5" applyFont="1" applyBorder="1"/>
    <xf numFmtId="43" fontId="10" fillId="0" borderId="14" xfId="5" applyFont="1" applyBorder="1" applyAlignment="1"/>
    <xf numFmtId="3" fontId="9" fillId="0" borderId="14" xfId="7" applyNumberFormat="1" applyFont="1" applyBorder="1"/>
    <xf numFmtId="43" fontId="9" fillId="0" borderId="4" xfId="5" applyFont="1" applyBorder="1"/>
    <xf numFmtId="4" fontId="9" fillId="0" borderId="4" xfId="7" applyNumberFormat="1" applyFont="1" applyBorder="1"/>
    <xf numFmtId="0" fontId="9" fillId="0" borderId="13" xfId="7" applyFont="1" applyBorder="1"/>
    <xf numFmtId="4" fontId="9" fillId="0" borderId="13" xfId="7" applyNumberFormat="1" applyFont="1" applyBorder="1"/>
    <xf numFmtId="4" fontId="9" fillId="0" borderId="57" xfId="7" applyNumberFormat="1" applyFont="1" applyBorder="1"/>
    <xf numFmtId="4" fontId="9" fillId="0" borderId="4" xfId="0" applyNumberFormat="1" applyFont="1" applyBorder="1"/>
    <xf numFmtId="43" fontId="9" fillId="0" borderId="14" xfId="5" applyFont="1" applyBorder="1" applyAlignment="1"/>
    <xf numFmtId="4" fontId="9" fillId="0" borderId="13" xfId="0" applyNumberFormat="1" applyFont="1" applyBorder="1"/>
    <xf numFmtId="166" fontId="9" fillId="0" borderId="13" xfId="7" applyNumberFormat="1" applyFont="1" applyBorder="1"/>
    <xf numFmtId="43" fontId="9" fillId="0" borderId="13" xfId="0" applyNumberFormat="1" applyFont="1" applyBorder="1"/>
    <xf numFmtId="167" fontId="10" fillId="0" borderId="14" xfId="5" applyNumberFormat="1" applyFont="1" applyBorder="1"/>
    <xf numFmtId="3" fontId="10" fillId="0" borderId="14" xfId="7" applyNumberFormat="1" applyFont="1" applyBorder="1"/>
    <xf numFmtId="4" fontId="10" fillId="0" borderId="14" xfId="7" applyNumberFormat="1" applyFont="1" applyBorder="1"/>
    <xf numFmtId="4" fontId="10" fillId="0" borderId="4" xfId="0" applyNumberFormat="1" applyFont="1" applyBorder="1"/>
    <xf numFmtId="4" fontId="9" fillId="0" borderId="0" xfId="0" applyNumberFormat="1" applyFont="1" applyBorder="1"/>
    <xf numFmtId="4" fontId="10" fillId="0" borderId="4" xfId="7" applyNumberFormat="1" applyFont="1" applyBorder="1"/>
    <xf numFmtId="0" fontId="10" fillId="0" borderId="13" xfId="7" applyFont="1" applyBorder="1"/>
    <xf numFmtId="4" fontId="10" fillId="0" borderId="13" xfId="7" applyNumberFormat="1" applyFont="1" applyBorder="1"/>
    <xf numFmtId="4" fontId="10" fillId="0" borderId="57" xfId="7" applyNumberFormat="1" applyFont="1" applyBorder="1"/>
    <xf numFmtId="3" fontId="9" fillId="0" borderId="4" xfId="7" applyNumberFormat="1" applyFont="1" applyBorder="1"/>
    <xf numFmtId="0" fontId="9" fillId="0" borderId="0" xfId="7" applyFont="1" applyBorder="1"/>
    <xf numFmtId="0" fontId="10" fillId="0" borderId="14" xfId="0" applyFont="1" applyBorder="1"/>
    <xf numFmtId="2" fontId="10" fillId="0" borderId="13" xfId="0" applyNumberFormat="1" applyFont="1" applyBorder="1"/>
    <xf numFmtId="4" fontId="9" fillId="0" borderId="0" xfId="7" applyNumberFormat="1" applyFont="1" applyBorder="1"/>
    <xf numFmtId="2" fontId="10" fillId="0" borderId="14" xfId="0" applyNumberFormat="1" applyFont="1" applyBorder="1"/>
    <xf numFmtId="43" fontId="10" fillId="0" borderId="13" xfId="5" applyFont="1" applyBorder="1"/>
    <xf numFmtId="3" fontId="26" fillId="0" borderId="85" xfId="7" applyNumberFormat="1" applyFont="1" applyFill="1" applyBorder="1" applyAlignment="1">
      <alignment horizontal="right" vertical="top" shrinkToFit="1"/>
    </xf>
    <xf numFmtId="3" fontId="10" fillId="0" borderId="4" xfId="7" applyNumberFormat="1" applyFont="1" applyBorder="1"/>
    <xf numFmtId="4" fontId="10" fillId="0" borderId="0" xfId="7" applyNumberFormat="1" applyFont="1" applyBorder="1"/>
    <xf numFmtId="0" fontId="10" fillId="0" borderId="0" xfId="7" applyFont="1" applyBorder="1"/>
    <xf numFmtId="43" fontId="10" fillId="0" borderId="13" xfId="0" applyNumberFormat="1" applyFont="1" applyBorder="1"/>
    <xf numFmtId="0" fontId="9" fillId="0" borderId="14" xfId="0" applyFont="1" applyBorder="1" applyAlignment="1">
      <alignment horizontal="right"/>
    </xf>
    <xf numFmtId="4" fontId="26" fillId="0" borderId="85" xfId="7" applyNumberFormat="1" applyFont="1" applyFill="1" applyBorder="1" applyAlignment="1">
      <alignment horizontal="right" vertical="top" shrinkToFit="1"/>
    </xf>
    <xf numFmtId="2" fontId="9" fillId="0" borderId="46" xfId="0" applyNumberFormat="1" applyFont="1" applyBorder="1"/>
    <xf numFmtId="2" fontId="9" fillId="0" borderId="53" xfId="0" applyNumberFormat="1" applyFont="1" applyBorder="1"/>
    <xf numFmtId="43" fontId="9" fillId="0" borderId="11" xfId="0" applyNumberFormat="1" applyFont="1" applyBorder="1"/>
    <xf numFmtId="2" fontId="9" fillId="0" borderId="0" xfId="0" applyNumberFormat="1" applyFont="1"/>
    <xf numFmtId="0" fontId="10" fillId="0" borderId="0" xfId="2" applyFont="1" applyFill="1" applyAlignment="1">
      <alignment vertical="center" wrapText="1"/>
    </xf>
    <xf numFmtId="0" fontId="10" fillId="0" borderId="0" xfId="2" applyFont="1" applyFill="1" applyAlignment="1">
      <alignment horizontal="left" vertical="center" wrapText="1"/>
    </xf>
    <xf numFmtId="0" fontId="10" fillId="0" borderId="0" xfId="2" applyFont="1" applyFill="1" applyAlignment="1">
      <alignment horizontal="center" vertical="center"/>
    </xf>
    <xf numFmtId="0" fontId="10" fillId="0" borderId="0" xfId="2" applyFont="1" applyFill="1" applyAlignment="1">
      <alignment horizontal="right" vertical="center"/>
    </xf>
    <xf numFmtId="0" fontId="10" fillId="0" borderId="0" xfId="2" applyFont="1" applyFill="1" applyAlignment="1">
      <alignment horizontal="center" vertical="center" wrapText="1"/>
    </xf>
    <xf numFmtId="0" fontId="10" fillId="2" borderId="8" xfId="2" applyFont="1" applyFill="1" applyBorder="1" applyAlignment="1">
      <alignment horizontal="center" vertical="center" wrapText="1"/>
    </xf>
    <xf numFmtId="0" fontId="10" fillId="2" borderId="4" xfId="2" applyFont="1" applyFill="1" applyBorder="1" applyAlignment="1">
      <alignment horizontal="left" vertical="center" wrapText="1"/>
    </xf>
    <xf numFmtId="0" fontId="10" fillId="2" borderId="18" xfId="2" applyFont="1" applyFill="1" applyBorder="1" applyAlignment="1">
      <alignment horizontal="right" vertical="center"/>
    </xf>
    <xf numFmtId="0" fontId="10" fillId="2" borderId="18" xfId="2" applyFont="1" applyFill="1" applyBorder="1" applyAlignment="1">
      <alignment horizontal="center" vertical="center" wrapText="1"/>
    </xf>
    <xf numFmtId="0" fontId="10" fillId="7" borderId="5" xfId="2" applyFont="1" applyFill="1" applyBorder="1" applyAlignment="1">
      <alignment horizontal="left" vertical="center" wrapText="1"/>
    </xf>
    <xf numFmtId="0" fontId="27" fillId="7" borderId="49" xfId="2" applyFont="1" applyFill="1" applyBorder="1" applyAlignment="1">
      <alignment vertical="center"/>
    </xf>
    <xf numFmtId="0" fontId="27" fillId="7" borderId="21" xfId="2" applyFont="1" applyFill="1" applyBorder="1" applyAlignment="1">
      <alignment vertical="center"/>
    </xf>
    <xf numFmtId="0" fontId="10" fillId="7" borderId="4" xfId="2" applyFont="1" applyFill="1" applyBorder="1" applyAlignment="1">
      <alignment vertical="center"/>
    </xf>
    <xf numFmtId="0" fontId="10" fillId="7" borderId="14" xfId="2" applyFont="1" applyFill="1" applyBorder="1" applyAlignment="1">
      <alignment vertical="center"/>
    </xf>
    <xf numFmtId="0" fontId="3" fillId="7" borderId="49" xfId="2" applyFont="1" applyFill="1" applyBorder="1" applyAlignment="1">
      <alignment vertical="center"/>
    </xf>
    <xf numFmtId="0" fontId="3" fillId="7" borderId="21" xfId="2" applyFont="1" applyFill="1" applyBorder="1" applyAlignment="1">
      <alignment vertical="center"/>
    </xf>
    <xf numFmtId="0" fontId="9" fillId="7" borderId="4" xfId="2" applyFont="1" applyFill="1" applyBorder="1" applyAlignment="1">
      <alignment vertical="center"/>
    </xf>
    <xf numFmtId="0" fontId="9" fillId="7" borderId="14" xfId="2" applyFont="1" applyFill="1" applyBorder="1" applyAlignment="1">
      <alignment vertical="center"/>
    </xf>
    <xf numFmtId="0" fontId="9" fillId="5" borderId="28" xfId="0" applyFont="1" applyFill="1" applyBorder="1" applyAlignment="1">
      <alignment wrapText="1"/>
    </xf>
    <xf numFmtId="0" fontId="9" fillId="5" borderId="28" xfId="0" applyFont="1" applyFill="1" applyBorder="1" applyAlignment="1">
      <alignment horizontal="left" vertical="center" wrapText="1"/>
    </xf>
    <xf numFmtId="0" fontId="28" fillId="5" borderId="28" xfId="2" applyFont="1" applyFill="1" applyBorder="1" applyAlignment="1">
      <alignment horizontal="left" vertical="center"/>
    </xf>
    <xf numFmtId="0" fontId="9" fillId="5" borderId="28" xfId="2" applyFont="1" applyFill="1" applyBorder="1" applyAlignment="1">
      <alignment horizontal="center" vertical="center"/>
    </xf>
    <xf numFmtId="164" fontId="9" fillId="5" borderId="28" xfId="2" applyNumberFormat="1" applyFont="1" applyFill="1" applyBorder="1" applyAlignment="1">
      <alignment horizontal="right" vertical="center" wrapText="1"/>
    </xf>
    <xf numFmtId="0" fontId="9" fillId="5" borderId="28" xfId="2" applyFont="1" applyFill="1" applyBorder="1" applyAlignment="1">
      <alignment horizontal="center" vertical="center" wrapText="1"/>
    </xf>
    <xf numFmtId="0" fontId="9" fillId="5" borderId="28" xfId="2" applyFont="1" applyFill="1" applyBorder="1" applyAlignment="1">
      <alignment horizontal="right" vertical="center"/>
    </xf>
    <xf numFmtId="0" fontId="9" fillId="5" borderId="28" xfId="2" applyFont="1" applyFill="1" applyBorder="1" applyAlignment="1">
      <alignment vertical="center"/>
    </xf>
    <xf numFmtId="164" fontId="9" fillId="5" borderId="28" xfId="2" applyNumberFormat="1" applyFont="1" applyFill="1" applyBorder="1" applyAlignment="1">
      <alignment horizontal="right" vertical="center"/>
    </xf>
    <xf numFmtId="0" fontId="29" fillId="5" borderId="0" xfId="0" applyFont="1" applyFill="1" applyAlignment="1">
      <alignment horizontal="right" vertical="center" wrapText="1"/>
    </xf>
    <xf numFmtId="0" fontId="9" fillId="5" borderId="28" xfId="2" applyFont="1" applyFill="1" applyBorder="1" applyAlignment="1">
      <alignment vertical="center" wrapText="1"/>
    </xf>
    <xf numFmtId="0" fontId="29" fillId="5" borderId="28" xfId="0" applyFont="1" applyFill="1" applyBorder="1" applyAlignment="1">
      <alignment horizontal="right" vertical="center" wrapText="1"/>
    </xf>
    <xf numFmtId="14" fontId="9" fillId="5" borderId="28" xfId="2" applyNumberFormat="1" applyFont="1" applyFill="1" applyBorder="1" applyAlignment="1">
      <alignment horizontal="right" vertical="center"/>
    </xf>
    <xf numFmtId="0" fontId="9" fillId="5" borderId="28" xfId="2" applyFont="1" applyFill="1" applyBorder="1" applyAlignment="1">
      <alignment horizontal="right" vertical="center" wrapText="1"/>
    </xf>
    <xf numFmtId="0" fontId="9" fillId="5" borderId="28" xfId="0" applyFont="1" applyFill="1" applyBorder="1" applyAlignment="1">
      <alignment vertical="center" wrapText="1"/>
    </xf>
    <xf numFmtId="0" fontId="29" fillId="5" borderId="28" xfId="0" applyFont="1" applyFill="1" applyBorder="1" applyAlignment="1">
      <alignment wrapText="1"/>
    </xf>
    <xf numFmtId="0" fontId="29" fillId="5" borderId="28" xfId="0" applyFont="1" applyFill="1" applyBorder="1" applyAlignment="1">
      <alignment horizontal="left" wrapText="1"/>
    </xf>
    <xf numFmtId="0" fontId="28" fillId="5" borderId="27" xfId="2" applyFont="1" applyFill="1" applyBorder="1" applyAlignment="1">
      <alignment horizontal="left" vertical="center"/>
    </xf>
    <xf numFmtId="0" fontId="29" fillId="5" borderId="28" xfId="0" applyFont="1" applyFill="1" applyBorder="1" applyAlignment="1">
      <alignment horizontal="center" vertical="center" wrapText="1"/>
    </xf>
    <xf numFmtId="0" fontId="28" fillId="5" borderId="28" xfId="0" applyFont="1" applyFill="1" applyBorder="1" applyAlignment="1">
      <alignment wrapText="1"/>
    </xf>
    <xf numFmtId="0" fontId="28" fillId="5" borderId="28" xfId="2" applyFont="1" applyFill="1" applyBorder="1" applyAlignment="1">
      <alignment horizontal="left" vertical="center" wrapText="1"/>
    </xf>
    <xf numFmtId="0" fontId="28" fillId="5" borderId="28" xfId="2" applyFont="1" applyFill="1" applyBorder="1" applyAlignment="1">
      <alignment horizontal="center" vertical="center" wrapText="1"/>
    </xf>
    <xf numFmtId="4" fontId="28" fillId="5" borderId="28" xfId="2" applyNumberFormat="1" applyFont="1" applyFill="1" applyBorder="1" applyAlignment="1">
      <alignment horizontal="right" vertical="center" wrapText="1"/>
    </xf>
    <xf numFmtId="14" fontId="28" fillId="5" borderId="28" xfId="2" applyNumberFormat="1" applyFont="1" applyFill="1" applyBorder="1" applyAlignment="1">
      <alignment horizontal="right" vertical="center"/>
    </xf>
    <xf numFmtId="14" fontId="28" fillId="5" borderId="28" xfId="0" applyNumberFormat="1" applyFont="1" applyFill="1" applyBorder="1" applyAlignment="1">
      <alignment horizontal="center" vertical="center"/>
    </xf>
    <xf numFmtId="0" fontId="28" fillId="5" borderId="28" xfId="2" applyFont="1" applyFill="1" applyBorder="1" applyAlignment="1">
      <alignment vertical="center"/>
    </xf>
    <xf numFmtId="14" fontId="28" fillId="5" borderId="28" xfId="2" applyNumberFormat="1" applyFont="1" applyFill="1" applyBorder="1" applyAlignment="1">
      <alignment horizontal="center" vertical="center"/>
    </xf>
    <xf numFmtId="0" fontId="28" fillId="5" borderId="28" xfId="0" applyFont="1" applyFill="1" applyBorder="1" applyAlignment="1">
      <alignment vertical="center" wrapText="1"/>
    </xf>
    <xf numFmtId="0" fontId="3" fillId="7" borderId="63" xfId="2" applyFont="1" applyFill="1" applyBorder="1" applyAlignment="1">
      <alignment vertical="center"/>
    </xf>
    <xf numFmtId="0" fontId="3" fillId="7" borderId="67" xfId="2" applyFont="1" applyFill="1" applyBorder="1" applyAlignment="1">
      <alignment vertical="center"/>
    </xf>
    <xf numFmtId="0" fontId="28" fillId="5" borderId="28" xfId="2" applyFont="1" applyFill="1" applyBorder="1" applyAlignment="1">
      <alignment horizontal="right" vertical="center" wrapText="1"/>
    </xf>
    <xf numFmtId="0" fontId="28" fillId="5" borderId="28" xfId="0" applyFont="1" applyFill="1" applyBorder="1" applyAlignment="1">
      <alignment horizontal="right" wrapText="1"/>
    </xf>
    <xf numFmtId="0" fontId="28" fillId="5" borderId="28" xfId="2" applyFont="1" applyFill="1" applyBorder="1" applyAlignment="1">
      <alignment vertical="center" wrapText="1"/>
    </xf>
    <xf numFmtId="0" fontId="3" fillId="7" borderId="6" xfId="2" applyFont="1" applyFill="1" applyBorder="1" applyAlignment="1">
      <alignment vertical="center"/>
    </xf>
    <xf numFmtId="0" fontId="27" fillId="7" borderId="19" xfId="2" applyFont="1" applyFill="1" applyBorder="1" applyAlignment="1">
      <alignment vertical="center"/>
    </xf>
    <xf numFmtId="0" fontId="27" fillId="7" borderId="20" xfId="2" applyFont="1" applyFill="1" applyBorder="1" applyAlignment="1">
      <alignment vertical="center"/>
    </xf>
    <xf numFmtId="0" fontId="9" fillId="5" borderId="28" xfId="2" applyFont="1" applyFill="1" applyBorder="1" applyAlignment="1">
      <alignment horizontal="left" vertical="center" wrapText="1"/>
    </xf>
    <xf numFmtId="0" fontId="9" fillId="5" borderId="28" xfId="2" applyFont="1" applyFill="1" applyBorder="1" applyAlignment="1">
      <alignment horizontal="left" vertical="center"/>
    </xf>
    <xf numFmtId="43" fontId="9" fillId="5" borderId="28" xfId="5" applyFont="1" applyFill="1" applyBorder="1" applyAlignment="1">
      <alignment horizontal="right" vertical="center"/>
    </xf>
    <xf numFmtId="43" fontId="9" fillId="5" borderId="28" xfId="5" applyFont="1" applyFill="1" applyBorder="1" applyAlignment="1">
      <alignment horizontal="right" vertical="center" wrapText="1"/>
    </xf>
    <xf numFmtId="0" fontId="9" fillId="5" borderId="48" xfId="0" applyFont="1" applyFill="1" applyBorder="1" applyAlignment="1">
      <alignment horizontal="left" vertical="center" wrapText="1"/>
    </xf>
    <xf numFmtId="0" fontId="9" fillId="5" borderId="27" xfId="0" applyFont="1" applyFill="1" applyBorder="1" applyAlignment="1">
      <alignment horizontal="left" vertical="center" wrapText="1"/>
    </xf>
    <xf numFmtId="0" fontId="9" fillId="5" borderId="48" xfId="0" applyFont="1" applyFill="1" applyBorder="1" applyAlignment="1">
      <alignment horizontal="center" vertical="center" wrapText="1"/>
    </xf>
    <xf numFmtId="0" fontId="9" fillId="5" borderId="27" xfId="0" applyFont="1" applyFill="1" applyBorder="1" applyAlignment="1">
      <alignment horizontal="center" vertical="center" wrapText="1"/>
    </xf>
    <xf numFmtId="4" fontId="9" fillId="5" borderId="48" xfId="2" applyNumberFormat="1" applyFont="1" applyFill="1" applyBorder="1" applyAlignment="1">
      <alignment horizontal="right" vertical="center" wrapText="1"/>
    </xf>
    <xf numFmtId="0" fontId="9" fillId="5" borderId="27" xfId="2" applyFont="1" applyFill="1" applyBorder="1" applyAlignment="1">
      <alignment horizontal="center" vertical="center" wrapText="1"/>
    </xf>
    <xf numFmtId="0" fontId="9" fillId="5" borderId="48" xfId="2" applyFont="1" applyFill="1" applyBorder="1" applyAlignment="1">
      <alignment horizontal="center" vertical="center" wrapText="1"/>
    </xf>
    <xf numFmtId="14" fontId="9" fillId="5" borderId="27" xfId="2" applyNumberFormat="1" applyFont="1" applyFill="1" applyBorder="1" applyAlignment="1">
      <alignment horizontal="right" vertical="center" wrapText="1"/>
    </xf>
    <xf numFmtId="0" fontId="9" fillId="5" borderId="48" xfId="2" applyFont="1" applyFill="1" applyBorder="1" applyAlignment="1">
      <alignment vertical="center" wrapText="1"/>
    </xf>
    <xf numFmtId="0" fontId="9" fillId="5" borderId="27" xfId="2" applyFont="1" applyFill="1" applyBorder="1" applyAlignment="1">
      <alignment horizontal="right" vertical="center" wrapText="1"/>
    </xf>
    <xf numFmtId="0" fontId="9" fillId="5" borderId="65" xfId="0" applyFont="1" applyFill="1" applyBorder="1" applyAlignment="1">
      <alignment horizontal="left" vertical="center" wrapText="1"/>
    </xf>
    <xf numFmtId="0" fontId="9" fillId="5" borderId="65" xfId="2" applyFont="1" applyFill="1" applyBorder="1" applyAlignment="1">
      <alignment vertical="center" wrapText="1"/>
    </xf>
    <xf numFmtId="0" fontId="3" fillId="7" borderId="87" xfId="2" applyFont="1" applyFill="1" applyBorder="1" applyAlignment="1">
      <alignment vertical="center"/>
    </xf>
    <xf numFmtId="0" fontId="3" fillId="7" borderId="45" xfId="2" applyFont="1" applyFill="1" applyBorder="1" applyAlignment="1">
      <alignment vertical="center"/>
    </xf>
    <xf numFmtId="0" fontId="3" fillId="7" borderId="59" xfId="2" applyFont="1" applyFill="1" applyBorder="1" applyAlignment="1">
      <alignment vertical="center"/>
    </xf>
    <xf numFmtId="164" fontId="10" fillId="2" borderId="19" xfId="2" applyNumberFormat="1" applyFont="1" applyFill="1" applyBorder="1" applyAlignment="1">
      <alignment horizontal="center" vertical="center"/>
    </xf>
    <xf numFmtId="0" fontId="9" fillId="0" borderId="0" xfId="0" applyFont="1" applyAlignment="1">
      <alignment horizontal="left" wrapText="1"/>
    </xf>
    <xf numFmtId="0" fontId="9" fillId="0" borderId="0" xfId="0" applyFont="1" applyAlignment="1">
      <alignment horizontal="right"/>
    </xf>
    <xf numFmtId="0" fontId="10" fillId="0" borderId="0" xfId="0" applyFont="1" applyAlignment="1">
      <alignment wrapText="1"/>
    </xf>
    <xf numFmtId="0" fontId="10" fillId="7" borderId="6" xfId="2" applyFont="1" applyFill="1" applyBorder="1" applyAlignment="1">
      <alignment horizontal="center" vertical="center"/>
    </xf>
    <xf numFmtId="0" fontId="10" fillId="7" borderId="14" xfId="2" applyFont="1" applyFill="1" applyBorder="1" applyAlignment="1">
      <alignment horizontal="left" vertical="center" wrapText="1"/>
    </xf>
    <xf numFmtId="0" fontId="10" fillId="7" borderId="57" xfId="2" applyFont="1" applyFill="1" applyBorder="1" applyAlignment="1">
      <alignment vertical="center"/>
    </xf>
    <xf numFmtId="0" fontId="10" fillId="7" borderId="0" xfId="2" applyFont="1" applyFill="1" applyBorder="1" applyAlignment="1">
      <alignment vertical="center"/>
    </xf>
    <xf numFmtId="0" fontId="10" fillId="7" borderId="51" xfId="2" applyFont="1" applyFill="1" applyBorder="1" applyAlignment="1">
      <alignment vertical="center"/>
    </xf>
    <xf numFmtId="0" fontId="10" fillId="7" borderId="56" xfId="2" applyFont="1" applyFill="1" applyBorder="1" applyAlignment="1">
      <alignment vertical="center"/>
    </xf>
    <xf numFmtId="0" fontId="9" fillId="0" borderId="28" xfId="4" applyFont="1" applyBorder="1" applyAlignment="1">
      <alignment wrapText="1"/>
    </xf>
    <xf numFmtId="3" fontId="9" fillId="0" borderId="28" xfId="4" applyNumberFormat="1" applyFont="1" applyBorder="1" applyAlignment="1">
      <alignment wrapText="1"/>
    </xf>
    <xf numFmtId="3" fontId="9" fillId="0" borderId="28" xfId="4" applyNumberFormat="1" applyFont="1" applyBorder="1"/>
    <xf numFmtId="1" fontId="9" fillId="0" borderId="28" xfId="4" applyNumberFormat="1" applyFont="1" applyBorder="1" applyAlignment="1">
      <alignment horizontal="center"/>
    </xf>
    <xf numFmtId="3" fontId="9" fillId="0" borderId="28" xfId="4" applyNumberFormat="1" applyFont="1" applyBorder="1" applyAlignment="1">
      <alignment horizontal="right"/>
    </xf>
    <xf numFmtId="0" fontId="10" fillId="0" borderId="28" xfId="2" applyFont="1" applyFill="1" applyBorder="1" applyAlignment="1">
      <alignment vertical="center"/>
    </xf>
    <xf numFmtId="0" fontId="10" fillId="7" borderId="3" xfId="2" applyFont="1" applyFill="1" applyBorder="1" applyAlignment="1">
      <alignment horizontal="center" vertical="center"/>
    </xf>
    <xf numFmtId="3" fontId="10" fillId="7" borderId="57" xfId="2" applyNumberFormat="1" applyFont="1" applyFill="1" applyBorder="1" applyAlignment="1">
      <alignment vertical="center"/>
    </xf>
    <xf numFmtId="0" fontId="9" fillId="0" borderId="28" xfId="4" applyFont="1" applyBorder="1" applyAlignment="1">
      <alignment horizontal="left" wrapText="1"/>
    </xf>
    <xf numFmtId="0" fontId="10" fillId="2" borderId="7" xfId="2" applyFont="1" applyFill="1" applyBorder="1" applyAlignment="1">
      <alignment horizontal="center" vertical="center" wrapText="1"/>
    </xf>
    <xf numFmtId="3" fontId="10" fillId="2" borderId="43" xfId="2" applyNumberFormat="1" applyFont="1" applyFill="1" applyBorder="1" applyAlignment="1">
      <alignment vertical="center"/>
    </xf>
    <xf numFmtId="3" fontId="10" fillId="2" borderId="16" xfId="2" applyNumberFormat="1" applyFont="1" applyFill="1" applyBorder="1" applyAlignment="1">
      <alignment vertical="center"/>
    </xf>
    <xf numFmtId="0" fontId="10" fillId="0" borderId="0" xfId="2" applyFont="1" applyFill="1" applyBorder="1" applyAlignment="1">
      <alignment horizontal="center" vertical="center" wrapText="1"/>
    </xf>
    <xf numFmtId="49" fontId="9" fillId="0" borderId="0" xfId="1" applyNumberFormat="1" applyFont="1" applyFill="1" applyAlignment="1">
      <alignment horizontal="left" vertical="center" wrapText="1"/>
    </xf>
    <xf numFmtId="0" fontId="9" fillId="0" borderId="0" xfId="2" applyFont="1" applyFill="1" applyBorder="1" applyAlignment="1">
      <alignment horizontal="left" vertical="center" wrapText="1"/>
    </xf>
    <xf numFmtId="0" fontId="8" fillId="0" borderId="0" xfId="4" applyFont="1" applyFill="1" applyAlignment="1">
      <alignment wrapText="1"/>
    </xf>
    <xf numFmtId="0" fontId="8" fillId="0" borderId="0" xfId="4" applyFont="1" applyFill="1" applyAlignment="1">
      <alignment horizontal="right"/>
    </xf>
    <xf numFmtId="0" fontId="8" fillId="0" borderId="0" xfId="2" applyFont="1" applyFill="1" applyAlignment="1">
      <alignment vertical="center" wrapText="1"/>
    </xf>
    <xf numFmtId="0" fontId="8" fillId="0" borderId="0" xfId="2" applyFont="1" applyFill="1" applyAlignment="1">
      <alignment horizontal="right" vertical="center"/>
    </xf>
    <xf numFmtId="0" fontId="9" fillId="0" borderId="0" xfId="4" applyFont="1" applyAlignment="1">
      <alignment wrapText="1"/>
    </xf>
    <xf numFmtId="0" fontId="9" fillId="0" borderId="0" xfId="4" applyFont="1" applyAlignment="1">
      <alignment horizontal="right"/>
    </xf>
    <xf numFmtId="0" fontId="10" fillId="8" borderId="19" xfId="4" applyFont="1" applyFill="1" applyBorder="1" applyAlignment="1">
      <alignment horizontal="center" vertical="center"/>
    </xf>
    <xf numFmtId="0" fontId="10" fillId="8" borderId="18" xfId="4" applyFont="1" applyFill="1" applyBorder="1" applyAlignment="1">
      <alignment horizontal="center" vertical="center"/>
    </xf>
    <xf numFmtId="0" fontId="9" fillId="0" borderId="21" xfId="4" applyFont="1" applyBorder="1" applyAlignment="1">
      <alignment wrapText="1"/>
    </xf>
    <xf numFmtId="3" fontId="9" fillId="0" borderId="0" xfId="4" applyNumberFormat="1" applyFont="1" applyBorder="1" applyAlignment="1">
      <alignment horizontal="right"/>
    </xf>
    <xf numFmtId="3" fontId="9" fillId="0" borderId="14" xfId="4" applyNumberFormat="1" applyFont="1" applyBorder="1" applyAlignment="1">
      <alignment horizontal="right"/>
    </xf>
    <xf numFmtId="0" fontId="9" fillId="0" borderId="28" xfId="4" applyFont="1" applyBorder="1"/>
    <xf numFmtId="1" fontId="9" fillId="0" borderId="28" xfId="4" applyNumberFormat="1" applyFont="1" applyBorder="1" applyAlignment="1">
      <alignment horizontal="right"/>
    </xf>
    <xf numFmtId="4" fontId="9" fillId="0" borderId="28" xfId="4" applyNumberFormat="1" applyFont="1" applyBorder="1"/>
    <xf numFmtId="4" fontId="9" fillId="0" borderId="28" xfId="4" applyNumberFormat="1" applyFont="1" applyBorder="1" applyAlignment="1">
      <alignment horizontal="right"/>
    </xf>
    <xf numFmtId="49" fontId="9" fillId="0" borderId="28" xfId="4" applyNumberFormat="1" applyFont="1" applyBorder="1" applyAlignment="1">
      <alignment horizontal="right"/>
    </xf>
    <xf numFmtId="0" fontId="9" fillId="0" borderId="4" xfId="4" applyFont="1" applyBorder="1" applyAlignment="1">
      <alignment wrapText="1"/>
    </xf>
    <xf numFmtId="1" fontId="9" fillId="0" borderId="14" xfId="4" applyNumberFormat="1" applyFont="1" applyBorder="1" applyAlignment="1">
      <alignment horizontal="right"/>
    </xf>
    <xf numFmtId="3" fontId="9" fillId="0" borderId="4" xfId="4" applyNumberFormat="1" applyFont="1" applyBorder="1" applyAlignment="1">
      <alignment horizontal="right"/>
    </xf>
    <xf numFmtId="4" fontId="9" fillId="0" borderId="4" xfId="4" applyNumberFormat="1" applyFont="1" applyBorder="1"/>
    <xf numFmtId="0" fontId="10" fillId="3" borderId="19" xfId="4" applyFont="1" applyFill="1" applyBorder="1" applyAlignment="1">
      <alignment horizontal="center"/>
    </xf>
    <xf numFmtId="0" fontId="10" fillId="3" borderId="19" xfId="4" applyFont="1" applyFill="1" applyBorder="1" applyAlignment="1">
      <alignment horizontal="center" wrapText="1"/>
    </xf>
    <xf numFmtId="0" fontId="9" fillId="3" borderId="28" xfId="4" applyFont="1" applyFill="1" applyBorder="1"/>
    <xf numFmtId="0" fontId="9" fillId="3" borderId="28" xfId="4" applyFont="1" applyFill="1" applyBorder="1" applyAlignment="1">
      <alignment horizontal="right"/>
    </xf>
    <xf numFmtId="3" fontId="10" fillId="3" borderId="28" xfId="4" applyNumberFormat="1" applyFont="1" applyFill="1" applyBorder="1"/>
    <xf numFmtId="0" fontId="28" fillId="5" borderId="28" xfId="0" applyFont="1" applyFill="1" applyBorder="1" applyAlignment="1">
      <alignment horizontal="left" vertical="center" wrapText="1"/>
    </xf>
    <xf numFmtId="10" fontId="26" fillId="5" borderId="28" xfId="0" applyNumberFormat="1" applyFont="1" applyFill="1" applyBorder="1" applyAlignment="1">
      <alignment horizontal="center" vertical="center" wrapText="1"/>
    </xf>
    <xf numFmtId="9" fontId="9" fillId="0" borderId="28" xfId="0" applyNumberFormat="1" applyFont="1" applyBorder="1" applyAlignment="1">
      <alignment horizontal="center" vertical="center"/>
    </xf>
    <xf numFmtId="0" fontId="26" fillId="5" borderId="28" xfId="0" applyFont="1" applyFill="1" applyBorder="1" applyAlignment="1">
      <alignment horizontal="left" vertical="center" wrapText="1"/>
    </xf>
    <xf numFmtId="0" fontId="26" fillId="5" borderId="28" xfId="0" applyFont="1" applyFill="1" applyBorder="1" applyAlignment="1">
      <alignment horizontal="center" vertical="center" wrapText="1"/>
    </xf>
    <xf numFmtId="1" fontId="9" fillId="5" borderId="28" xfId="6" applyNumberFormat="1" applyFont="1" applyFill="1" applyBorder="1" applyAlignment="1">
      <alignment horizontal="center" vertical="center" wrapText="1"/>
    </xf>
    <xf numFmtId="9" fontId="28" fillId="0" borderId="28" xfId="0" applyNumberFormat="1" applyFont="1" applyBorder="1" applyAlignment="1">
      <alignment horizontal="center" vertical="center"/>
    </xf>
    <xf numFmtId="0" fontId="28" fillId="5" borderId="28" xfId="0" applyFont="1" applyFill="1" applyBorder="1" applyAlignment="1">
      <alignment horizontal="center" vertical="center" wrapText="1"/>
    </xf>
    <xf numFmtId="168" fontId="9" fillId="5" borderId="28" xfId="6" applyNumberFormat="1" applyFont="1" applyFill="1" applyBorder="1" applyAlignment="1">
      <alignment horizontal="center" vertical="center" wrapText="1"/>
    </xf>
    <xf numFmtId="9" fontId="26" fillId="5" borderId="28" xfId="0" applyNumberFormat="1" applyFont="1" applyFill="1" applyBorder="1" applyAlignment="1">
      <alignment horizontal="center" vertical="center"/>
    </xf>
    <xf numFmtId="9" fontId="9" fillId="5" borderId="28" xfId="0" applyNumberFormat="1" applyFont="1" applyFill="1" applyBorder="1" applyAlignment="1">
      <alignment horizontal="center" vertical="center"/>
    </xf>
    <xf numFmtId="10" fontId="26" fillId="5" borderId="28" xfId="0" applyNumberFormat="1" applyFont="1" applyFill="1" applyBorder="1" applyAlignment="1">
      <alignment horizontal="center" vertical="center"/>
    </xf>
    <xf numFmtId="10" fontId="28" fillId="5" borderId="28" xfId="0" applyNumberFormat="1" applyFont="1" applyFill="1" applyBorder="1" applyAlignment="1">
      <alignment horizontal="center" vertical="center"/>
    </xf>
    <xf numFmtId="9" fontId="28" fillId="5" borderId="28" xfId="0" applyNumberFormat="1" applyFont="1" applyFill="1" applyBorder="1" applyAlignment="1">
      <alignment horizontal="center" vertical="center"/>
    </xf>
    <xf numFmtId="0" fontId="26" fillId="5" borderId="28" xfId="0" applyFont="1" applyFill="1" applyBorder="1" applyAlignment="1">
      <alignment vertical="center" wrapText="1"/>
    </xf>
    <xf numFmtId="9" fontId="26" fillId="5" borderId="28" xfId="0" applyNumberFormat="1" applyFont="1" applyFill="1" applyBorder="1" applyAlignment="1">
      <alignment horizontal="center" vertical="center" wrapText="1"/>
    </xf>
    <xf numFmtId="1" fontId="28" fillId="5" borderId="28" xfId="0" applyNumberFormat="1" applyFont="1" applyFill="1" applyBorder="1" applyAlignment="1">
      <alignment horizontal="center" vertical="center" wrapText="1"/>
    </xf>
    <xf numFmtId="0" fontId="28" fillId="5" borderId="28" xfId="0" applyFont="1" applyFill="1" applyBorder="1" applyAlignment="1">
      <alignment horizontal="center" vertical="center"/>
    </xf>
    <xf numFmtId="9" fontId="28" fillId="5" borderId="28" xfId="0" applyNumberFormat="1" applyFont="1" applyFill="1" applyBorder="1" applyAlignment="1">
      <alignment horizontal="center" vertical="center" wrapText="1"/>
    </xf>
    <xf numFmtId="0" fontId="9" fillId="5" borderId="41" xfId="0" applyFont="1" applyFill="1" applyBorder="1" applyAlignment="1">
      <alignment vertical="center" wrapText="1"/>
    </xf>
    <xf numFmtId="0" fontId="26" fillId="5" borderId="41" xfId="0" applyFont="1" applyFill="1" applyBorder="1" applyAlignment="1">
      <alignment vertical="center" wrapText="1"/>
    </xf>
    <xf numFmtId="0" fontId="26" fillId="5" borderId="41" xfId="0" applyFont="1" applyFill="1" applyBorder="1" applyAlignment="1">
      <alignment horizontal="left" vertical="center" wrapText="1"/>
    </xf>
    <xf numFmtId="0" fontId="26" fillId="5" borderId="41" xfId="0" applyFont="1" applyFill="1" applyBorder="1" applyAlignment="1">
      <alignment horizontal="center" vertical="center"/>
    </xf>
    <xf numFmtId="9" fontId="26" fillId="5" borderId="41" xfId="0" applyNumberFormat="1" applyFont="1" applyFill="1" applyBorder="1" applyAlignment="1">
      <alignment horizontal="center" vertical="center" wrapText="1"/>
    </xf>
    <xf numFmtId="0" fontId="26" fillId="5" borderId="41" xfId="0" applyFont="1" applyFill="1" applyBorder="1" applyAlignment="1">
      <alignment horizontal="center" vertical="center" wrapText="1"/>
    </xf>
    <xf numFmtId="9" fontId="26" fillId="5" borderId="41" xfId="0" applyNumberFormat="1" applyFont="1" applyFill="1" applyBorder="1" applyAlignment="1">
      <alignment horizontal="center" vertical="center"/>
    </xf>
    <xf numFmtId="167" fontId="1" fillId="0" borderId="28" xfId="5" applyNumberFormat="1" applyFont="1" applyFill="1" applyBorder="1"/>
    <xf numFmtId="167" fontId="3" fillId="6" borderId="28" xfId="0" applyNumberFormat="1" applyFont="1" applyFill="1" applyBorder="1" applyAlignment="1">
      <alignment vertical="center"/>
    </xf>
    <xf numFmtId="3" fontId="1" fillId="0" borderId="0" xfId="0" applyNumberFormat="1" applyFont="1"/>
    <xf numFmtId="3" fontId="0" fillId="0" borderId="0" xfId="0" applyNumberFormat="1"/>
    <xf numFmtId="167" fontId="0" fillId="0" borderId="0" xfId="0" applyNumberFormat="1"/>
    <xf numFmtId="3" fontId="10" fillId="0" borderId="0" xfId="0" applyNumberFormat="1" applyFont="1" applyAlignment="1">
      <alignment vertical="center"/>
    </xf>
    <xf numFmtId="0" fontId="0" fillId="0" borderId="0" xfId="0" applyFont="1" applyAlignment="1"/>
    <xf numFmtId="3" fontId="9" fillId="0" borderId="0" xfId="0" applyNumberFormat="1" applyFont="1" applyAlignment="1">
      <alignment vertical="center"/>
    </xf>
    <xf numFmtId="0" fontId="9" fillId="0" borderId="80" xfId="0" applyFont="1" applyFill="1" applyBorder="1" applyAlignment="1">
      <alignment horizontal="left" vertical="center"/>
    </xf>
    <xf numFmtId="3" fontId="9" fillId="0" borderId="97" xfId="0" applyNumberFormat="1" applyFont="1" applyBorder="1" applyAlignment="1">
      <alignment vertical="center"/>
    </xf>
    <xf numFmtId="3" fontId="10" fillId="0" borderId="98" xfId="0" applyNumberFormat="1" applyFont="1" applyBorder="1" applyAlignment="1">
      <alignment vertical="center"/>
    </xf>
    <xf numFmtId="3" fontId="10" fillId="0" borderId="80" xfId="0" applyNumberFormat="1" applyFont="1" applyBorder="1" applyAlignment="1">
      <alignment vertical="center"/>
    </xf>
    <xf numFmtId="3" fontId="10" fillId="0" borderId="99" xfId="0" applyNumberFormat="1" applyFont="1" applyBorder="1" applyAlignment="1">
      <alignment vertical="center"/>
    </xf>
    <xf numFmtId="9" fontId="10" fillId="0" borderId="100" xfId="6" applyFont="1" applyBorder="1" applyAlignment="1">
      <alignment vertical="center"/>
    </xf>
    <xf numFmtId="9" fontId="10" fillId="0" borderId="12" xfId="6" applyFont="1" applyBorder="1" applyAlignment="1">
      <alignment vertical="center"/>
    </xf>
    <xf numFmtId="9" fontId="10" fillId="0" borderId="14" xfId="6" applyFont="1" applyBorder="1" applyAlignment="1">
      <alignment vertical="center"/>
    </xf>
    <xf numFmtId="3" fontId="9" fillId="5" borderId="0" xfId="0" applyNumberFormat="1" applyFont="1" applyFill="1" applyAlignment="1">
      <alignment vertical="center"/>
    </xf>
    <xf numFmtId="3" fontId="9" fillId="5" borderId="97" xfId="0" applyNumberFormat="1" applyFont="1" applyFill="1" applyBorder="1" applyAlignment="1">
      <alignment vertical="center"/>
    </xf>
    <xf numFmtId="3" fontId="10" fillId="5" borderId="98" xfId="0" applyNumberFormat="1" applyFont="1" applyFill="1" applyBorder="1" applyAlignment="1">
      <alignment vertical="center"/>
    </xf>
    <xf numFmtId="3" fontId="10" fillId="5" borderId="0" xfId="0" applyNumberFormat="1" applyFont="1" applyFill="1" applyAlignment="1">
      <alignment vertical="center"/>
    </xf>
    <xf numFmtId="3" fontId="10" fillId="5" borderId="80" xfId="0" applyNumberFormat="1" applyFont="1" applyFill="1" applyBorder="1" applyAlignment="1">
      <alignment vertical="center"/>
    </xf>
    <xf numFmtId="3" fontId="10" fillId="5" borderId="99" xfId="0" applyNumberFormat="1" applyFont="1" applyFill="1" applyBorder="1" applyAlignment="1">
      <alignment vertical="center"/>
    </xf>
    <xf numFmtId="9" fontId="10" fillId="5" borderId="100" xfId="6" applyFont="1" applyFill="1" applyBorder="1" applyAlignment="1">
      <alignment vertical="center"/>
    </xf>
    <xf numFmtId="9" fontId="10" fillId="5" borderId="14" xfId="6" applyFont="1" applyFill="1" applyBorder="1" applyAlignment="1">
      <alignment vertical="center"/>
    </xf>
    <xf numFmtId="0" fontId="0" fillId="5" borderId="0" xfId="0" applyFont="1" applyFill="1" applyAlignment="1"/>
    <xf numFmtId="3" fontId="9" fillId="0" borderId="98" xfId="0" applyNumberFormat="1" applyFont="1" applyBorder="1" applyAlignment="1">
      <alignment vertical="center"/>
    </xf>
    <xf numFmtId="3" fontId="9" fillId="0" borderId="80" xfId="0" applyNumberFormat="1" applyFont="1" applyBorder="1" applyAlignment="1">
      <alignment vertical="center"/>
    </xf>
    <xf numFmtId="0" fontId="9" fillId="0" borderId="99" xfId="0" applyFont="1" applyBorder="1" applyAlignment="1">
      <alignment vertical="center"/>
    </xf>
    <xf numFmtId="9" fontId="10" fillId="0" borderId="11" xfId="6" applyFont="1" applyBorder="1" applyAlignment="1">
      <alignment vertical="center"/>
    </xf>
    <xf numFmtId="0" fontId="10" fillId="10" borderId="101" xfId="0" applyFont="1" applyFill="1" applyBorder="1" applyAlignment="1">
      <alignment horizontal="center" vertical="center"/>
    </xf>
    <xf numFmtId="3" fontId="10" fillId="10" borderId="101" xfId="0" applyNumberFormat="1" applyFont="1" applyFill="1" applyBorder="1" applyAlignment="1">
      <alignment vertical="center"/>
    </xf>
    <xf numFmtId="3" fontId="10" fillId="10" borderId="102" xfId="0" applyNumberFormat="1" applyFont="1" applyFill="1" applyBorder="1" applyAlignment="1">
      <alignment vertical="center"/>
    </xf>
    <xf numFmtId="3" fontId="10" fillId="10" borderId="83" xfId="0" applyNumberFormat="1" applyFont="1" applyFill="1" applyBorder="1" applyAlignment="1">
      <alignment vertical="center"/>
    </xf>
    <xf numFmtId="0" fontId="10" fillId="10" borderId="101" xfId="0" applyFont="1" applyFill="1" applyBorder="1" applyAlignment="1">
      <alignment vertical="center"/>
    </xf>
    <xf numFmtId="0" fontId="10" fillId="10" borderId="103" xfId="0" applyFont="1" applyFill="1" applyBorder="1" applyAlignment="1">
      <alignment vertical="center"/>
    </xf>
    <xf numFmtId="0" fontId="10" fillId="10" borderId="104" xfId="0" applyFont="1" applyFill="1" applyBorder="1" applyAlignment="1">
      <alignment vertical="center"/>
    </xf>
    <xf numFmtId="0" fontId="10" fillId="10" borderId="77" xfId="0" applyFont="1" applyFill="1" applyBorder="1" applyAlignment="1">
      <alignment vertical="center"/>
    </xf>
    <xf numFmtId="0" fontId="9" fillId="0" borderId="0" xfId="0" applyFont="1" applyAlignment="1">
      <alignment vertical="center"/>
    </xf>
    <xf numFmtId="3" fontId="0" fillId="0" borderId="0" xfId="0" applyNumberFormat="1" applyFont="1" applyAlignment="1"/>
    <xf numFmtId="0" fontId="1" fillId="5" borderId="1" xfId="0" applyFont="1" applyFill="1" applyBorder="1" applyAlignment="1">
      <alignment horizontal="left" vertical="center" wrapText="1"/>
    </xf>
    <xf numFmtId="0" fontId="10" fillId="8" borderId="43" xfId="0" applyFont="1" applyFill="1" applyBorder="1" applyAlignment="1">
      <alignment horizontal="center" vertical="center" wrapText="1"/>
    </xf>
    <xf numFmtId="0" fontId="10" fillId="8" borderId="15" xfId="0" applyFont="1" applyFill="1" applyBorder="1" applyAlignment="1">
      <alignment horizontal="center" vertical="center" wrapText="1"/>
    </xf>
    <xf numFmtId="0" fontId="10" fillId="8" borderId="16" xfId="0" applyFont="1" applyFill="1" applyBorder="1" applyAlignment="1">
      <alignment horizontal="center" vertical="center" wrapText="1"/>
    </xf>
    <xf numFmtId="0" fontId="10" fillId="8" borderId="44" xfId="0" applyFont="1" applyFill="1" applyBorder="1" applyAlignment="1">
      <alignment horizontal="center" vertical="center" wrapText="1"/>
    </xf>
    <xf numFmtId="0" fontId="10" fillId="8" borderId="20" xfId="0" applyFont="1" applyFill="1" applyBorder="1" applyAlignment="1">
      <alignment horizontal="center" vertical="center" wrapText="1"/>
    </xf>
    <xf numFmtId="165" fontId="10" fillId="8" borderId="43" xfId="0" applyNumberFormat="1" applyFont="1" applyFill="1" applyBorder="1" applyAlignment="1">
      <alignment horizontal="center" textRotation="90" wrapText="1"/>
    </xf>
    <xf numFmtId="165" fontId="10" fillId="8" borderId="16" xfId="0" applyNumberFormat="1" applyFont="1" applyFill="1" applyBorder="1" applyAlignment="1">
      <alignment horizontal="center" textRotation="90" wrapText="1"/>
    </xf>
    <xf numFmtId="165" fontId="10" fillId="8" borderId="44" xfId="0" applyNumberFormat="1" applyFont="1" applyFill="1" applyBorder="1" applyAlignment="1">
      <alignment horizontal="center" textRotation="90" wrapText="1"/>
    </xf>
    <xf numFmtId="0" fontId="10" fillId="0" borderId="13" xfId="0" applyFont="1" applyFill="1" applyBorder="1" applyAlignment="1">
      <alignment horizontal="center" vertical="center" wrapText="1"/>
    </xf>
    <xf numFmtId="0" fontId="10" fillId="0" borderId="51" xfId="0" applyFont="1" applyFill="1" applyBorder="1" applyAlignment="1">
      <alignment horizontal="center" vertical="center" wrapText="1"/>
    </xf>
    <xf numFmtId="0" fontId="10" fillId="0" borderId="55" xfId="0" applyFont="1" applyFill="1" applyBorder="1" applyAlignment="1">
      <alignment horizontal="center" vertical="center" wrapText="1"/>
    </xf>
    <xf numFmtId="0" fontId="10" fillId="0" borderId="0" xfId="0" applyFont="1" applyFill="1" applyBorder="1" applyAlignment="1">
      <alignment horizontal="center" vertical="center" wrapText="1"/>
    </xf>
    <xf numFmtId="165" fontId="10" fillId="0" borderId="13" xfId="0" applyNumberFormat="1" applyFont="1" applyFill="1" applyBorder="1" applyAlignment="1">
      <alignment horizontal="center" textRotation="90" wrapText="1"/>
    </xf>
    <xf numFmtId="165" fontId="10" fillId="0" borderId="51" xfId="0" applyNumberFormat="1" applyFont="1" applyFill="1" applyBorder="1" applyAlignment="1">
      <alignment horizontal="center" textRotation="90" wrapText="1"/>
    </xf>
    <xf numFmtId="165" fontId="10" fillId="0" borderId="55" xfId="0" applyNumberFormat="1" applyFont="1" applyFill="1" applyBorder="1" applyAlignment="1">
      <alignment horizontal="center" textRotation="90" wrapText="1"/>
    </xf>
    <xf numFmtId="0" fontId="0" fillId="0" borderId="0" xfId="0" applyFill="1"/>
    <xf numFmtId="0" fontId="9" fillId="0" borderId="28" xfId="0" applyFont="1" applyBorder="1" applyAlignment="1">
      <alignment vertical="center" wrapText="1"/>
    </xf>
    <xf numFmtId="0" fontId="9" fillId="0" borderId="28" xfId="0" applyFont="1" applyBorder="1" applyAlignment="1">
      <alignment horizontal="center" vertical="center"/>
    </xf>
    <xf numFmtId="0" fontId="31" fillId="0" borderId="28" xfId="0" applyFont="1" applyBorder="1" applyAlignment="1">
      <alignment vertical="center" wrapText="1"/>
    </xf>
    <xf numFmtId="4" fontId="31" fillId="0" borderId="28" xfId="0" applyNumberFormat="1" applyFont="1" applyBorder="1" applyAlignment="1">
      <alignment vertical="center"/>
    </xf>
    <xf numFmtId="0" fontId="31" fillId="0" borderId="28" xfId="0" applyFont="1" applyBorder="1" applyAlignment="1">
      <alignment vertical="center"/>
    </xf>
    <xf numFmtId="0" fontId="31" fillId="0" borderId="28" xfId="0" applyFont="1" applyBorder="1" applyAlignment="1">
      <alignment horizontal="left" vertical="center" wrapText="1"/>
    </xf>
    <xf numFmtId="0" fontId="31" fillId="0" borderId="28" xfId="0" applyFont="1" applyBorder="1" applyAlignment="1">
      <alignment horizontal="left" vertical="center"/>
    </xf>
    <xf numFmtId="0" fontId="9" fillId="0" borderId="28" xfId="0" applyFont="1" applyBorder="1" applyAlignment="1">
      <alignment vertical="center"/>
    </xf>
    <xf numFmtId="0" fontId="9" fillId="0" borderId="28" xfId="0" applyFont="1" applyBorder="1" applyAlignment="1">
      <alignment horizontal="left" vertical="center"/>
    </xf>
    <xf numFmtId="4" fontId="9" fillId="0" borderId="28" xfId="0" applyNumberFormat="1" applyFont="1" applyBorder="1" applyAlignment="1">
      <alignment horizontal="right" vertical="center"/>
    </xf>
    <xf numFmtId="0" fontId="9" fillId="0" borderId="28" xfId="0" applyFont="1" applyBorder="1" applyAlignment="1">
      <alignment horizontal="right" vertical="center"/>
    </xf>
    <xf numFmtId="0" fontId="31" fillId="12" borderId="28" xfId="0" applyFont="1" applyFill="1" applyBorder="1" applyAlignment="1">
      <alignment horizontal="left" vertical="center"/>
    </xf>
    <xf numFmtId="0" fontId="31" fillId="12" borderId="28" xfId="0" applyFont="1" applyFill="1" applyBorder="1" applyAlignment="1">
      <alignment vertical="center" wrapText="1"/>
    </xf>
    <xf numFmtId="4" fontId="31" fillId="12" borderId="28" xfId="0" applyNumberFormat="1" applyFont="1" applyFill="1" applyBorder="1" applyAlignment="1">
      <alignment vertical="center"/>
    </xf>
    <xf numFmtId="0" fontId="31" fillId="12" borderId="28" xfId="0" applyFont="1" applyFill="1" applyBorder="1" applyAlignment="1">
      <alignment vertical="center"/>
    </xf>
    <xf numFmtId="0" fontId="9" fillId="12" borderId="28" xfId="0" applyFont="1" applyFill="1" applyBorder="1" applyAlignment="1">
      <alignment vertical="center"/>
    </xf>
    <xf numFmtId="0" fontId="9" fillId="12" borderId="28" xfId="0" applyFont="1" applyFill="1" applyBorder="1" applyAlignment="1">
      <alignment horizontal="left" vertical="center"/>
    </xf>
    <xf numFmtId="4" fontId="9" fillId="12" borderId="28" xfId="0" applyNumberFormat="1" applyFont="1" applyFill="1" applyBorder="1" applyAlignment="1">
      <alignment horizontal="right" vertical="center"/>
    </xf>
    <xf numFmtId="0" fontId="31" fillId="12" borderId="28" xfId="0" applyFont="1" applyFill="1" applyBorder="1" applyAlignment="1">
      <alignment horizontal="left" vertical="center" wrapText="1"/>
    </xf>
    <xf numFmtId="0" fontId="32" fillId="0" borderId="28" xfId="0" applyFont="1" applyBorder="1" applyAlignment="1">
      <alignment vertical="center" wrapText="1"/>
    </xf>
    <xf numFmtId="4" fontId="1" fillId="12" borderId="28" xfId="0" applyNumberFormat="1" applyFont="1" applyFill="1" applyBorder="1" applyAlignment="1">
      <alignment vertical="center" wrapText="1"/>
    </xf>
    <xf numFmtId="0" fontId="1" fillId="12" borderId="28" xfId="0" applyFont="1" applyFill="1" applyBorder="1" applyAlignment="1">
      <alignment vertical="center"/>
    </xf>
    <xf numFmtId="0" fontId="1" fillId="12" borderId="28" xfId="0" applyFont="1" applyFill="1" applyBorder="1" applyAlignment="1">
      <alignment vertical="center" wrapText="1"/>
    </xf>
    <xf numFmtId="0" fontId="33" fillId="12" borderId="28" xfId="0" applyFont="1" applyFill="1" applyBorder="1" applyAlignment="1">
      <alignment vertical="center" wrapText="1"/>
    </xf>
    <xf numFmtId="4" fontId="31" fillId="0" borderId="28" xfId="0" applyNumberFormat="1" applyFont="1" applyBorder="1" applyAlignment="1">
      <alignment vertical="center" wrapText="1"/>
    </xf>
    <xf numFmtId="0" fontId="33" fillId="0" borderId="28" xfId="0" applyFont="1" applyBorder="1" applyAlignment="1">
      <alignment vertical="center" wrapText="1"/>
    </xf>
    <xf numFmtId="0" fontId="32" fillId="12" borderId="28" xfId="0" applyFont="1" applyFill="1" applyBorder="1" applyAlignment="1">
      <alignment vertical="center" wrapText="1"/>
    </xf>
    <xf numFmtId="0" fontId="10" fillId="13" borderId="23" xfId="8" applyFont="1" applyFill="1" applyBorder="1" applyAlignment="1">
      <alignment vertical="center"/>
    </xf>
    <xf numFmtId="0" fontId="9" fillId="13" borderId="23" xfId="8" applyFont="1" applyFill="1" applyBorder="1" applyAlignment="1">
      <alignment vertical="center"/>
    </xf>
    <xf numFmtId="0" fontId="9" fillId="13" borderId="23" xfId="8" applyFont="1" applyFill="1" applyBorder="1" applyAlignment="1">
      <alignment vertical="center" wrapText="1"/>
    </xf>
    <xf numFmtId="0" fontId="9" fillId="13" borderId="23" xfId="2" applyFont="1" applyFill="1" applyBorder="1" applyAlignment="1">
      <alignment horizontal="left" vertical="center" wrapText="1"/>
    </xf>
    <xf numFmtId="0" fontId="9" fillId="13" borderId="23" xfId="2" applyFont="1" applyFill="1" applyBorder="1" applyAlignment="1">
      <alignment horizontal="left" vertical="center"/>
    </xf>
    <xf numFmtId="0" fontId="9" fillId="13" borderId="23" xfId="8" applyFont="1" applyFill="1" applyBorder="1" applyAlignment="1">
      <alignment horizontal="center" vertical="center"/>
    </xf>
    <xf numFmtId="0" fontId="9" fillId="0" borderId="30" xfId="0" applyFont="1" applyBorder="1" applyAlignment="1">
      <alignment vertical="center" wrapText="1"/>
    </xf>
    <xf numFmtId="0" fontId="9" fillId="0" borderId="32" xfId="0" applyFont="1" applyBorder="1" applyAlignment="1">
      <alignment vertical="center" wrapText="1"/>
    </xf>
    <xf numFmtId="0" fontId="9" fillId="0" borderId="32" xfId="0" applyFont="1" applyBorder="1" applyAlignment="1">
      <alignment vertical="center"/>
    </xf>
    <xf numFmtId="0" fontId="31" fillId="0" borderId="32" xfId="0" applyFont="1" applyBorder="1" applyAlignment="1">
      <alignment vertical="center" wrapText="1"/>
    </xf>
    <xf numFmtId="2" fontId="31" fillId="0" borderId="32" xfId="0" applyNumberFormat="1" applyFont="1" applyBorder="1" applyAlignment="1">
      <alignment vertical="center"/>
    </xf>
    <xf numFmtId="0" fontId="31" fillId="0" borderId="32" xfId="0" applyFont="1" applyBorder="1" applyAlignment="1">
      <alignment vertical="center"/>
    </xf>
    <xf numFmtId="0" fontId="9" fillId="0" borderId="32" xfId="0" applyFont="1" applyBorder="1" applyAlignment="1">
      <alignment horizontal="left" vertical="center" wrapText="1"/>
    </xf>
    <xf numFmtId="0" fontId="9" fillId="0" borderId="32" xfId="0" applyFont="1" applyBorder="1" applyAlignment="1">
      <alignment horizontal="center" vertical="center" wrapText="1"/>
    </xf>
    <xf numFmtId="0" fontId="9" fillId="0" borderId="32" xfId="0" applyFont="1" applyBorder="1" applyAlignment="1">
      <alignment horizontal="center" vertical="center"/>
    </xf>
    <xf numFmtId="4" fontId="9" fillId="0" borderId="31" xfId="0" applyNumberFormat="1" applyFont="1" applyBorder="1" applyAlignment="1">
      <alignment vertical="center"/>
    </xf>
    <xf numFmtId="0" fontId="9" fillId="0" borderId="26" xfId="0" applyFont="1" applyBorder="1" applyAlignment="1">
      <alignment vertical="center" wrapText="1"/>
    </xf>
    <xf numFmtId="2" fontId="31" fillId="0" borderId="28" xfId="0" applyNumberFormat="1" applyFont="1" applyBorder="1" applyAlignment="1">
      <alignment vertical="center"/>
    </xf>
    <xf numFmtId="0" fontId="9" fillId="0" borderId="28" xfId="0" applyFont="1" applyBorder="1" applyAlignment="1">
      <alignment horizontal="left" vertical="center" wrapText="1"/>
    </xf>
    <xf numFmtId="0" fontId="9" fillId="0" borderId="28" xfId="0" applyFont="1" applyBorder="1" applyAlignment="1">
      <alignment horizontal="center" vertical="center" wrapText="1"/>
    </xf>
    <xf numFmtId="3" fontId="9" fillId="0" borderId="28" xfId="0" applyNumberFormat="1" applyFont="1" applyBorder="1" applyAlignment="1">
      <alignment vertical="center"/>
    </xf>
    <xf numFmtId="4" fontId="9" fillId="0" borderId="29" xfId="0" applyNumberFormat="1" applyFont="1" applyBorder="1" applyAlignment="1">
      <alignment vertical="center"/>
    </xf>
    <xf numFmtId="0" fontId="9" fillId="0" borderId="39" xfId="0" applyFont="1" applyBorder="1" applyAlignment="1">
      <alignment vertical="center" wrapText="1"/>
    </xf>
    <xf numFmtId="0" fontId="9" fillId="0" borderId="41" xfId="0" applyFont="1" applyBorder="1" applyAlignment="1">
      <alignment vertical="center" wrapText="1"/>
    </xf>
    <xf numFmtId="0" fontId="9" fillId="0" borderId="41" xfId="0" applyFont="1" applyBorder="1" applyAlignment="1">
      <alignment vertical="center"/>
    </xf>
    <xf numFmtId="0" fontId="31" fillId="0" borderId="41" xfId="0" applyFont="1" applyBorder="1" applyAlignment="1">
      <alignment vertical="center" wrapText="1"/>
    </xf>
    <xf numFmtId="2" fontId="31" fillId="0" borderId="41" xfId="0" applyNumberFormat="1" applyFont="1" applyBorder="1" applyAlignment="1">
      <alignment vertical="center"/>
    </xf>
    <xf numFmtId="0" fontId="31" fillId="0" borderId="41" xfId="0" applyFont="1" applyBorder="1" applyAlignment="1">
      <alignment vertical="center"/>
    </xf>
    <xf numFmtId="0" fontId="9" fillId="0" borderId="41" xfId="0" applyFont="1" applyBorder="1" applyAlignment="1">
      <alignment horizontal="center" vertical="center" wrapText="1"/>
    </xf>
    <xf numFmtId="0" fontId="9" fillId="0" borderId="41" xfId="0" applyFont="1" applyBorder="1" applyAlignment="1">
      <alignment horizontal="center" vertical="center"/>
    </xf>
    <xf numFmtId="4" fontId="9" fillId="0" borderId="40" xfId="0" applyNumberFormat="1" applyFont="1" applyBorder="1" applyAlignment="1">
      <alignment vertical="center"/>
    </xf>
    <xf numFmtId="0" fontId="31" fillId="13" borderId="36" xfId="0" applyFont="1" applyFill="1" applyBorder="1" applyAlignment="1">
      <alignment vertical="center"/>
    </xf>
    <xf numFmtId="0" fontId="9" fillId="13" borderId="36" xfId="0" applyFont="1" applyFill="1" applyBorder="1" applyAlignment="1">
      <alignment horizontal="center" vertical="center" wrapText="1"/>
    </xf>
    <xf numFmtId="0" fontId="9" fillId="13" borderId="36" xfId="0" applyFont="1" applyFill="1" applyBorder="1" applyAlignment="1">
      <alignment horizontal="center" vertical="center"/>
    </xf>
    <xf numFmtId="3" fontId="9" fillId="13" borderId="37" xfId="0" applyNumberFormat="1" applyFont="1" applyFill="1" applyBorder="1" applyAlignment="1">
      <alignment vertical="center"/>
    </xf>
    <xf numFmtId="2" fontId="31" fillId="0" borderId="28" xfId="0" applyNumberFormat="1" applyFont="1" applyBorder="1" applyAlignment="1">
      <alignment horizontal="right" vertical="center"/>
    </xf>
    <xf numFmtId="0" fontId="31" fillId="0" borderId="28" xfId="0" applyFont="1" applyBorder="1" applyAlignment="1">
      <alignment horizontal="center" vertical="center"/>
    </xf>
    <xf numFmtId="4" fontId="9" fillId="0" borderId="28" xfId="0" applyNumberFormat="1" applyFont="1" applyBorder="1" applyAlignment="1">
      <alignment horizontal="center" vertical="center"/>
    </xf>
    <xf numFmtId="3" fontId="9" fillId="0" borderId="28" xfId="0" applyNumberFormat="1" applyFont="1" applyBorder="1" applyAlignment="1">
      <alignment horizontal="center" vertical="center"/>
    </xf>
    <xf numFmtId="0" fontId="1" fillId="13" borderId="0" xfId="0" applyFont="1" applyFill="1"/>
    <xf numFmtId="0" fontId="0" fillId="13" borderId="0" xfId="0" applyFill="1"/>
    <xf numFmtId="2" fontId="9" fillId="0" borderId="28" xfId="0" applyNumberFormat="1" applyFont="1" applyBorder="1" applyAlignment="1">
      <alignment horizontal="right" vertical="center"/>
    </xf>
    <xf numFmtId="0" fontId="9" fillId="12" borderId="28" xfId="0" applyFont="1" applyFill="1" applyBorder="1" applyAlignment="1">
      <alignment horizontal="left" vertical="center" wrapText="1"/>
    </xf>
    <xf numFmtId="0" fontId="9" fillId="12" borderId="28" xfId="0" applyFont="1" applyFill="1" applyBorder="1" applyAlignment="1">
      <alignment horizontal="center" vertical="center" wrapText="1"/>
    </xf>
    <xf numFmtId="0" fontId="10" fillId="12" borderId="28" xfId="0" applyFont="1" applyFill="1" applyBorder="1" applyAlignment="1">
      <alignment horizontal="center" textRotation="90" wrapText="1"/>
    </xf>
    <xf numFmtId="2" fontId="9" fillId="0" borderId="28" xfId="0" applyNumberFormat="1" applyFont="1" applyBorder="1" applyAlignment="1">
      <alignment vertical="center"/>
    </xf>
    <xf numFmtId="0" fontId="9" fillId="0" borderId="51" xfId="0" applyFont="1" applyBorder="1" applyAlignment="1">
      <alignment horizontal="center" vertical="center" wrapText="1"/>
    </xf>
    <xf numFmtId="0" fontId="31" fillId="0" borderId="28" xfId="0" applyFont="1" applyBorder="1"/>
    <xf numFmtId="0" fontId="31" fillId="0" borderId="28" xfId="0" applyFont="1" applyBorder="1" applyAlignment="1">
      <alignment horizontal="center"/>
    </xf>
    <xf numFmtId="0" fontId="36" fillId="0" borderId="28" xfId="0" applyFont="1" applyBorder="1" applyAlignment="1">
      <alignment vertical="center" wrapText="1"/>
    </xf>
    <xf numFmtId="0" fontId="0" fillId="13" borderId="0" xfId="0" applyFill="1" applyAlignment="1">
      <alignment horizontal="center" vertical="center"/>
    </xf>
    <xf numFmtId="3" fontId="31" fillId="0" borderId="28" xfId="0" applyNumberFormat="1" applyFont="1" applyBorder="1" applyAlignment="1">
      <alignment vertical="center"/>
    </xf>
    <xf numFmtId="0" fontId="26" fillId="0" borderId="28" xfId="0" applyFont="1" applyBorder="1" applyAlignment="1">
      <alignment vertical="center" wrapText="1"/>
    </xf>
    <xf numFmtId="2" fontId="26" fillId="0" borderId="28" xfId="0" applyNumberFormat="1" applyFont="1" applyBorder="1" applyAlignment="1">
      <alignment vertical="center"/>
    </xf>
    <xf numFmtId="0" fontId="26" fillId="0" borderId="28" xfId="0" applyFont="1" applyBorder="1" applyAlignment="1">
      <alignment vertical="center"/>
    </xf>
    <xf numFmtId="0" fontId="26" fillId="0" borderId="28" xfId="0" applyFont="1" applyBorder="1" applyAlignment="1">
      <alignment horizontal="center" vertical="center"/>
    </xf>
    <xf numFmtId="3" fontId="26" fillId="0" borderId="28" xfId="0" applyNumberFormat="1" applyFont="1" applyBorder="1" applyAlignment="1">
      <alignment vertical="center"/>
    </xf>
    <xf numFmtId="0" fontId="0" fillId="13" borderId="0" xfId="0" applyFill="1" applyAlignment="1">
      <alignment wrapText="1"/>
    </xf>
    <xf numFmtId="4" fontId="9" fillId="0" borderId="28" xfId="0" applyNumberFormat="1" applyFont="1" applyBorder="1" applyAlignment="1">
      <alignment vertical="center" wrapText="1"/>
    </xf>
    <xf numFmtId="4" fontId="9" fillId="0" borderId="28" xfId="0" applyNumberFormat="1" applyFont="1" applyBorder="1" applyAlignment="1">
      <alignment horizontal="center" vertical="center" wrapText="1"/>
    </xf>
    <xf numFmtId="0" fontId="9" fillId="0" borderId="1" xfId="0" applyFont="1" applyBorder="1" applyAlignment="1">
      <alignment horizontal="center" vertical="center"/>
    </xf>
    <xf numFmtId="4" fontId="26" fillId="0" borderId="28" xfId="0" applyNumberFormat="1" applyFont="1" applyBorder="1" applyAlignment="1">
      <alignment vertical="center"/>
    </xf>
    <xf numFmtId="4" fontId="9" fillId="0" borderId="28" xfId="0" applyNumberFormat="1" applyFont="1" applyBorder="1" applyAlignment="1">
      <alignment vertical="center"/>
    </xf>
    <xf numFmtId="0" fontId="37" fillId="13" borderId="28" xfId="0" applyFont="1" applyFill="1" applyBorder="1" applyAlignment="1">
      <alignment vertical="center"/>
    </xf>
    <xf numFmtId="0" fontId="38" fillId="13" borderId="28" xfId="0" applyFont="1" applyFill="1" applyBorder="1" applyAlignment="1">
      <alignment vertical="center"/>
    </xf>
    <xf numFmtId="0" fontId="38" fillId="13" borderId="28" xfId="0" applyFont="1" applyFill="1" applyBorder="1" applyAlignment="1">
      <alignment vertical="center" wrapText="1"/>
    </xf>
    <xf numFmtId="0" fontId="38" fillId="13" borderId="28" xfId="0" applyFont="1" applyFill="1" applyBorder="1" applyAlignment="1">
      <alignment horizontal="left" vertical="center" wrapText="1"/>
    </xf>
    <xf numFmtId="0" fontId="38" fillId="13" borderId="28" xfId="0" applyFont="1" applyFill="1" applyBorder="1" applyAlignment="1">
      <alignment horizontal="left" vertical="center"/>
    </xf>
    <xf numFmtId="0" fontId="38" fillId="13" borderId="28" xfId="0" applyFont="1" applyFill="1" applyBorder="1" applyAlignment="1">
      <alignment horizontal="center" vertical="center"/>
    </xf>
    <xf numFmtId="0" fontId="9" fillId="0" borderId="57" xfId="0" applyFont="1" applyBorder="1" applyAlignment="1">
      <alignment vertical="center" wrapText="1"/>
    </xf>
    <xf numFmtId="0" fontId="9" fillId="0" borderId="13" xfId="0" applyFont="1" applyBorder="1" applyAlignment="1">
      <alignment horizontal="center" vertical="center" wrapText="1"/>
    </xf>
    <xf numFmtId="0" fontId="9" fillId="0" borderId="13" xfId="0" applyFont="1" applyBorder="1" applyAlignment="1">
      <alignment horizontal="center" vertical="center"/>
    </xf>
    <xf numFmtId="0" fontId="9" fillId="0" borderId="51" xfId="0" applyFont="1" applyBorder="1" applyAlignment="1">
      <alignment vertical="center" wrapText="1"/>
    </xf>
    <xf numFmtId="4" fontId="9" fillId="0" borderId="4" xfId="0" applyNumberFormat="1" applyFont="1" applyBorder="1" applyAlignment="1">
      <alignment vertical="center"/>
    </xf>
    <xf numFmtId="0" fontId="9" fillId="0" borderId="13" xfId="0" applyFont="1" applyBorder="1" applyAlignment="1">
      <alignment vertical="center"/>
    </xf>
    <xf numFmtId="0" fontId="9" fillId="0" borderId="13" xfId="0" applyFont="1" applyBorder="1" applyAlignment="1">
      <alignment vertical="center" wrapText="1"/>
    </xf>
    <xf numFmtId="0" fontId="9" fillId="0" borderId="57" xfId="0" applyFont="1" applyBorder="1" applyAlignment="1">
      <alignment horizontal="center" vertical="center"/>
    </xf>
    <xf numFmtId="0" fontId="9" fillId="0" borderId="51" xfId="0" applyFont="1" applyBorder="1" applyAlignment="1">
      <alignment vertical="center"/>
    </xf>
    <xf numFmtId="0" fontId="9" fillId="0" borderId="4" xfId="0" applyFont="1" applyBorder="1" applyAlignment="1">
      <alignment vertical="center"/>
    </xf>
    <xf numFmtId="2" fontId="9" fillId="0" borderId="4" xfId="0" applyNumberFormat="1" applyFont="1" applyBorder="1" applyAlignment="1">
      <alignment vertical="center"/>
    </xf>
    <xf numFmtId="2" fontId="9" fillId="0" borderId="4" xfId="0" applyNumberFormat="1" applyFont="1" applyBorder="1" applyAlignment="1">
      <alignment horizontal="center" vertical="center"/>
    </xf>
    <xf numFmtId="2" fontId="9" fillId="0" borderId="51" xfId="0" applyNumberFormat="1" applyFont="1" applyBorder="1" applyAlignment="1">
      <alignment vertical="center"/>
    </xf>
    <xf numFmtId="0" fontId="9" fillId="0" borderId="51" xfId="0" applyFont="1" applyBorder="1" applyAlignment="1">
      <alignment horizontal="left" vertical="center" wrapText="1"/>
    </xf>
    <xf numFmtId="0" fontId="9" fillId="0" borderId="13" xfId="0" applyFont="1" applyBorder="1" applyAlignment="1">
      <alignment horizontal="left" vertical="center"/>
    </xf>
    <xf numFmtId="0" fontId="0" fillId="0" borderId="0" xfId="0" applyAlignment="1">
      <alignment horizontal="center" vertical="center"/>
    </xf>
    <xf numFmtId="0" fontId="10" fillId="0" borderId="0" xfId="0" applyFont="1" applyFill="1" applyBorder="1"/>
    <xf numFmtId="0" fontId="10" fillId="14" borderId="43" xfId="0" applyFont="1" applyFill="1" applyBorder="1" applyAlignment="1">
      <alignment horizontal="center" vertical="center" wrapText="1"/>
    </xf>
    <xf numFmtId="0" fontId="10" fillId="14" borderId="5" xfId="0" applyFont="1" applyFill="1" applyBorder="1" applyAlignment="1">
      <alignment horizontal="center" vertical="center" wrapText="1"/>
    </xf>
    <xf numFmtId="0" fontId="10" fillId="14" borderId="20" xfId="0" applyFont="1" applyFill="1" applyBorder="1" applyAlignment="1">
      <alignment horizontal="center" vertical="center" wrapText="1"/>
    </xf>
    <xf numFmtId="0" fontId="10" fillId="14" borderId="28" xfId="0" applyFont="1" applyFill="1" applyBorder="1" applyAlignment="1">
      <alignment horizontal="center" vertical="center" wrapText="1"/>
    </xf>
    <xf numFmtId="0" fontId="10" fillId="14" borderId="54" xfId="0" applyFont="1" applyFill="1" applyBorder="1" applyAlignment="1">
      <alignment horizontal="center" vertical="center" wrapText="1"/>
    </xf>
    <xf numFmtId="0" fontId="10" fillId="14" borderId="16" xfId="0" applyFont="1" applyFill="1" applyBorder="1" applyAlignment="1">
      <alignment horizontal="center" vertical="center" wrapText="1"/>
    </xf>
    <xf numFmtId="165" fontId="10" fillId="14" borderId="16" xfId="0" applyNumberFormat="1" applyFont="1" applyFill="1" applyBorder="1" applyAlignment="1">
      <alignment horizontal="center" vertical="center" textRotation="90" wrapText="1"/>
    </xf>
    <xf numFmtId="165" fontId="10" fillId="14" borderId="17" xfId="0" applyNumberFormat="1" applyFont="1" applyFill="1" applyBorder="1" applyAlignment="1">
      <alignment horizontal="center" vertical="center" textRotation="90" wrapText="1"/>
    </xf>
    <xf numFmtId="0" fontId="10" fillId="14" borderId="15" xfId="0" applyFont="1" applyFill="1" applyBorder="1" applyAlignment="1">
      <alignment horizontal="center" vertical="center" wrapText="1"/>
    </xf>
    <xf numFmtId="0" fontId="10" fillId="14" borderId="18" xfId="0" applyFont="1" applyFill="1" applyBorder="1" applyAlignment="1">
      <alignment horizontal="center" vertical="center" wrapText="1"/>
    </xf>
    <xf numFmtId="0" fontId="1" fillId="0" borderId="28" xfId="0" applyFont="1" applyBorder="1" applyAlignment="1">
      <alignment horizontal="left" vertical="center" wrapText="1"/>
    </xf>
    <xf numFmtId="0" fontId="1" fillId="0" borderId="28" xfId="0" applyFont="1" applyFill="1" applyBorder="1" applyAlignment="1">
      <alignment horizontal="left" vertical="center"/>
    </xf>
    <xf numFmtId="0" fontId="1" fillId="0" borderId="1" xfId="0" applyFont="1" applyBorder="1" applyAlignment="1">
      <alignment horizontal="left" vertical="center" wrapText="1"/>
    </xf>
    <xf numFmtId="0" fontId="1" fillId="0" borderId="28" xfId="0" applyFont="1" applyFill="1" applyBorder="1" applyAlignment="1">
      <alignment horizontal="center" vertical="center"/>
    </xf>
    <xf numFmtId="0" fontId="1" fillId="0" borderId="27" xfId="0" applyFont="1" applyBorder="1" applyAlignment="1">
      <alignment horizontal="center" vertical="center" wrapText="1"/>
    </xf>
    <xf numFmtId="0" fontId="1" fillId="0" borderId="28" xfId="0" applyFont="1" applyBorder="1" applyAlignment="1">
      <alignment horizontal="center" vertical="center"/>
    </xf>
    <xf numFmtId="0" fontId="1" fillId="0" borderId="1" xfId="0" applyFont="1" applyBorder="1" applyAlignment="1">
      <alignment horizontal="center" vertical="center"/>
    </xf>
    <xf numFmtId="169" fontId="1" fillId="0" borderId="28" xfId="0" applyNumberFormat="1" applyFont="1" applyBorder="1" applyAlignment="1">
      <alignment horizontal="center" vertical="center"/>
    </xf>
    <xf numFmtId="0" fontId="1" fillId="0" borderId="28" xfId="0" applyFont="1" applyBorder="1" applyAlignment="1">
      <alignment horizontal="center" vertical="center" wrapText="1"/>
    </xf>
    <xf numFmtId="169" fontId="1" fillId="0" borderId="32" xfId="0" applyNumberFormat="1" applyFont="1" applyBorder="1" applyAlignment="1">
      <alignment horizontal="center" vertical="center"/>
    </xf>
    <xf numFmtId="169" fontId="2" fillId="0" borderId="0" xfId="0" applyNumberFormat="1" applyFont="1" applyBorder="1" applyAlignment="1">
      <alignment horizontal="center" vertical="center"/>
    </xf>
    <xf numFmtId="0" fontId="1" fillId="5" borderId="28" xfId="0" applyFont="1" applyFill="1" applyBorder="1" applyAlignment="1">
      <alignment horizontal="left" vertical="center" wrapText="1"/>
    </xf>
    <xf numFmtId="0" fontId="1" fillId="5" borderId="28" xfId="0" applyFont="1" applyFill="1" applyBorder="1" applyAlignment="1">
      <alignment horizontal="left" vertical="center"/>
    </xf>
    <xf numFmtId="0" fontId="1" fillId="5" borderId="28" xfId="0" applyFont="1" applyFill="1" applyBorder="1" applyAlignment="1">
      <alignment horizontal="center" vertical="center"/>
    </xf>
    <xf numFmtId="0" fontId="1" fillId="5" borderId="27" xfId="0" applyFont="1" applyFill="1" applyBorder="1" applyAlignment="1">
      <alignment horizontal="center" vertical="center"/>
    </xf>
    <xf numFmtId="0" fontId="1" fillId="5" borderId="51" xfId="0" applyFont="1" applyFill="1" applyBorder="1" applyAlignment="1">
      <alignment horizontal="center" vertical="center"/>
    </xf>
    <xf numFmtId="0" fontId="1" fillId="5" borderId="55" xfId="0" applyFont="1" applyFill="1" applyBorder="1" applyAlignment="1">
      <alignment horizontal="center" vertical="center"/>
    </xf>
    <xf numFmtId="0" fontId="1" fillId="5" borderId="13" xfId="0" applyFont="1" applyFill="1" applyBorder="1" applyAlignment="1">
      <alignment horizontal="center" vertical="center"/>
    </xf>
    <xf numFmtId="0" fontId="1" fillId="5" borderId="4" xfId="0" applyFont="1" applyFill="1" applyBorder="1" applyAlignment="1">
      <alignment horizontal="center" vertical="center"/>
    </xf>
    <xf numFmtId="0" fontId="1" fillId="0" borderId="28" xfId="0" applyFont="1" applyBorder="1" applyAlignment="1">
      <alignment horizontal="left" vertical="center"/>
    </xf>
    <xf numFmtId="170" fontId="1" fillId="0" borderId="28" xfId="0" applyNumberFormat="1" applyFont="1" applyBorder="1" applyAlignment="1">
      <alignment horizontal="center" vertical="center"/>
    </xf>
    <xf numFmtId="0" fontId="1" fillId="0" borderId="28" xfId="4" applyFont="1" applyBorder="1" applyAlignment="1">
      <alignment horizontal="left" vertical="center" wrapText="1"/>
    </xf>
    <xf numFmtId="0" fontId="1" fillId="0" borderId="24" xfId="0" applyFont="1" applyBorder="1" applyAlignment="1">
      <alignment horizontal="left" vertical="center" wrapText="1"/>
    </xf>
    <xf numFmtId="0" fontId="1" fillId="0" borderId="23" xfId="8" applyFont="1" applyFill="1" applyBorder="1" applyAlignment="1">
      <alignment horizontal="center" vertical="center"/>
    </xf>
    <xf numFmtId="0" fontId="1" fillId="0" borderId="23" xfId="0" applyFont="1" applyBorder="1" applyAlignment="1">
      <alignment horizontal="center" vertical="center"/>
    </xf>
    <xf numFmtId="0" fontId="1" fillId="0" borderId="24" xfId="0" applyFont="1" applyBorder="1" applyAlignment="1">
      <alignment horizontal="center" vertical="center"/>
    </xf>
    <xf numFmtId="0" fontId="1" fillId="0" borderId="46" xfId="0" applyFont="1" applyBorder="1" applyAlignment="1">
      <alignment horizontal="center" vertical="center" wrapText="1"/>
    </xf>
    <xf numFmtId="169" fontId="1" fillId="0" borderId="23" xfId="0" applyNumberFormat="1" applyFont="1" applyBorder="1" applyAlignment="1">
      <alignment horizontal="center" vertical="center"/>
    </xf>
    <xf numFmtId="0" fontId="1" fillId="0" borderId="23" xfId="0" applyFont="1" applyBorder="1" applyAlignment="1">
      <alignment horizontal="center" vertical="center" wrapText="1"/>
    </xf>
    <xf numFmtId="0" fontId="1" fillId="0" borderId="23" xfId="8" applyFont="1" applyBorder="1" applyAlignment="1">
      <alignment horizontal="left" vertical="center" wrapText="1"/>
    </xf>
    <xf numFmtId="49" fontId="1" fillId="0" borderId="28" xfId="8" applyNumberFormat="1" applyFont="1" applyFill="1" applyBorder="1" applyAlignment="1">
      <alignment horizontal="center" vertical="center"/>
    </xf>
    <xf numFmtId="0" fontId="1" fillId="0" borderId="28" xfId="8" applyFont="1" applyBorder="1" applyAlignment="1">
      <alignment horizontal="center" vertical="center"/>
    </xf>
    <xf numFmtId="0" fontId="1" fillId="0" borderId="23" xfId="8" applyFont="1" applyBorder="1" applyAlignment="1">
      <alignment horizontal="center" vertical="center"/>
    </xf>
    <xf numFmtId="0" fontId="1" fillId="0" borderId="24" xfId="8" applyFont="1" applyBorder="1" applyAlignment="1">
      <alignment horizontal="center" vertical="center"/>
    </xf>
    <xf numFmtId="0" fontId="1" fillId="0" borderId="46" xfId="8" applyFont="1" applyBorder="1" applyAlignment="1">
      <alignment horizontal="center" vertical="center" wrapText="1"/>
    </xf>
    <xf numFmtId="169" fontId="1" fillId="0" borderId="23" xfId="8" applyNumberFormat="1" applyFont="1" applyBorder="1" applyAlignment="1">
      <alignment horizontal="center" vertical="center"/>
    </xf>
    <xf numFmtId="0" fontId="1" fillId="0" borderId="23" xfId="8" applyFont="1" applyBorder="1" applyAlignment="1">
      <alignment horizontal="center" vertical="center" wrapText="1"/>
    </xf>
    <xf numFmtId="0" fontId="1" fillId="0" borderId="28" xfId="8" applyFont="1" applyBorder="1" applyAlignment="1">
      <alignment horizontal="left" vertical="center" wrapText="1"/>
    </xf>
    <xf numFmtId="0" fontId="1" fillId="0" borderId="1" xfId="8" applyFont="1" applyBorder="1" applyAlignment="1">
      <alignment horizontal="center" vertical="center"/>
    </xf>
    <xf numFmtId="0" fontId="1" fillId="0" borderId="28" xfId="8" applyFont="1" applyBorder="1" applyAlignment="1">
      <alignment horizontal="center" vertical="center" wrapText="1"/>
    </xf>
    <xf numFmtId="0" fontId="1" fillId="0" borderId="27" xfId="8" applyFont="1" applyBorder="1" applyAlignment="1">
      <alignment horizontal="center" vertical="center" wrapText="1"/>
    </xf>
    <xf numFmtId="169" fontId="1" fillId="0" borderId="28" xfId="8" applyNumberFormat="1" applyFont="1" applyBorder="1" applyAlignment="1">
      <alignment horizontal="center" vertical="center"/>
    </xf>
    <xf numFmtId="41" fontId="1" fillId="0" borderId="28" xfId="8" applyNumberFormat="1" applyFont="1" applyBorder="1" applyAlignment="1">
      <alignment horizontal="center" vertical="center" wrapText="1"/>
    </xf>
    <xf numFmtId="0" fontId="1" fillId="0" borderId="28" xfId="0" applyNumberFormat="1" applyFont="1" applyBorder="1" applyAlignment="1">
      <alignment horizontal="left" vertical="center" wrapText="1"/>
    </xf>
    <xf numFmtId="0" fontId="1" fillId="0" borderId="28" xfId="8" applyFont="1" applyFill="1" applyBorder="1" applyAlignment="1">
      <alignment horizontal="center" vertical="center"/>
    </xf>
    <xf numFmtId="0" fontId="1" fillId="5" borderId="28" xfId="0" applyNumberFormat="1" applyFont="1" applyFill="1" applyBorder="1" applyAlignment="1">
      <alignment horizontal="left" vertical="center" wrapText="1"/>
    </xf>
    <xf numFmtId="0" fontId="1" fillId="5" borderId="28" xfId="0" applyNumberFormat="1" applyFont="1" applyFill="1" applyBorder="1" applyAlignment="1">
      <alignment horizontal="center" vertical="center" wrapText="1"/>
    </xf>
    <xf numFmtId="0" fontId="1" fillId="5" borderId="1" xfId="0" applyFont="1" applyFill="1" applyBorder="1" applyAlignment="1">
      <alignment horizontal="center" vertical="center"/>
    </xf>
    <xf numFmtId="0" fontId="1" fillId="5" borderId="27" xfId="8" applyFont="1" applyFill="1" applyBorder="1" applyAlignment="1">
      <alignment horizontal="center" vertical="center" wrapText="1"/>
    </xf>
    <xf numFmtId="0" fontId="1" fillId="0" borderId="3" xfId="0" applyFont="1" applyBorder="1" applyAlignment="1">
      <alignment horizontal="left" vertical="center" wrapText="1"/>
    </xf>
    <xf numFmtId="0" fontId="1" fillId="5" borderId="28" xfId="0" applyFont="1" applyFill="1" applyBorder="1" applyAlignment="1">
      <alignment horizontal="center" vertical="center" wrapText="1"/>
    </xf>
    <xf numFmtId="0" fontId="1" fillId="5" borderId="27" xfId="0" applyFont="1" applyFill="1" applyBorder="1" applyAlignment="1">
      <alignment horizontal="center" vertical="center" wrapText="1"/>
    </xf>
    <xf numFmtId="169" fontId="1" fillId="5" borderId="28" xfId="0" applyNumberFormat="1" applyFont="1" applyFill="1" applyBorder="1" applyAlignment="1">
      <alignment horizontal="center" vertical="center"/>
    </xf>
    <xf numFmtId="44" fontId="1" fillId="0" borderId="28" xfId="0" applyNumberFormat="1" applyFont="1" applyBorder="1" applyAlignment="1">
      <alignment horizontal="center" vertical="center"/>
    </xf>
    <xf numFmtId="0" fontId="40" fillId="0" borderId="28" xfId="0" applyFont="1" applyFill="1" applyBorder="1" applyAlignment="1">
      <alignment horizontal="center" vertical="center"/>
    </xf>
    <xf numFmtId="0" fontId="40" fillId="0" borderId="28" xfId="0" applyFont="1" applyBorder="1" applyAlignment="1">
      <alignment horizontal="center" vertical="center"/>
    </xf>
    <xf numFmtId="0" fontId="40" fillId="0" borderId="1" xfId="0" applyFont="1" applyBorder="1" applyAlignment="1">
      <alignment horizontal="center" vertical="center"/>
    </xf>
    <xf numFmtId="0" fontId="40" fillId="0" borderId="27" xfId="0" applyFont="1" applyBorder="1" applyAlignment="1">
      <alignment horizontal="center" vertical="center" wrapText="1"/>
    </xf>
    <xf numFmtId="0" fontId="40" fillId="0" borderId="28" xfId="0" applyFont="1" applyBorder="1" applyAlignment="1">
      <alignment horizontal="center" vertical="center" wrapText="1"/>
    </xf>
    <xf numFmtId="169" fontId="40" fillId="0" borderId="28" xfId="0" applyNumberFormat="1" applyFont="1" applyBorder="1" applyAlignment="1">
      <alignment horizontal="center" vertical="center"/>
    </xf>
    <xf numFmtId="0" fontId="1" fillId="5" borderId="28" xfId="2" applyFont="1" applyFill="1" applyBorder="1" applyAlignment="1">
      <alignment horizontal="left" vertical="center"/>
    </xf>
    <xf numFmtId="0" fontId="1" fillId="5" borderId="28" xfId="2" applyFont="1" applyFill="1" applyBorder="1" applyAlignment="1">
      <alignment horizontal="center" vertical="center"/>
    </xf>
    <xf numFmtId="43" fontId="1" fillId="5" borderId="28" xfId="2" applyNumberFormat="1" applyFont="1" applyFill="1" applyBorder="1" applyAlignment="1">
      <alignment horizontal="center" vertical="center"/>
    </xf>
    <xf numFmtId="8" fontId="1" fillId="5" borderId="28" xfId="0" applyNumberFormat="1" applyFont="1" applyFill="1" applyBorder="1" applyAlignment="1">
      <alignment horizontal="center" vertical="center"/>
    </xf>
    <xf numFmtId="43" fontId="1" fillId="5" borderId="28" xfId="0" applyNumberFormat="1" applyFont="1" applyFill="1" applyBorder="1" applyAlignment="1">
      <alignment horizontal="center" vertical="center"/>
    </xf>
    <xf numFmtId="0" fontId="3" fillId="0" borderId="43" xfId="0" applyFont="1" applyBorder="1" applyAlignment="1">
      <alignment horizontal="center" vertical="center"/>
    </xf>
    <xf numFmtId="0" fontId="3" fillId="0" borderId="18" xfId="0" applyFont="1" applyBorder="1" applyAlignment="1">
      <alignment horizontal="center" vertical="center"/>
    </xf>
    <xf numFmtId="0" fontId="1" fillId="0" borderId="15" xfId="0" applyFont="1" applyBorder="1" applyAlignment="1">
      <alignment horizontal="center" vertical="center"/>
    </xf>
    <xf numFmtId="0" fontId="1" fillId="0" borderId="58" xfId="0" applyFont="1" applyBorder="1" applyAlignment="1">
      <alignment horizontal="center" vertical="center"/>
    </xf>
    <xf numFmtId="0" fontId="1" fillId="0" borderId="9" xfId="0" applyFont="1" applyBorder="1" applyAlignment="1">
      <alignment horizontal="center" vertical="center"/>
    </xf>
    <xf numFmtId="0" fontId="1" fillId="0" borderId="52" xfId="0" applyFont="1" applyBorder="1" applyAlignment="1">
      <alignment horizontal="center" vertical="center"/>
    </xf>
    <xf numFmtId="0" fontId="1" fillId="0" borderId="8" xfId="0" applyFont="1" applyBorder="1" applyAlignment="1">
      <alignment horizontal="center" vertical="center"/>
    </xf>
    <xf numFmtId="0" fontId="1" fillId="0" borderId="10" xfId="0" applyFont="1" applyBorder="1" applyAlignment="1">
      <alignment horizontal="center" vertical="center"/>
    </xf>
    <xf numFmtId="165" fontId="9" fillId="0" borderId="0" xfId="0" applyNumberFormat="1" applyFont="1" applyBorder="1"/>
    <xf numFmtId="0" fontId="1" fillId="5" borderId="1" xfId="0" applyFont="1" applyFill="1" applyBorder="1" applyAlignment="1">
      <alignment horizontal="left" vertical="center" wrapText="1"/>
    </xf>
    <xf numFmtId="0" fontId="1" fillId="5" borderId="69" xfId="0" applyFont="1" applyFill="1" applyBorder="1" applyAlignment="1">
      <alignment horizontal="left" vertical="center" wrapText="1"/>
    </xf>
    <xf numFmtId="0" fontId="1" fillId="5" borderId="27" xfId="0" applyFont="1" applyFill="1" applyBorder="1" applyAlignment="1">
      <alignment horizontal="left" vertical="center" wrapText="1"/>
    </xf>
    <xf numFmtId="10" fontId="26" fillId="5" borderId="36" xfId="0" applyNumberFormat="1" applyFont="1" applyFill="1" applyBorder="1" applyAlignment="1">
      <alignment horizontal="center" vertical="center"/>
    </xf>
    <xf numFmtId="10" fontId="26" fillId="5" borderId="23" xfId="0" applyNumberFormat="1" applyFont="1" applyFill="1" applyBorder="1" applyAlignment="1">
      <alignment horizontal="center" vertical="center"/>
    </xf>
    <xf numFmtId="0" fontId="28" fillId="5" borderId="36" xfId="0" applyFont="1" applyFill="1" applyBorder="1" applyAlignment="1">
      <alignment horizontal="left" vertical="center" wrapText="1"/>
    </xf>
    <xf numFmtId="0" fontId="28" fillId="5" borderId="23" xfId="0" applyFont="1" applyFill="1" applyBorder="1" applyAlignment="1">
      <alignment horizontal="left" vertical="center" wrapText="1"/>
    </xf>
    <xf numFmtId="9" fontId="9" fillId="0" borderId="36" xfId="0" applyNumberFormat="1" applyFont="1" applyBorder="1" applyAlignment="1">
      <alignment horizontal="center" vertical="center"/>
    </xf>
    <xf numFmtId="9" fontId="9" fillId="0" borderId="23" xfId="0" applyNumberFormat="1" applyFont="1" applyBorder="1" applyAlignment="1">
      <alignment horizontal="center" vertical="center"/>
    </xf>
    <xf numFmtId="0" fontId="26" fillId="5" borderId="36" xfId="0" applyFont="1" applyFill="1" applyBorder="1" applyAlignment="1">
      <alignment horizontal="left" vertical="center" wrapText="1"/>
    </xf>
    <xf numFmtId="0" fontId="26" fillId="5" borderId="23" xfId="0" applyFont="1" applyFill="1" applyBorder="1" applyAlignment="1">
      <alignment horizontal="left" vertical="center" wrapText="1"/>
    </xf>
    <xf numFmtId="0" fontId="26" fillId="5" borderId="36" xfId="0" applyFont="1" applyFill="1" applyBorder="1" applyAlignment="1">
      <alignment horizontal="center" vertical="center" wrapText="1"/>
    </xf>
    <xf numFmtId="0" fontId="26" fillId="5" borderId="23" xfId="0" applyFont="1" applyFill="1" applyBorder="1" applyAlignment="1">
      <alignment horizontal="center" vertical="center" wrapText="1"/>
    </xf>
    <xf numFmtId="0" fontId="30" fillId="5" borderId="36" xfId="0" applyFont="1" applyFill="1" applyBorder="1" applyAlignment="1">
      <alignment horizontal="center" vertical="center" wrapText="1"/>
    </xf>
    <xf numFmtId="0" fontId="30" fillId="5" borderId="51" xfId="0" applyFont="1" applyFill="1" applyBorder="1" applyAlignment="1">
      <alignment horizontal="center" vertical="center" wrapText="1"/>
    </xf>
    <xf numFmtId="0" fontId="30" fillId="5" borderId="52" xfId="0" applyFont="1" applyFill="1" applyBorder="1" applyAlignment="1">
      <alignment horizontal="center" vertical="center" wrapText="1"/>
    </xf>
    <xf numFmtId="0" fontId="9" fillId="5" borderId="36" xfId="0" applyFont="1" applyFill="1" applyBorder="1" applyAlignment="1">
      <alignment horizontal="left" vertical="center" wrapText="1"/>
    </xf>
    <xf numFmtId="0" fontId="9" fillId="5" borderId="23" xfId="0" applyFont="1" applyFill="1" applyBorder="1" applyAlignment="1">
      <alignment horizontal="left" vertical="center" wrapText="1"/>
    </xf>
    <xf numFmtId="0" fontId="26" fillId="5" borderId="28" xfId="0" applyFont="1" applyFill="1" applyBorder="1" applyAlignment="1">
      <alignment horizontal="center" vertical="center" wrapText="1"/>
    </xf>
    <xf numFmtId="0" fontId="26" fillId="5" borderId="28" xfId="0" applyFont="1" applyFill="1" applyBorder="1" applyAlignment="1">
      <alignment horizontal="left" vertical="center" wrapText="1"/>
    </xf>
    <xf numFmtId="0" fontId="6" fillId="7" borderId="33" xfId="0" applyFont="1" applyFill="1" applyBorder="1" applyAlignment="1">
      <alignment horizontal="center" vertical="center" wrapText="1"/>
    </xf>
    <xf numFmtId="0" fontId="6" fillId="7" borderId="66" xfId="0" applyFont="1" applyFill="1" applyBorder="1" applyAlignment="1">
      <alignment horizontal="center" vertical="center" wrapText="1"/>
    </xf>
    <xf numFmtId="0" fontId="6" fillId="7" borderId="60" xfId="0" applyFont="1" applyFill="1" applyBorder="1" applyAlignment="1">
      <alignment horizontal="center" vertical="center" wrapText="1"/>
    </xf>
    <xf numFmtId="0" fontId="6" fillId="7" borderId="22" xfId="0" applyFont="1" applyFill="1" applyBorder="1" applyAlignment="1">
      <alignment horizontal="center" vertical="center" wrapText="1"/>
    </xf>
    <xf numFmtId="0" fontId="6" fillId="7" borderId="50" xfId="0" applyFont="1" applyFill="1" applyBorder="1" applyAlignment="1">
      <alignment horizontal="center" vertical="center" wrapText="1"/>
    </xf>
    <xf numFmtId="0" fontId="6" fillId="7" borderId="23" xfId="0" applyFont="1" applyFill="1" applyBorder="1" applyAlignment="1">
      <alignment horizontal="center" vertical="center" wrapText="1"/>
    </xf>
    <xf numFmtId="49" fontId="6" fillId="7" borderId="12" xfId="3" applyNumberFormat="1" applyFont="1" applyFill="1" applyBorder="1" applyAlignment="1" applyProtection="1">
      <alignment horizontal="center" vertical="center" wrapText="1"/>
    </xf>
    <xf numFmtId="49" fontId="6" fillId="7" borderId="11" xfId="3" applyNumberFormat="1" applyFont="1" applyFill="1" applyBorder="1" applyAlignment="1" applyProtection="1">
      <alignment horizontal="center" vertical="center" wrapText="1"/>
    </xf>
    <xf numFmtId="49" fontId="6" fillId="7" borderId="6" xfId="3" applyFont="1" applyFill="1" applyBorder="1" applyAlignment="1">
      <alignment horizontal="center" vertical="center" wrapText="1"/>
    </xf>
    <xf numFmtId="49" fontId="6" fillId="7" borderId="49" xfId="3" applyFont="1" applyFill="1" applyBorder="1" applyAlignment="1">
      <alignment horizontal="center" vertical="center" wrapText="1"/>
    </xf>
    <xf numFmtId="49" fontId="6" fillId="7" borderId="21" xfId="3" applyFont="1" applyFill="1" applyBorder="1" applyAlignment="1">
      <alignment horizontal="center" vertical="center" wrapText="1"/>
    </xf>
    <xf numFmtId="0" fontId="6" fillId="7" borderId="19" xfId="0" applyFont="1" applyFill="1" applyBorder="1" applyAlignment="1">
      <alignment horizontal="center" wrapText="1"/>
    </xf>
    <xf numFmtId="0" fontId="6" fillId="7" borderId="20" xfId="0" applyFont="1" applyFill="1" applyBorder="1" applyAlignment="1">
      <alignment horizontal="center" wrapText="1"/>
    </xf>
    <xf numFmtId="0" fontId="6" fillId="7" borderId="18" xfId="0" applyFont="1" applyFill="1" applyBorder="1" applyAlignment="1">
      <alignment horizontal="center" wrapText="1"/>
    </xf>
    <xf numFmtId="0" fontId="6" fillId="7" borderId="6" xfId="0" applyFont="1" applyFill="1" applyBorder="1" applyAlignment="1">
      <alignment horizontal="center" wrapText="1"/>
    </xf>
    <xf numFmtId="0" fontId="6" fillId="7" borderId="49" xfId="0" applyFont="1" applyFill="1" applyBorder="1" applyAlignment="1">
      <alignment horizontal="center" wrapText="1"/>
    </xf>
    <xf numFmtId="0" fontId="6" fillId="7" borderId="12" xfId="0" applyFont="1" applyFill="1" applyBorder="1" applyAlignment="1">
      <alignment horizontal="center" vertical="center"/>
    </xf>
    <xf numFmtId="0" fontId="6" fillId="7" borderId="11" xfId="0" applyFont="1" applyFill="1" applyBorder="1" applyAlignment="1">
      <alignment horizontal="center" vertical="center"/>
    </xf>
    <xf numFmtId="0" fontId="18" fillId="7" borderId="19" xfId="0" applyFont="1" applyFill="1" applyBorder="1" applyAlignment="1">
      <alignment horizontal="center"/>
    </xf>
    <xf numFmtId="0" fontId="18" fillId="7" borderId="18" xfId="0" applyFont="1" applyFill="1" applyBorder="1" applyAlignment="1">
      <alignment horizontal="center"/>
    </xf>
    <xf numFmtId="0" fontId="18" fillId="7" borderId="5" xfId="0" applyFont="1" applyFill="1" applyBorder="1" applyAlignment="1">
      <alignment horizontal="center"/>
    </xf>
    <xf numFmtId="0" fontId="18" fillId="7" borderId="20" xfId="0" applyFont="1" applyFill="1" applyBorder="1" applyAlignment="1">
      <alignment horizontal="center"/>
    </xf>
    <xf numFmtId="0" fontId="18" fillId="7" borderId="5" xfId="0" applyFont="1" applyFill="1" applyBorder="1" applyAlignment="1">
      <alignment horizontal="center" vertical="center"/>
    </xf>
    <xf numFmtId="0" fontId="18" fillId="7" borderId="11" xfId="0" applyFont="1" applyFill="1" applyBorder="1" applyAlignment="1">
      <alignment horizontal="center" vertical="center"/>
    </xf>
    <xf numFmtId="49" fontId="10" fillId="7" borderId="32" xfId="3" applyFont="1" applyFill="1" applyBorder="1" applyAlignment="1">
      <alignment horizontal="center" vertical="center" wrapText="1"/>
    </xf>
    <xf numFmtId="49" fontId="10" fillId="7" borderId="31" xfId="3" applyFont="1" applyFill="1" applyBorder="1" applyAlignment="1">
      <alignment horizontal="center" vertical="center" wrapText="1"/>
    </xf>
    <xf numFmtId="0" fontId="10" fillId="7" borderId="12" xfId="0" applyFont="1" applyFill="1" applyBorder="1" applyAlignment="1">
      <alignment horizontal="center" vertical="center"/>
    </xf>
    <xf numFmtId="0" fontId="10" fillId="7" borderId="11" xfId="0" applyFont="1" applyFill="1" applyBorder="1" applyAlignment="1">
      <alignment horizontal="center" vertical="center"/>
    </xf>
    <xf numFmtId="49" fontId="10" fillId="7" borderId="30" xfId="3" applyFont="1" applyFill="1" applyBorder="1" applyAlignment="1">
      <alignment horizontal="center" vertical="center"/>
    </xf>
    <xf numFmtId="49" fontId="10" fillId="7" borderId="32" xfId="3" applyFont="1" applyFill="1" applyBorder="1" applyAlignment="1">
      <alignment horizontal="center" vertical="center"/>
    </xf>
    <xf numFmtId="49" fontId="10" fillId="7" borderId="31" xfId="3" applyFont="1" applyFill="1" applyBorder="1" applyAlignment="1">
      <alignment horizontal="center" vertical="center"/>
    </xf>
    <xf numFmtId="49" fontId="10" fillId="7" borderId="30" xfId="3" applyFont="1" applyFill="1" applyBorder="1" applyAlignment="1">
      <alignment horizontal="center" vertical="center" wrapText="1"/>
    </xf>
    <xf numFmtId="49" fontId="10" fillId="7" borderId="66" xfId="3" applyFont="1" applyFill="1" applyBorder="1" applyAlignment="1">
      <alignment horizontal="center" vertical="center" wrapText="1"/>
    </xf>
    <xf numFmtId="0" fontId="10" fillId="7" borderId="12" xfId="0" applyFont="1" applyFill="1" applyBorder="1" applyAlignment="1">
      <alignment horizontal="center" vertical="center" wrapText="1"/>
    </xf>
    <xf numFmtId="0" fontId="10" fillId="7" borderId="11" xfId="0" applyFont="1" applyFill="1" applyBorder="1" applyAlignment="1">
      <alignment horizontal="center" vertical="center" wrapText="1"/>
    </xf>
    <xf numFmtId="0" fontId="6" fillId="7" borderId="63" xfId="2" applyFont="1" applyFill="1" applyBorder="1" applyAlignment="1">
      <alignment horizontal="center" vertical="center"/>
    </xf>
    <xf numFmtId="0" fontId="6" fillId="7" borderId="67" xfId="2" applyFont="1" applyFill="1" applyBorder="1" applyAlignment="1">
      <alignment horizontal="center" vertical="center"/>
    </xf>
    <xf numFmtId="0" fontId="6" fillId="7" borderId="61" xfId="2" applyFont="1" applyFill="1" applyBorder="1" applyAlignment="1">
      <alignment horizontal="center" vertical="center"/>
    </xf>
    <xf numFmtId="0" fontId="10" fillId="7" borderId="49" xfId="2" applyFont="1" applyFill="1" applyBorder="1" applyAlignment="1">
      <alignment horizontal="center" vertical="center"/>
    </xf>
    <xf numFmtId="0" fontId="10" fillId="7" borderId="19" xfId="2" applyFont="1" applyFill="1" applyBorder="1" applyAlignment="1">
      <alignment horizontal="center" vertical="center"/>
    </xf>
    <xf numFmtId="0" fontId="10" fillId="7" borderId="18" xfId="2" applyFont="1" applyFill="1" applyBorder="1" applyAlignment="1">
      <alignment horizontal="center" vertical="center"/>
    </xf>
    <xf numFmtId="0" fontId="10" fillId="7" borderId="20" xfId="2" applyFont="1" applyFill="1" applyBorder="1" applyAlignment="1">
      <alignment horizontal="center" vertical="center"/>
    </xf>
    <xf numFmtId="0" fontId="10" fillId="7" borderId="19" xfId="0" applyFont="1" applyFill="1" applyBorder="1" applyAlignment="1">
      <alignment horizontal="center" wrapText="1"/>
    </xf>
    <xf numFmtId="0" fontId="10" fillId="7" borderId="18" xfId="0" applyFont="1" applyFill="1" applyBorder="1" applyAlignment="1">
      <alignment horizontal="center" wrapText="1"/>
    </xf>
    <xf numFmtId="0" fontId="10" fillId="7" borderId="14" xfId="0" applyFont="1" applyFill="1" applyBorder="1" applyAlignment="1">
      <alignment horizontal="center" vertical="center" wrapText="1"/>
    </xf>
    <xf numFmtId="0" fontId="9" fillId="7" borderId="11" xfId="0" applyFont="1" applyFill="1" applyBorder="1" applyAlignment="1">
      <alignment horizontal="center" vertical="center" wrapText="1"/>
    </xf>
    <xf numFmtId="0" fontId="10" fillId="7" borderId="20" xfId="0" applyFont="1" applyFill="1" applyBorder="1" applyAlignment="1">
      <alignment horizontal="center"/>
    </xf>
    <xf numFmtId="0" fontId="10" fillId="7" borderId="19" xfId="0" applyFont="1" applyFill="1" applyBorder="1" applyAlignment="1">
      <alignment horizontal="center"/>
    </xf>
    <xf numFmtId="0" fontId="10" fillId="7" borderId="18" xfId="0" applyFont="1" applyFill="1" applyBorder="1" applyAlignment="1">
      <alignment horizontal="center"/>
    </xf>
    <xf numFmtId="0" fontId="10" fillId="11" borderId="88" xfId="0" applyFont="1" applyFill="1" applyBorder="1" applyAlignment="1">
      <alignment horizontal="center" vertical="center" wrapText="1"/>
    </xf>
    <xf numFmtId="0" fontId="1" fillId="0" borderId="82" xfId="0" applyFont="1" applyBorder="1"/>
    <xf numFmtId="0" fontId="10" fillId="11" borderId="92" xfId="0" applyFont="1" applyFill="1" applyBorder="1" applyAlignment="1">
      <alignment horizontal="center" vertical="center" wrapText="1"/>
    </xf>
    <xf numFmtId="0" fontId="1" fillId="0" borderId="96" xfId="0" applyFont="1" applyBorder="1"/>
    <xf numFmtId="0" fontId="10" fillId="11" borderId="91" xfId="0" applyFont="1" applyFill="1" applyBorder="1" applyAlignment="1">
      <alignment horizontal="center" vertical="center" wrapText="1"/>
    </xf>
    <xf numFmtId="0" fontId="1" fillId="0" borderId="95" xfId="0" applyFont="1" applyBorder="1"/>
    <xf numFmtId="0" fontId="10" fillId="11" borderId="89" xfId="0" applyFont="1" applyFill="1" applyBorder="1" applyAlignment="1">
      <alignment horizontal="center" vertical="center" wrapText="1"/>
    </xf>
    <xf numFmtId="0" fontId="1" fillId="0" borderId="97" xfId="0" applyFont="1" applyBorder="1"/>
    <xf numFmtId="3" fontId="10" fillId="11" borderId="89" xfId="0" applyNumberFormat="1" applyFont="1" applyFill="1" applyBorder="1" applyAlignment="1">
      <alignment horizontal="center" vertical="center" wrapText="1"/>
    </xf>
    <xf numFmtId="3" fontId="1" fillId="0" borderId="93" xfId="0" applyNumberFormat="1" applyFont="1" applyBorder="1"/>
    <xf numFmtId="3" fontId="10" fillId="11" borderId="91" xfId="0" applyNumberFormat="1" applyFont="1" applyFill="1" applyBorder="1" applyAlignment="1">
      <alignment horizontal="center" vertical="center" wrapText="1"/>
    </xf>
    <xf numFmtId="3" fontId="1" fillId="0" borderId="95" xfId="0" applyNumberFormat="1" applyFont="1" applyBorder="1"/>
    <xf numFmtId="3" fontId="10" fillId="11" borderId="79" xfId="0" applyNumberFormat="1" applyFont="1" applyFill="1" applyBorder="1" applyAlignment="1">
      <alignment horizontal="center" vertical="center" wrapText="1"/>
    </xf>
    <xf numFmtId="3" fontId="1" fillId="0" borderId="81" xfId="0" applyNumberFormat="1" applyFont="1" applyBorder="1"/>
    <xf numFmtId="3" fontId="10" fillId="11" borderId="88" xfId="0" applyNumberFormat="1" applyFont="1" applyFill="1" applyBorder="1" applyAlignment="1">
      <alignment horizontal="center" vertical="center" wrapText="1"/>
    </xf>
    <xf numFmtId="3" fontId="1" fillId="0" borderId="82" xfId="0" applyNumberFormat="1" applyFont="1" applyBorder="1"/>
    <xf numFmtId="3" fontId="10" fillId="11" borderId="90" xfId="0" applyNumberFormat="1" applyFont="1" applyFill="1" applyBorder="1" applyAlignment="1">
      <alignment horizontal="center" vertical="center" wrapText="1"/>
    </xf>
    <xf numFmtId="3" fontId="1" fillId="0" borderId="94" xfId="0" applyNumberFormat="1" applyFont="1" applyBorder="1"/>
    <xf numFmtId="14" fontId="10" fillId="0" borderId="28" xfId="0" applyNumberFormat="1" applyFont="1" applyBorder="1" applyAlignment="1">
      <alignment horizontal="center" vertical="center"/>
    </xf>
    <xf numFmtId="0" fontId="10" fillId="0" borderId="28" xfId="0" applyFont="1" applyBorder="1" applyAlignment="1">
      <alignment horizontal="center" vertical="center" wrapText="1"/>
    </xf>
    <xf numFmtId="43" fontId="10" fillId="0" borderId="28" xfId="5" applyFont="1" applyBorder="1" applyAlignment="1">
      <alignment horizontal="center" vertical="center"/>
    </xf>
    <xf numFmtId="0" fontId="10" fillId="0" borderId="28" xfId="0" applyFont="1" applyBorder="1" applyAlignment="1">
      <alignment horizontal="left" vertical="center" wrapText="1"/>
    </xf>
    <xf numFmtId="0" fontId="10" fillId="0" borderId="28" xfId="0" applyFont="1" applyBorder="1" applyAlignment="1">
      <alignment horizontal="center" vertical="center"/>
    </xf>
    <xf numFmtId="0" fontId="27" fillId="7" borderId="19" xfId="2" applyFont="1" applyFill="1" applyBorder="1" applyAlignment="1">
      <alignment horizontal="center" vertical="center"/>
    </xf>
    <xf numFmtId="0" fontId="27" fillId="7" borderId="20" xfId="2" applyFont="1" applyFill="1" applyBorder="1" applyAlignment="1">
      <alignment horizontal="center" vertical="center"/>
    </xf>
    <xf numFmtId="0" fontId="3" fillId="7" borderId="63" xfId="2" applyFont="1" applyFill="1" applyBorder="1" applyAlignment="1">
      <alignment horizontal="center" vertical="center"/>
    </xf>
    <xf numFmtId="0" fontId="3" fillId="7" borderId="67" xfId="2" applyFont="1" applyFill="1" applyBorder="1" applyAlignment="1">
      <alignment horizontal="center" vertical="center"/>
    </xf>
    <xf numFmtId="0" fontId="9" fillId="5" borderId="36" xfId="0" applyFont="1" applyFill="1" applyBorder="1" applyAlignment="1">
      <alignment horizontal="left" wrapText="1"/>
    </xf>
    <xf numFmtId="0" fontId="9" fillId="5" borderId="23" xfId="0" applyFont="1" applyFill="1" applyBorder="1" applyAlignment="1">
      <alignment horizontal="left" wrapText="1"/>
    </xf>
    <xf numFmtId="0" fontId="3" fillId="7" borderId="63" xfId="2" applyFont="1" applyFill="1" applyBorder="1" applyAlignment="1">
      <alignment horizontal="left" vertical="center"/>
    </xf>
    <xf numFmtId="0" fontId="3" fillId="7" borderId="67" xfId="2" applyFont="1" applyFill="1" applyBorder="1" applyAlignment="1">
      <alignment horizontal="left" vertical="center"/>
    </xf>
    <xf numFmtId="0" fontId="9" fillId="5" borderId="48" xfId="0" applyFont="1" applyFill="1" applyBorder="1" applyAlignment="1">
      <alignment horizontal="left" vertical="center" wrapText="1"/>
    </xf>
    <xf numFmtId="0" fontId="9" fillId="5" borderId="27" xfId="0" applyFont="1" applyFill="1" applyBorder="1" applyAlignment="1">
      <alignment horizontal="left" vertical="center" wrapText="1"/>
    </xf>
    <xf numFmtId="0" fontId="9" fillId="5" borderId="48" xfId="0" applyFont="1" applyFill="1" applyBorder="1" applyAlignment="1">
      <alignment horizontal="center" vertical="center" wrapText="1"/>
    </xf>
    <xf numFmtId="0" fontId="9" fillId="5" borderId="27" xfId="0" applyFont="1" applyFill="1" applyBorder="1" applyAlignment="1">
      <alignment horizontal="center" vertical="center" wrapText="1"/>
    </xf>
    <xf numFmtId="0" fontId="9" fillId="5" borderId="86" xfId="2" applyFont="1" applyFill="1" applyBorder="1" applyAlignment="1">
      <alignment horizontal="left" vertical="center" wrapText="1"/>
    </xf>
    <xf numFmtId="0" fontId="9" fillId="5" borderId="68" xfId="2" applyFont="1" applyFill="1" applyBorder="1" applyAlignment="1">
      <alignment horizontal="left" vertical="center" wrapText="1"/>
    </xf>
    <xf numFmtId="0" fontId="9" fillId="5" borderId="86" xfId="2" applyFont="1" applyFill="1" applyBorder="1" applyAlignment="1">
      <alignment horizontal="center" vertical="center" wrapText="1"/>
    </xf>
    <xf numFmtId="0" fontId="9" fillId="5" borderId="68" xfId="2" applyFont="1" applyFill="1" applyBorder="1" applyAlignment="1">
      <alignment horizontal="center" vertical="center" wrapText="1"/>
    </xf>
    <xf numFmtId="14" fontId="9" fillId="5" borderId="86" xfId="2" applyNumberFormat="1" applyFont="1" applyFill="1" applyBorder="1" applyAlignment="1">
      <alignment horizontal="right" vertical="center" wrapText="1"/>
    </xf>
    <xf numFmtId="14" fontId="9" fillId="5" borderId="68" xfId="2" applyNumberFormat="1" applyFont="1" applyFill="1" applyBorder="1" applyAlignment="1">
      <alignment horizontal="right" vertical="center" wrapText="1"/>
    </xf>
    <xf numFmtId="0" fontId="9" fillId="5" borderId="14" xfId="2" applyFont="1" applyFill="1" applyBorder="1" applyAlignment="1">
      <alignment horizontal="left" vertical="center" wrapText="1"/>
    </xf>
    <xf numFmtId="0" fontId="9" fillId="5" borderId="36" xfId="2" applyFont="1" applyFill="1" applyBorder="1" applyAlignment="1">
      <alignment horizontal="left" vertical="center" wrapText="1"/>
    </xf>
    <xf numFmtId="0" fontId="9" fillId="5" borderId="51" xfId="2" applyFont="1" applyFill="1" applyBorder="1" applyAlignment="1">
      <alignment horizontal="left" vertical="center" wrapText="1"/>
    </xf>
    <xf numFmtId="0" fontId="9" fillId="5" borderId="23" xfId="2" applyFont="1" applyFill="1" applyBorder="1" applyAlignment="1">
      <alignment horizontal="left" vertical="center" wrapText="1"/>
    </xf>
    <xf numFmtId="0" fontId="9" fillId="5" borderId="36" xfId="2" applyFont="1" applyFill="1" applyBorder="1" applyAlignment="1">
      <alignment horizontal="left" vertical="center"/>
    </xf>
    <xf numFmtId="0" fontId="9" fillId="5" borderId="51" xfId="2" applyFont="1" applyFill="1" applyBorder="1" applyAlignment="1">
      <alignment horizontal="left" vertical="center"/>
    </xf>
    <xf numFmtId="0" fontId="9" fillId="5" borderId="23" xfId="2" applyFont="1" applyFill="1" applyBorder="1" applyAlignment="1">
      <alignment horizontal="left" vertical="center"/>
    </xf>
    <xf numFmtId="0" fontId="27" fillId="7" borderId="8" xfId="2" applyFont="1" applyFill="1" applyBorder="1" applyAlignment="1">
      <alignment horizontal="center" vertical="center"/>
    </xf>
    <xf numFmtId="0" fontId="10" fillId="7" borderId="12" xfId="2" applyFont="1" applyFill="1" applyBorder="1" applyAlignment="1">
      <alignment horizontal="center" vertical="center" wrapText="1"/>
    </xf>
    <xf numFmtId="0" fontId="10" fillId="7" borderId="5" xfId="2" applyFont="1" applyFill="1" applyBorder="1" applyAlignment="1">
      <alignment horizontal="center" vertical="center" wrapText="1"/>
    </xf>
    <xf numFmtId="0" fontId="10" fillId="7" borderId="12" xfId="2" applyFont="1" applyFill="1" applyBorder="1" applyAlignment="1">
      <alignment horizontal="center" vertical="center"/>
    </xf>
    <xf numFmtId="0" fontId="10" fillId="7" borderId="11" xfId="2" applyFont="1" applyFill="1" applyBorder="1" applyAlignment="1">
      <alignment horizontal="center" vertical="center"/>
    </xf>
    <xf numFmtId="0" fontId="10" fillId="7" borderId="5" xfId="2" applyFont="1" applyFill="1" applyBorder="1" applyAlignment="1">
      <alignment horizontal="center" vertical="center"/>
    </xf>
    <xf numFmtId="0" fontId="10" fillId="8" borderId="19" xfId="4" applyFont="1" applyFill="1" applyBorder="1" applyAlignment="1">
      <alignment horizontal="center"/>
    </xf>
    <xf numFmtId="0" fontId="10" fillId="8" borderId="20" xfId="4" applyFont="1" applyFill="1" applyBorder="1" applyAlignment="1">
      <alignment horizontal="center"/>
    </xf>
    <xf numFmtId="0" fontId="10" fillId="8" borderId="5" xfId="4" applyFont="1" applyFill="1" applyBorder="1" applyAlignment="1">
      <alignment horizontal="center" vertical="center" wrapText="1"/>
    </xf>
    <xf numFmtId="0" fontId="10" fillId="8" borderId="14" xfId="4" applyFont="1" applyFill="1" applyBorder="1" applyAlignment="1">
      <alignment horizontal="center" vertical="center" wrapText="1"/>
    </xf>
    <xf numFmtId="0" fontId="10" fillId="8" borderId="5" xfId="4" applyFont="1" applyFill="1" applyBorder="1" applyAlignment="1">
      <alignment horizontal="center" vertical="center"/>
    </xf>
    <xf numFmtId="0" fontId="10" fillId="8" borderId="14" xfId="4" applyFont="1" applyFill="1" applyBorder="1" applyAlignment="1">
      <alignment horizontal="center" vertical="center"/>
    </xf>
    <xf numFmtId="165" fontId="10" fillId="8" borderId="19" xfId="0" applyNumberFormat="1" applyFont="1" applyFill="1" applyBorder="1" applyAlignment="1">
      <alignment horizontal="center" vertical="center" wrapText="1"/>
    </xf>
    <xf numFmtId="165" fontId="10" fillId="8" borderId="20" xfId="0" applyNumberFormat="1" applyFont="1" applyFill="1" applyBorder="1" applyAlignment="1">
      <alignment horizontal="center" vertical="center" wrapText="1"/>
    </xf>
    <xf numFmtId="165" fontId="10" fillId="8" borderId="18" xfId="0" applyNumberFormat="1" applyFont="1" applyFill="1" applyBorder="1" applyAlignment="1">
      <alignment horizontal="center" vertical="center" wrapText="1"/>
    </xf>
    <xf numFmtId="0" fontId="10" fillId="8" borderId="19" xfId="0" applyFont="1" applyFill="1" applyBorder="1" applyAlignment="1">
      <alignment horizontal="center" vertical="center" wrapText="1"/>
    </xf>
    <xf numFmtId="0" fontId="10" fillId="8" borderId="20" xfId="0" applyFont="1" applyFill="1" applyBorder="1" applyAlignment="1">
      <alignment horizontal="center" vertical="center" wrapText="1"/>
    </xf>
    <xf numFmtId="0" fontId="10" fillId="8" borderId="18" xfId="0" applyFont="1" applyFill="1" applyBorder="1" applyAlignment="1">
      <alignment horizontal="center" vertical="center" wrapText="1"/>
    </xf>
    <xf numFmtId="0" fontId="10" fillId="8" borderId="43" xfId="0" applyFont="1" applyFill="1" applyBorder="1" applyAlignment="1">
      <alignment horizontal="center" vertical="center" wrapText="1"/>
    </xf>
    <xf numFmtId="0" fontId="10" fillId="8" borderId="16" xfId="0" applyFont="1" applyFill="1" applyBorder="1" applyAlignment="1">
      <alignment horizontal="center" vertical="center" wrapText="1"/>
    </xf>
    <xf numFmtId="0" fontId="10" fillId="8" borderId="17" xfId="0" applyFont="1" applyFill="1" applyBorder="1" applyAlignment="1">
      <alignment horizontal="center" vertical="center" wrapText="1"/>
    </xf>
    <xf numFmtId="0" fontId="10" fillId="8" borderId="44" xfId="0" applyFont="1" applyFill="1" applyBorder="1" applyAlignment="1">
      <alignment horizontal="center" vertical="center" wrapText="1"/>
    </xf>
    <xf numFmtId="0" fontId="10" fillId="14" borderId="12" xfId="0" applyFont="1" applyFill="1" applyBorder="1" applyAlignment="1">
      <alignment horizontal="center" vertical="center" wrapText="1"/>
    </xf>
    <xf numFmtId="0" fontId="10" fillId="14" borderId="11" xfId="0" applyFont="1" applyFill="1" applyBorder="1" applyAlignment="1">
      <alignment horizontal="center" vertical="center" wrapText="1"/>
    </xf>
    <xf numFmtId="0" fontId="10" fillId="14" borderId="20" xfId="0" applyFont="1" applyFill="1" applyBorder="1" applyAlignment="1">
      <alignment horizontal="center" vertical="center" wrapText="1"/>
    </xf>
    <xf numFmtId="0" fontId="10" fillId="14" borderId="49" xfId="0" applyFont="1" applyFill="1" applyBorder="1" applyAlignment="1">
      <alignment horizontal="center" vertical="center" wrapText="1"/>
    </xf>
    <xf numFmtId="0" fontId="10" fillId="14" borderId="19" xfId="0" applyFont="1" applyFill="1" applyBorder="1" applyAlignment="1">
      <alignment horizontal="center" vertical="center" wrapText="1"/>
    </xf>
    <xf numFmtId="0" fontId="10" fillId="14" borderId="18" xfId="0" applyFont="1" applyFill="1" applyBorder="1" applyAlignment="1">
      <alignment horizontal="center" vertical="center" wrapText="1"/>
    </xf>
    <xf numFmtId="0" fontId="10" fillId="14" borderId="39" xfId="0" applyFont="1" applyFill="1" applyBorder="1" applyAlignment="1">
      <alignment horizontal="center" vertical="center" wrapText="1"/>
    </xf>
    <xf numFmtId="0" fontId="10" fillId="14" borderId="41" xfId="0" applyFont="1" applyFill="1" applyBorder="1" applyAlignment="1">
      <alignment horizontal="center" vertical="center" wrapText="1"/>
    </xf>
    <xf numFmtId="0" fontId="10" fillId="14" borderId="40" xfId="0" applyFont="1" applyFill="1" applyBorder="1" applyAlignment="1">
      <alignment horizontal="center" vertical="center" wrapText="1"/>
    </xf>
  </cellXfs>
  <cellStyles count="9">
    <cellStyle name="Millares" xfId="5" builtinId="3"/>
    <cellStyle name="Normal" xfId="0" builtinId="0"/>
    <cellStyle name="Normal 2" xfId="4" xr:uid="{00000000-0005-0000-0000-000002000000}"/>
    <cellStyle name="Normal 3" xfId="8" xr:uid="{00000000-0005-0000-0000-000003000000}"/>
    <cellStyle name="Normal 4" xfId="7" xr:uid="{00000000-0005-0000-0000-000004000000}"/>
    <cellStyle name="Normal_ESTR98" xfId="1" xr:uid="{00000000-0005-0000-0000-000005000000}"/>
    <cellStyle name="Normal_PLAZAS98" xfId="2" xr:uid="{00000000-0005-0000-0000-000006000000}"/>
    <cellStyle name="Normal_SPGG98" xfId="3" xr:uid="{00000000-0005-0000-0000-000007000000}"/>
    <cellStyle name="Porcentaje" xfId="6"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269185</xdr:colOff>
      <xdr:row>284</xdr:row>
      <xdr:rowOff>1325217</xdr:rowOff>
    </xdr:from>
    <xdr:to>
      <xdr:col>5</xdr:col>
      <xdr:colOff>2091359</xdr:colOff>
      <xdr:row>284</xdr:row>
      <xdr:rowOff>2153478</xdr:rowOff>
    </xdr:to>
    <xdr:sp macro="" textlink="">
      <xdr:nvSpPr>
        <xdr:cNvPr id="2" name="CuadroTexto 1">
          <a:extLst>
            <a:ext uri="{FF2B5EF4-FFF2-40B4-BE49-F238E27FC236}">
              <a16:creationId xmlns:a16="http://schemas.microsoft.com/office/drawing/2014/main" id="{00000000-0008-0000-0E00-000005000000}"/>
            </a:ext>
          </a:extLst>
        </xdr:cNvPr>
        <xdr:cNvSpPr txBox="1"/>
      </xdr:nvSpPr>
      <xdr:spPr>
        <a:xfrm>
          <a:off x="8717860" y="203474292"/>
          <a:ext cx="1479274"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PE" sz="1100" b="1" i="0">
              <a:solidFill>
                <a:schemeClr val="dk1"/>
              </a:solidFill>
              <a:effectLst/>
              <a:latin typeface="+mn-lt"/>
              <a:ea typeface="+mn-ea"/>
              <a:cs typeface="+mn-cs"/>
            </a:rPr>
            <a:t> </a:t>
          </a:r>
          <a:r>
            <a:rPr lang="es-PE" sz="1400" b="0" i="0">
              <a:solidFill>
                <a:schemeClr val="dk1"/>
              </a:solidFill>
              <a:effectLst/>
              <a:latin typeface="Arial" panose="020B0604020202020204" pitchFamily="34" charset="0"/>
              <a:ea typeface="+mn-ea"/>
              <a:cs typeface="Arial" panose="020B0604020202020204" pitchFamily="34" charset="0"/>
            </a:rPr>
            <a:t>MENA AGUIRRE ROGER SERAPIO</a:t>
          </a:r>
          <a:endParaRPr lang="es-PE" sz="1400" b="0">
            <a:latin typeface="Arial" panose="020B0604020202020204" pitchFamily="34" charset="0"/>
            <a:cs typeface="Arial" panose="020B0604020202020204" pitchFamily="34" charset="0"/>
          </a:endParaRPr>
        </a:p>
      </xdr:txBody>
    </xdr:sp>
    <xdr:clientData/>
  </xdr:twoCellAnchor>
  <xdr:twoCellAnchor>
    <xdr:from>
      <xdr:col>6</xdr:col>
      <xdr:colOff>675409</xdr:colOff>
      <xdr:row>284</xdr:row>
      <xdr:rowOff>1402773</xdr:rowOff>
    </xdr:from>
    <xdr:to>
      <xdr:col>6</xdr:col>
      <xdr:colOff>2701636</xdr:colOff>
      <xdr:row>284</xdr:row>
      <xdr:rowOff>2164773</xdr:rowOff>
    </xdr:to>
    <xdr:sp macro="" textlink="">
      <xdr:nvSpPr>
        <xdr:cNvPr id="3" name="CuadroTexto 2">
          <a:extLst>
            <a:ext uri="{FF2B5EF4-FFF2-40B4-BE49-F238E27FC236}">
              <a16:creationId xmlns:a16="http://schemas.microsoft.com/office/drawing/2014/main" id="{00000000-0008-0000-0E00-000006000000}"/>
            </a:ext>
          </a:extLst>
        </xdr:cNvPr>
        <xdr:cNvSpPr txBox="1"/>
      </xdr:nvSpPr>
      <xdr:spPr>
        <a:xfrm>
          <a:off x="10876684" y="203475648"/>
          <a:ext cx="502227"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PE" sz="1400">
              <a:latin typeface="Arial" panose="020B0604020202020204" pitchFamily="34" charset="0"/>
              <a:cs typeface="Arial" panose="020B0604020202020204" pitchFamily="34" charset="0"/>
            </a:rPr>
            <a:t>CONTRADO</a:t>
          </a:r>
        </a:p>
      </xdr:txBody>
    </xdr:sp>
    <xdr:clientData/>
  </xdr:twoCellAnchor>
  <xdr:twoCellAnchor>
    <xdr:from>
      <xdr:col>7</xdr:col>
      <xdr:colOff>317500</xdr:colOff>
      <xdr:row>284</xdr:row>
      <xdr:rowOff>1699557</xdr:rowOff>
    </xdr:from>
    <xdr:to>
      <xdr:col>7</xdr:col>
      <xdr:colOff>1886323</xdr:colOff>
      <xdr:row>284</xdr:row>
      <xdr:rowOff>2129116</xdr:rowOff>
    </xdr:to>
    <xdr:sp macro="" textlink="">
      <xdr:nvSpPr>
        <xdr:cNvPr id="4" name="CuadroTexto 3">
          <a:extLst>
            <a:ext uri="{FF2B5EF4-FFF2-40B4-BE49-F238E27FC236}">
              <a16:creationId xmlns:a16="http://schemas.microsoft.com/office/drawing/2014/main" id="{00000000-0008-0000-0E00-000007000000}"/>
            </a:ext>
          </a:extLst>
        </xdr:cNvPr>
        <xdr:cNvSpPr txBox="1"/>
      </xdr:nvSpPr>
      <xdr:spPr>
        <a:xfrm>
          <a:off x="11699875" y="203477157"/>
          <a:ext cx="863973"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es-PE" sz="1400">
              <a:solidFill>
                <a:schemeClr val="dk1"/>
              </a:solidFill>
              <a:effectLst/>
              <a:latin typeface="Arial" panose="020B0604020202020204" pitchFamily="34" charset="0"/>
              <a:ea typeface="+mn-ea"/>
              <a:cs typeface="Arial" panose="020B0604020202020204" pitchFamily="34" charset="0"/>
            </a:rPr>
            <a:t>28/08/2019</a:t>
          </a:r>
          <a:endParaRPr lang="es-PE" sz="1400">
            <a:effectLst/>
            <a:latin typeface="Arial" panose="020B0604020202020204" pitchFamily="34" charset="0"/>
            <a:cs typeface="Arial" panose="020B0604020202020204" pitchFamily="34" charset="0"/>
          </a:endParaRPr>
        </a:p>
        <a:p>
          <a:endParaRPr lang="es-PE" sz="11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rgb="FFFFFF00"/>
  </sheetPr>
  <dimension ref="A1:SR34"/>
  <sheetViews>
    <sheetView tabSelected="1" view="pageLayout" topLeftCell="A7" zoomScaleNormal="100" zoomScaleSheetLayoutView="100" workbookViewId="0">
      <selection activeCell="B19" sqref="B19:E19"/>
    </sheetView>
  </sheetViews>
  <sheetFormatPr baseColWidth="10" defaultColWidth="11.42578125" defaultRowHeight="12.75" x14ac:dyDescent="0.2"/>
  <cols>
    <col min="1" max="1" width="19.85546875" style="112" customWidth="1"/>
    <col min="2" max="2" width="69.85546875" style="113" customWidth="1"/>
    <col min="3" max="5" width="8.7109375" style="112" customWidth="1"/>
    <col min="6" max="16384" width="11.42578125" style="112"/>
  </cols>
  <sheetData>
    <row r="1" spans="1:512" s="111" customFormat="1" ht="15.75" x14ac:dyDescent="0.2">
      <c r="A1" s="109" t="s">
        <v>393</v>
      </c>
      <c r="B1" s="110"/>
      <c r="F1" s="116"/>
      <c r="G1" s="116"/>
      <c r="H1" s="116"/>
      <c r="I1" s="116"/>
      <c r="J1" s="116"/>
      <c r="K1" s="116"/>
      <c r="L1" s="116"/>
      <c r="M1" s="116"/>
      <c r="N1" s="116"/>
      <c r="O1" s="116"/>
      <c r="P1" s="116"/>
      <c r="Q1" s="116"/>
      <c r="R1" s="116"/>
      <c r="S1" s="116"/>
      <c r="T1" s="116"/>
      <c r="U1" s="116"/>
      <c r="V1" s="116"/>
      <c r="W1" s="116"/>
      <c r="X1" s="116"/>
      <c r="Y1" s="116"/>
      <c r="Z1" s="116"/>
      <c r="AA1" s="116"/>
      <c r="AB1" s="116"/>
      <c r="AC1" s="116"/>
      <c r="AD1" s="116"/>
      <c r="AE1" s="116"/>
      <c r="AF1" s="116"/>
      <c r="AG1" s="116"/>
      <c r="AH1" s="116"/>
      <c r="AI1" s="116"/>
      <c r="AJ1" s="116"/>
      <c r="AK1" s="116"/>
      <c r="AL1" s="116"/>
      <c r="AM1" s="116"/>
      <c r="AN1" s="116"/>
      <c r="AO1" s="116"/>
      <c r="AP1" s="116"/>
      <c r="AQ1" s="116"/>
      <c r="AR1" s="116"/>
      <c r="AS1" s="116"/>
      <c r="AT1" s="116"/>
      <c r="AU1" s="116"/>
      <c r="AV1" s="116"/>
      <c r="AW1" s="116"/>
      <c r="AX1" s="116"/>
      <c r="AY1" s="116"/>
      <c r="AZ1" s="116"/>
      <c r="BA1" s="116"/>
      <c r="BB1" s="116"/>
      <c r="BC1" s="116"/>
      <c r="BD1" s="116"/>
      <c r="BE1" s="116"/>
      <c r="BF1" s="116"/>
      <c r="BG1" s="116"/>
      <c r="BH1" s="116"/>
      <c r="BI1" s="116"/>
      <c r="BJ1" s="116"/>
      <c r="BK1" s="116"/>
      <c r="BL1" s="116"/>
      <c r="BM1" s="116"/>
      <c r="BN1" s="116"/>
      <c r="BO1" s="116"/>
      <c r="BP1" s="116"/>
      <c r="BQ1" s="116"/>
      <c r="BR1" s="116"/>
      <c r="BS1" s="116"/>
      <c r="BT1" s="116"/>
      <c r="BU1" s="116"/>
      <c r="BV1" s="116"/>
      <c r="BW1" s="116"/>
      <c r="BX1" s="116"/>
      <c r="BY1" s="116"/>
      <c r="BZ1" s="116"/>
      <c r="CA1" s="116"/>
      <c r="CB1" s="116"/>
      <c r="CC1" s="116"/>
      <c r="CD1" s="116"/>
      <c r="CE1" s="116"/>
      <c r="CF1" s="116"/>
      <c r="CG1" s="116"/>
      <c r="CH1" s="116"/>
      <c r="CI1" s="116"/>
      <c r="CJ1" s="116"/>
      <c r="CK1" s="116"/>
      <c r="CL1" s="116"/>
      <c r="CM1" s="116"/>
      <c r="CN1" s="116"/>
      <c r="CO1" s="116"/>
      <c r="CP1" s="116"/>
      <c r="CQ1" s="116"/>
      <c r="CR1" s="116"/>
      <c r="CS1" s="116"/>
      <c r="CT1" s="116"/>
      <c r="CU1" s="116"/>
      <c r="CV1" s="116"/>
      <c r="CW1" s="116"/>
      <c r="CX1" s="116"/>
      <c r="CY1" s="116"/>
      <c r="CZ1" s="116"/>
      <c r="DA1" s="116"/>
      <c r="DB1" s="116"/>
      <c r="DC1" s="116"/>
      <c r="DD1" s="116"/>
      <c r="DE1" s="116"/>
      <c r="DF1" s="116"/>
      <c r="DG1" s="116"/>
      <c r="DH1" s="116"/>
      <c r="DI1" s="116"/>
      <c r="DJ1" s="116"/>
      <c r="DK1" s="116"/>
      <c r="DL1" s="116"/>
      <c r="DM1" s="116"/>
      <c r="DN1" s="116"/>
      <c r="DO1" s="116"/>
      <c r="DP1" s="116"/>
      <c r="DQ1" s="116"/>
      <c r="DR1" s="116"/>
      <c r="DS1" s="116"/>
      <c r="DT1" s="116"/>
      <c r="DU1" s="116"/>
      <c r="DV1" s="116"/>
      <c r="DW1" s="116"/>
      <c r="DX1" s="116"/>
      <c r="DY1" s="116"/>
      <c r="DZ1" s="116"/>
      <c r="EA1" s="116"/>
      <c r="EB1" s="116"/>
      <c r="EC1" s="116"/>
      <c r="ED1" s="116"/>
      <c r="EE1" s="116"/>
      <c r="EF1" s="116"/>
      <c r="EG1" s="116"/>
      <c r="EH1" s="116"/>
      <c r="EI1" s="116"/>
      <c r="EJ1" s="116"/>
      <c r="EK1" s="116"/>
      <c r="EL1" s="116"/>
      <c r="EM1" s="116"/>
      <c r="EN1" s="116"/>
      <c r="EO1" s="116"/>
      <c r="EP1" s="116"/>
      <c r="EQ1" s="116"/>
      <c r="ER1" s="116"/>
      <c r="ES1" s="116"/>
      <c r="ET1" s="116"/>
      <c r="EU1" s="116"/>
      <c r="EV1" s="116"/>
      <c r="EW1" s="116"/>
      <c r="EX1" s="116"/>
      <c r="EY1" s="116"/>
      <c r="EZ1" s="116"/>
      <c r="FA1" s="116"/>
      <c r="FB1" s="116"/>
      <c r="FC1" s="116"/>
      <c r="FD1" s="116"/>
      <c r="FE1" s="116"/>
      <c r="FF1" s="116"/>
      <c r="FG1" s="116"/>
      <c r="FH1" s="116"/>
      <c r="FI1" s="116"/>
      <c r="FJ1" s="116"/>
      <c r="FK1" s="116"/>
      <c r="FL1" s="116"/>
      <c r="FM1" s="116"/>
      <c r="FN1" s="116"/>
      <c r="FO1" s="116"/>
      <c r="FP1" s="116"/>
      <c r="FQ1" s="116"/>
      <c r="FR1" s="116"/>
      <c r="FS1" s="116"/>
      <c r="FT1" s="116"/>
      <c r="FU1" s="116"/>
      <c r="FV1" s="116"/>
      <c r="FW1" s="116"/>
      <c r="FX1" s="116"/>
      <c r="FY1" s="116"/>
      <c r="FZ1" s="116"/>
      <c r="GA1" s="116"/>
      <c r="GB1" s="116"/>
      <c r="GC1" s="116"/>
      <c r="GD1" s="116"/>
      <c r="GE1" s="116"/>
      <c r="GF1" s="116"/>
      <c r="GG1" s="116"/>
      <c r="GH1" s="116"/>
      <c r="GI1" s="116"/>
      <c r="GJ1" s="116"/>
      <c r="GK1" s="116"/>
      <c r="GL1" s="116"/>
      <c r="GM1" s="116"/>
      <c r="GN1" s="116"/>
      <c r="GO1" s="116"/>
      <c r="GP1" s="116"/>
      <c r="GQ1" s="116"/>
      <c r="GR1" s="116"/>
      <c r="GS1" s="116"/>
      <c r="GT1" s="116"/>
      <c r="GU1" s="116"/>
      <c r="GV1" s="116"/>
      <c r="GW1" s="116"/>
      <c r="GX1" s="116"/>
      <c r="GY1" s="116"/>
      <c r="GZ1" s="116"/>
      <c r="HA1" s="116"/>
      <c r="HB1" s="116"/>
      <c r="HC1" s="116"/>
      <c r="HD1" s="116"/>
      <c r="HE1" s="116"/>
      <c r="HF1" s="116"/>
      <c r="HG1" s="116"/>
      <c r="HH1" s="116"/>
      <c r="HI1" s="116"/>
      <c r="HJ1" s="116"/>
      <c r="HK1" s="116"/>
      <c r="HL1" s="116"/>
      <c r="HM1" s="116"/>
      <c r="HN1" s="116"/>
      <c r="HO1" s="116"/>
      <c r="HP1" s="116"/>
      <c r="HQ1" s="116"/>
      <c r="HR1" s="116"/>
      <c r="HS1" s="116"/>
      <c r="HT1" s="116"/>
      <c r="HU1" s="116"/>
      <c r="HV1" s="116"/>
      <c r="HW1" s="116"/>
      <c r="HX1" s="116"/>
      <c r="HY1" s="116"/>
      <c r="HZ1" s="116"/>
      <c r="IA1" s="116"/>
      <c r="IB1" s="116"/>
      <c r="IC1" s="116"/>
      <c r="ID1" s="116"/>
      <c r="IE1" s="116"/>
      <c r="IF1" s="116"/>
      <c r="IG1" s="116"/>
      <c r="IH1" s="116"/>
      <c r="II1" s="116"/>
      <c r="IJ1" s="116"/>
      <c r="IK1" s="116"/>
      <c r="IL1" s="116"/>
      <c r="IM1" s="116"/>
      <c r="IN1" s="116"/>
      <c r="IO1" s="116"/>
      <c r="IP1" s="116"/>
      <c r="IQ1" s="116"/>
      <c r="IR1" s="116"/>
      <c r="IS1" s="116"/>
      <c r="IT1" s="116"/>
      <c r="IU1" s="116"/>
      <c r="IV1" s="116"/>
      <c r="IW1" s="116"/>
      <c r="IX1" s="116"/>
      <c r="IY1" s="116"/>
      <c r="IZ1" s="116"/>
      <c r="JA1" s="116"/>
      <c r="JB1" s="116"/>
      <c r="JC1" s="116"/>
      <c r="JD1" s="116"/>
      <c r="JE1" s="116"/>
      <c r="JF1" s="116"/>
      <c r="JG1" s="116"/>
      <c r="JH1" s="116"/>
      <c r="JI1" s="116"/>
      <c r="JJ1" s="116"/>
      <c r="JK1" s="116"/>
      <c r="JL1" s="116"/>
      <c r="JM1" s="116"/>
      <c r="JN1" s="116"/>
      <c r="JO1" s="116"/>
      <c r="JP1" s="116"/>
      <c r="JQ1" s="116"/>
      <c r="JR1" s="116"/>
      <c r="JS1" s="116"/>
      <c r="JT1" s="116"/>
      <c r="JU1" s="116"/>
      <c r="JV1" s="116"/>
      <c r="JW1" s="116"/>
      <c r="JX1" s="116"/>
      <c r="JY1" s="116"/>
      <c r="JZ1" s="116"/>
      <c r="KA1" s="116"/>
      <c r="KB1" s="116"/>
      <c r="KC1" s="116"/>
      <c r="KD1" s="116"/>
      <c r="KE1" s="116"/>
      <c r="KF1" s="116"/>
      <c r="KG1" s="116"/>
      <c r="KH1" s="116"/>
      <c r="KI1" s="116"/>
      <c r="KJ1" s="116"/>
      <c r="KK1" s="116"/>
      <c r="KL1" s="116"/>
      <c r="KM1" s="116"/>
      <c r="KN1" s="116"/>
      <c r="KO1" s="116"/>
      <c r="KP1" s="116"/>
      <c r="KQ1" s="116"/>
      <c r="KR1" s="116"/>
      <c r="KS1" s="116"/>
      <c r="KT1" s="116"/>
      <c r="KU1" s="116"/>
      <c r="KV1" s="116"/>
      <c r="KW1" s="116"/>
      <c r="KX1" s="116"/>
      <c r="KY1" s="116"/>
      <c r="KZ1" s="116"/>
      <c r="LA1" s="116"/>
      <c r="LB1" s="116"/>
      <c r="LC1" s="116"/>
      <c r="LD1" s="116"/>
      <c r="LE1" s="116"/>
      <c r="LF1" s="116"/>
      <c r="LG1" s="116"/>
      <c r="LH1" s="116"/>
      <c r="LI1" s="116"/>
      <c r="LJ1" s="116"/>
      <c r="LK1" s="116"/>
      <c r="LL1" s="116"/>
      <c r="LM1" s="116"/>
      <c r="LN1" s="116"/>
      <c r="LO1" s="116"/>
      <c r="LP1" s="116"/>
      <c r="LQ1" s="116"/>
      <c r="LR1" s="116"/>
      <c r="LS1" s="116"/>
      <c r="LT1" s="116"/>
      <c r="LU1" s="116"/>
      <c r="LV1" s="116"/>
      <c r="LW1" s="116"/>
      <c r="LX1" s="116"/>
      <c r="LY1" s="116"/>
      <c r="LZ1" s="116"/>
      <c r="MA1" s="116"/>
      <c r="MB1" s="116"/>
      <c r="MC1" s="116"/>
      <c r="MD1" s="116"/>
      <c r="ME1" s="116"/>
      <c r="MF1" s="116"/>
      <c r="MG1" s="116"/>
      <c r="MH1" s="116"/>
      <c r="MI1" s="116"/>
      <c r="MJ1" s="116"/>
      <c r="MK1" s="116"/>
      <c r="ML1" s="116"/>
      <c r="MM1" s="116"/>
      <c r="MN1" s="116"/>
      <c r="MO1" s="116"/>
      <c r="MP1" s="116"/>
      <c r="MQ1" s="116"/>
      <c r="MR1" s="116"/>
      <c r="MS1" s="116"/>
      <c r="MT1" s="116"/>
      <c r="MU1" s="116"/>
      <c r="MV1" s="116"/>
      <c r="MW1" s="116"/>
      <c r="MX1" s="116"/>
      <c r="MY1" s="116"/>
      <c r="MZ1" s="116"/>
      <c r="NA1" s="116"/>
      <c r="NB1" s="116"/>
      <c r="NC1" s="116"/>
      <c r="ND1" s="116"/>
      <c r="NE1" s="116"/>
      <c r="NF1" s="116"/>
      <c r="NG1" s="116"/>
      <c r="NH1" s="116"/>
      <c r="NI1" s="116"/>
      <c r="NJ1" s="116"/>
      <c r="NK1" s="116"/>
      <c r="NL1" s="116"/>
      <c r="NM1" s="116"/>
      <c r="NN1" s="116"/>
      <c r="NO1" s="116"/>
      <c r="NP1" s="116"/>
      <c r="NQ1" s="116"/>
      <c r="NR1" s="116"/>
      <c r="NS1" s="116"/>
      <c r="NT1" s="116"/>
      <c r="NU1" s="116"/>
      <c r="NV1" s="116"/>
      <c r="NW1" s="116"/>
      <c r="NX1" s="116"/>
      <c r="NY1" s="116"/>
      <c r="NZ1" s="116"/>
      <c r="OA1" s="116"/>
      <c r="OB1" s="116"/>
      <c r="OC1" s="116"/>
      <c r="OD1" s="116"/>
      <c r="OE1" s="116"/>
      <c r="OF1" s="116"/>
      <c r="OG1" s="116"/>
      <c r="OH1" s="116"/>
      <c r="OI1" s="116"/>
      <c r="OJ1" s="116"/>
      <c r="OK1" s="116"/>
      <c r="OL1" s="116"/>
      <c r="OM1" s="116"/>
      <c r="ON1" s="116"/>
      <c r="OO1" s="116"/>
      <c r="OP1" s="116"/>
      <c r="OQ1" s="116"/>
      <c r="OR1" s="116"/>
      <c r="OS1" s="116"/>
      <c r="OT1" s="116"/>
      <c r="OU1" s="116"/>
      <c r="OV1" s="116"/>
      <c r="OW1" s="116"/>
      <c r="OX1" s="116"/>
      <c r="OY1" s="116"/>
      <c r="OZ1" s="116"/>
      <c r="PA1" s="116"/>
      <c r="PB1" s="116"/>
      <c r="PC1" s="116"/>
      <c r="PD1" s="116"/>
      <c r="PE1" s="116"/>
      <c r="PF1" s="116"/>
      <c r="PG1" s="116"/>
      <c r="PH1" s="116"/>
      <c r="PI1" s="116"/>
      <c r="PJ1" s="116"/>
      <c r="PK1" s="116"/>
      <c r="PL1" s="116"/>
      <c r="PM1" s="116"/>
      <c r="PN1" s="116"/>
      <c r="PO1" s="116"/>
      <c r="PP1" s="116"/>
      <c r="PQ1" s="116"/>
      <c r="PR1" s="116"/>
      <c r="PS1" s="116"/>
      <c r="PT1" s="116"/>
      <c r="PU1" s="116"/>
      <c r="PV1" s="116"/>
      <c r="PW1" s="116"/>
      <c r="PX1" s="116"/>
      <c r="PY1" s="116"/>
      <c r="PZ1" s="116"/>
      <c r="QA1" s="116"/>
      <c r="QB1" s="116"/>
      <c r="QC1" s="116"/>
      <c r="QD1" s="116"/>
      <c r="QE1" s="116"/>
      <c r="QF1" s="116"/>
      <c r="QG1" s="116"/>
      <c r="QH1" s="116"/>
      <c r="QI1" s="116"/>
      <c r="QJ1" s="116"/>
      <c r="QK1" s="116"/>
      <c r="QL1" s="116"/>
      <c r="QM1" s="116"/>
      <c r="QN1" s="116"/>
      <c r="QO1" s="116"/>
      <c r="QP1" s="116"/>
      <c r="QQ1" s="116"/>
      <c r="QR1" s="116"/>
      <c r="QS1" s="116"/>
      <c r="QT1" s="116"/>
      <c r="QU1" s="116"/>
      <c r="QV1" s="116"/>
      <c r="QW1" s="116"/>
      <c r="QX1" s="116"/>
      <c r="QY1" s="116"/>
      <c r="QZ1" s="116"/>
      <c r="RA1" s="116"/>
      <c r="RB1" s="116"/>
      <c r="RC1" s="116"/>
      <c r="RD1" s="116"/>
      <c r="RE1" s="116"/>
      <c r="RF1" s="116"/>
      <c r="RG1" s="116"/>
      <c r="RH1" s="116"/>
      <c r="RI1" s="116"/>
      <c r="RJ1" s="116"/>
      <c r="RK1" s="116"/>
      <c r="RL1" s="116"/>
      <c r="RM1" s="116"/>
      <c r="RN1" s="116"/>
      <c r="RO1" s="116"/>
      <c r="RP1" s="116"/>
      <c r="RQ1" s="116"/>
      <c r="RR1" s="116"/>
      <c r="RS1" s="116"/>
      <c r="RT1" s="116"/>
      <c r="RU1" s="116"/>
      <c r="RV1" s="116"/>
      <c r="RW1" s="116"/>
      <c r="RX1" s="116"/>
      <c r="RY1" s="116"/>
      <c r="RZ1" s="116"/>
      <c r="SA1" s="116"/>
      <c r="SB1" s="116"/>
      <c r="SC1" s="116"/>
      <c r="SD1" s="116"/>
      <c r="SE1" s="116"/>
      <c r="SF1" s="116"/>
      <c r="SG1" s="116"/>
      <c r="SH1" s="116"/>
      <c r="SI1" s="116"/>
      <c r="SJ1" s="116"/>
      <c r="SK1" s="116"/>
      <c r="SL1" s="116"/>
      <c r="SM1" s="116"/>
      <c r="SN1" s="116"/>
      <c r="SO1" s="116"/>
      <c r="SP1" s="116"/>
      <c r="SQ1" s="116"/>
      <c r="SR1" s="116"/>
    </row>
    <row r="2" spans="1:512" x14ac:dyDescent="0.2">
      <c r="C2" s="114"/>
      <c r="D2" s="114"/>
      <c r="E2" s="118"/>
      <c r="F2" s="117"/>
    </row>
    <row r="3" spans="1:512" x14ac:dyDescent="0.2">
      <c r="A3" s="115" t="s">
        <v>413</v>
      </c>
      <c r="E3" s="117"/>
      <c r="F3" s="117"/>
    </row>
    <row r="4" spans="1:512" x14ac:dyDescent="0.2">
      <c r="E4" s="117"/>
      <c r="F4" s="117"/>
    </row>
    <row r="5" spans="1:512" s="275" customFormat="1" ht="27" customHeight="1" x14ac:dyDescent="0.2">
      <c r="A5" s="280" t="s">
        <v>395</v>
      </c>
      <c r="B5" s="912" t="s">
        <v>394</v>
      </c>
      <c r="C5" s="913"/>
      <c r="D5" s="913"/>
      <c r="E5" s="914"/>
      <c r="F5" s="276"/>
    </row>
    <row r="6" spans="1:512" x14ac:dyDescent="0.2">
      <c r="A6" s="115"/>
      <c r="B6" s="274"/>
      <c r="C6" s="275"/>
      <c r="D6" s="275"/>
      <c r="E6" s="276"/>
      <c r="F6" s="117"/>
    </row>
    <row r="7" spans="1:512" x14ac:dyDescent="0.2">
      <c r="A7" s="115" t="s">
        <v>414</v>
      </c>
      <c r="B7" s="274"/>
      <c r="C7" s="275"/>
      <c r="D7" s="275"/>
      <c r="E7" s="276"/>
      <c r="F7" s="117"/>
    </row>
    <row r="8" spans="1:512" x14ac:dyDescent="0.2">
      <c r="A8" s="115"/>
      <c r="B8" s="274"/>
      <c r="C8" s="275"/>
      <c r="D8" s="275"/>
      <c r="E8" s="276"/>
      <c r="F8" s="117"/>
    </row>
    <row r="9" spans="1:512" s="275" customFormat="1" ht="27" customHeight="1" x14ac:dyDescent="0.2">
      <c r="A9" s="280" t="s">
        <v>396</v>
      </c>
      <c r="B9" s="912" t="s">
        <v>463</v>
      </c>
      <c r="C9" s="913"/>
      <c r="D9" s="913"/>
      <c r="E9" s="914"/>
      <c r="F9" s="276"/>
    </row>
    <row r="10" spans="1:512" s="275" customFormat="1" ht="27" customHeight="1" x14ac:dyDescent="0.2">
      <c r="A10" s="280" t="s">
        <v>397</v>
      </c>
      <c r="B10" s="912" t="s">
        <v>464</v>
      </c>
      <c r="C10" s="913"/>
      <c r="D10" s="913"/>
      <c r="E10" s="914"/>
      <c r="F10" s="276"/>
    </row>
    <row r="11" spans="1:512" s="275" customFormat="1" ht="27" customHeight="1" x14ac:dyDescent="0.2">
      <c r="A11" s="280" t="s">
        <v>398</v>
      </c>
      <c r="B11" s="912" t="s">
        <v>465</v>
      </c>
      <c r="C11" s="913"/>
      <c r="D11" s="913"/>
      <c r="E11" s="914"/>
      <c r="F11" s="276"/>
    </row>
    <row r="12" spans="1:512" s="275" customFormat="1" ht="27" customHeight="1" x14ac:dyDescent="0.2">
      <c r="A12" s="280" t="s">
        <v>399</v>
      </c>
      <c r="B12" s="912" t="s">
        <v>466</v>
      </c>
      <c r="C12" s="913"/>
      <c r="D12" s="913"/>
      <c r="E12" s="914"/>
      <c r="F12" s="276"/>
    </row>
    <row r="13" spans="1:512" s="275" customFormat="1" ht="27" customHeight="1" x14ac:dyDescent="0.2">
      <c r="A13" s="280" t="s">
        <v>400</v>
      </c>
      <c r="B13" s="912" t="s">
        <v>467</v>
      </c>
      <c r="C13" s="913"/>
      <c r="D13" s="913"/>
      <c r="E13" s="914"/>
      <c r="F13" s="276"/>
    </row>
    <row r="14" spans="1:512" s="275" customFormat="1" ht="27" customHeight="1" x14ac:dyDescent="0.2">
      <c r="A14" s="280" t="s">
        <v>401</v>
      </c>
      <c r="B14" s="912" t="s">
        <v>468</v>
      </c>
      <c r="C14" s="913"/>
      <c r="D14" s="913"/>
      <c r="E14" s="914"/>
      <c r="F14" s="276"/>
    </row>
    <row r="15" spans="1:512" s="275" customFormat="1" ht="27" customHeight="1" x14ac:dyDescent="0.2">
      <c r="A15" s="280" t="s">
        <v>402</v>
      </c>
      <c r="B15" s="912" t="s">
        <v>469</v>
      </c>
      <c r="C15" s="913"/>
      <c r="D15" s="913"/>
      <c r="E15" s="914"/>
      <c r="F15" s="276"/>
    </row>
    <row r="16" spans="1:512" x14ac:dyDescent="0.2">
      <c r="A16" s="115"/>
      <c r="B16" s="274"/>
      <c r="C16" s="275"/>
      <c r="D16" s="275"/>
      <c r="E16" s="276"/>
      <c r="F16" s="117"/>
    </row>
    <row r="17" spans="1:6" x14ac:dyDescent="0.2">
      <c r="A17" s="115" t="s">
        <v>415</v>
      </c>
      <c r="B17" s="274"/>
      <c r="C17" s="275"/>
      <c r="D17" s="275"/>
      <c r="E17" s="276"/>
      <c r="F17" s="117"/>
    </row>
    <row r="18" spans="1:6" x14ac:dyDescent="0.2">
      <c r="A18" s="115"/>
      <c r="B18" s="274"/>
      <c r="C18" s="275"/>
      <c r="D18" s="275"/>
      <c r="E18" s="276"/>
      <c r="F18" s="117"/>
    </row>
    <row r="19" spans="1:6" s="275" customFormat="1" ht="27" customHeight="1" x14ac:dyDescent="0.2">
      <c r="A19" s="280" t="s">
        <v>403</v>
      </c>
      <c r="B19" s="912" t="s">
        <v>470</v>
      </c>
      <c r="C19" s="913"/>
      <c r="D19" s="913"/>
      <c r="E19" s="914"/>
      <c r="F19" s="276"/>
    </row>
    <row r="20" spans="1:6" s="275" customFormat="1" ht="27" customHeight="1" x14ac:dyDescent="0.2">
      <c r="A20" s="280" t="s">
        <v>404</v>
      </c>
      <c r="B20" s="912" t="s">
        <v>471</v>
      </c>
      <c r="C20" s="913"/>
      <c r="D20" s="913"/>
      <c r="E20" s="914"/>
      <c r="F20" s="276"/>
    </row>
    <row r="21" spans="1:6" s="275" customFormat="1" ht="27" customHeight="1" x14ac:dyDescent="0.2">
      <c r="A21" s="280" t="s">
        <v>405</v>
      </c>
      <c r="B21" s="912" t="s">
        <v>472</v>
      </c>
      <c r="C21" s="913"/>
      <c r="D21" s="913"/>
      <c r="E21" s="914"/>
      <c r="F21" s="276"/>
    </row>
    <row r="22" spans="1:6" x14ac:dyDescent="0.2">
      <c r="A22" s="115"/>
      <c r="B22" s="274"/>
      <c r="C22" s="275"/>
      <c r="D22" s="275"/>
      <c r="E22" s="276"/>
      <c r="F22" s="117"/>
    </row>
    <row r="23" spans="1:6" x14ac:dyDescent="0.2">
      <c r="A23" s="115" t="s">
        <v>416</v>
      </c>
      <c r="B23" s="274"/>
      <c r="C23" s="275"/>
      <c r="D23" s="275"/>
      <c r="E23" s="276"/>
      <c r="F23" s="117"/>
    </row>
    <row r="24" spans="1:6" x14ac:dyDescent="0.2">
      <c r="A24" s="115"/>
      <c r="B24" s="274"/>
      <c r="C24" s="275"/>
      <c r="D24" s="275"/>
      <c r="E24" s="276"/>
      <c r="F24" s="117"/>
    </row>
    <row r="25" spans="1:6" s="275" customFormat="1" ht="27" customHeight="1" x14ac:dyDescent="0.2">
      <c r="A25" s="280" t="s">
        <v>406</v>
      </c>
      <c r="B25" s="912" t="s">
        <v>473</v>
      </c>
      <c r="C25" s="913"/>
      <c r="D25" s="913"/>
      <c r="E25" s="914"/>
      <c r="F25" s="276"/>
    </row>
    <row r="26" spans="1:6" s="275" customFormat="1" ht="27" customHeight="1" x14ac:dyDescent="0.2">
      <c r="A26" s="280" t="s">
        <v>407</v>
      </c>
      <c r="B26" s="912" t="s">
        <v>474</v>
      </c>
      <c r="C26" s="913"/>
      <c r="D26" s="913"/>
      <c r="E26" s="914"/>
      <c r="F26" s="276"/>
    </row>
    <row r="27" spans="1:6" s="275" customFormat="1" ht="27" customHeight="1" x14ac:dyDescent="0.2">
      <c r="A27" s="280" t="s">
        <v>408</v>
      </c>
      <c r="B27" s="912" t="s">
        <v>475</v>
      </c>
      <c r="C27" s="913"/>
      <c r="D27" s="913"/>
      <c r="E27" s="914"/>
      <c r="F27" s="276"/>
    </row>
    <row r="28" spans="1:6" s="275" customFormat="1" ht="27" customHeight="1" x14ac:dyDescent="0.2">
      <c r="A28" s="280" t="s">
        <v>409</v>
      </c>
      <c r="B28" s="912" t="s">
        <v>476</v>
      </c>
      <c r="C28" s="913"/>
      <c r="D28" s="913"/>
      <c r="E28" s="914"/>
      <c r="F28" s="276"/>
    </row>
    <row r="29" spans="1:6" s="275" customFormat="1" ht="27" customHeight="1" x14ac:dyDescent="0.2">
      <c r="A29" s="280" t="s">
        <v>410</v>
      </c>
      <c r="B29" s="912" t="s">
        <v>477</v>
      </c>
      <c r="C29" s="913"/>
      <c r="D29" s="913"/>
      <c r="E29" s="914"/>
      <c r="F29" s="276"/>
    </row>
    <row r="30" spans="1:6" x14ac:dyDescent="0.2">
      <c r="A30" s="115"/>
      <c r="B30" s="274"/>
      <c r="C30" s="275"/>
      <c r="D30" s="275"/>
      <c r="E30" s="276"/>
      <c r="F30" s="117"/>
    </row>
    <row r="31" spans="1:6" x14ac:dyDescent="0.2">
      <c r="A31" s="115" t="s">
        <v>24</v>
      </c>
      <c r="B31" s="274"/>
      <c r="C31" s="275"/>
      <c r="D31" s="275"/>
      <c r="E31" s="276"/>
      <c r="F31" s="117"/>
    </row>
    <row r="32" spans="1:6" x14ac:dyDescent="0.2">
      <c r="A32" s="115"/>
      <c r="B32" s="274"/>
      <c r="C32" s="275"/>
      <c r="D32" s="275"/>
      <c r="E32" s="276"/>
      <c r="F32" s="117"/>
    </row>
    <row r="33" spans="1:6" s="275" customFormat="1" ht="27" customHeight="1" x14ac:dyDescent="0.2">
      <c r="A33" s="280" t="s">
        <v>411</v>
      </c>
      <c r="B33" s="912" t="s">
        <v>478</v>
      </c>
      <c r="C33" s="913"/>
      <c r="D33" s="913"/>
      <c r="E33" s="914"/>
      <c r="F33" s="276"/>
    </row>
    <row r="34" spans="1:6" s="275" customFormat="1" ht="27" customHeight="1" x14ac:dyDescent="0.2">
      <c r="A34" s="280" t="s">
        <v>412</v>
      </c>
      <c r="B34" s="912" t="s">
        <v>479</v>
      </c>
      <c r="C34" s="913"/>
      <c r="D34" s="913"/>
      <c r="E34" s="914"/>
      <c r="F34" s="276"/>
    </row>
  </sheetData>
  <mergeCells count="18">
    <mergeCell ref="B5:E5"/>
    <mergeCell ref="B12:E12"/>
    <mergeCell ref="B13:E13"/>
    <mergeCell ref="B14:E14"/>
    <mergeCell ref="B19:E19"/>
    <mergeCell ref="B33:E33"/>
    <mergeCell ref="B34:E34"/>
    <mergeCell ref="B9:E9"/>
    <mergeCell ref="B10:E10"/>
    <mergeCell ref="B11:E11"/>
    <mergeCell ref="B15:E15"/>
    <mergeCell ref="B21:E21"/>
    <mergeCell ref="B25:E25"/>
    <mergeCell ref="B26:E26"/>
    <mergeCell ref="B27:E27"/>
    <mergeCell ref="B28:E28"/>
    <mergeCell ref="B29:E29"/>
    <mergeCell ref="B20:E20"/>
  </mergeCells>
  <pageMargins left="0.8203125" right="0.70866141732283472" top="0.74803149606299213" bottom="0.74803149606299213" header="0.31496062992125984" footer="0.31496062992125984"/>
  <pageSetup paperSize="9" scale="75" orientation="portrait" r:id="rId1"/>
  <headerFooter>
    <oddHeader>&amp;C&amp;"Arial,Negrita"&amp;18FORMATOS DEL PROYECTO DE PRESUPUESTO 2021</oddHeader>
    <oddFooter>&amp;L&amp;"Arial,Negrita"&amp;8PROYECTO DE PRESUPUESTO PARA EL AÑO FISCAL 2020
INFORMACIÓN PARA LA COMISIÓN DE PRESUPUESTO Y CUENTA GENERAL DE LA REPÚBLICA DEL CONGRESO DE LA REPÚBLICA</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9" tint="-0.249977111117893"/>
    <pageSetUpPr fitToPage="1"/>
  </sheetPr>
  <dimension ref="A1:AB46"/>
  <sheetViews>
    <sheetView view="pageLayout" topLeftCell="A10" zoomScale="85" zoomScaleNormal="100" zoomScaleSheetLayoutView="90" zoomScalePageLayoutView="85" workbookViewId="0">
      <selection activeCell="Z28" sqref="Z28"/>
    </sheetView>
  </sheetViews>
  <sheetFormatPr baseColWidth="10" defaultColWidth="11.42578125" defaultRowHeight="12.75" x14ac:dyDescent="0.2"/>
  <cols>
    <col min="1" max="1" width="39.5703125" style="24" customWidth="1"/>
    <col min="2" max="2" width="7" style="24" customWidth="1"/>
    <col min="3" max="3" width="6.140625" style="24" customWidth="1"/>
    <col min="4" max="8" width="7" style="24" hidden="1" customWidth="1"/>
    <col min="9" max="9" width="1.42578125" style="24" customWidth="1"/>
    <col min="10" max="10" width="6.28515625" style="24" customWidth="1"/>
    <col min="11" max="11" width="7" style="24" customWidth="1"/>
    <col min="12" max="12" width="14.85546875" style="24" customWidth="1"/>
    <col min="13" max="22" width="7" style="24" customWidth="1"/>
    <col min="23" max="23" width="15.7109375" style="24" customWidth="1"/>
    <col min="24" max="24" width="1.7109375" style="99" customWidth="1"/>
    <col min="25" max="28" width="10.7109375" customWidth="1"/>
    <col min="29" max="16384" width="11.42578125" style="119"/>
  </cols>
  <sheetData>
    <row r="1" spans="1:28" s="124" customFormat="1" ht="15.75" x14ac:dyDescent="0.2">
      <c r="A1" s="262" t="s">
        <v>440</v>
      </c>
      <c r="B1" s="123"/>
      <c r="C1" s="123"/>
      <c r="D1" s="123"/>
      <c r="E1" s="123"/>
      <c r="F1" s="123"/>
      <c r="G1" s="123"/>
      <c r="H1" s="123"/>
      <c r="I1" s="123"/>
      <c r="J1" s="123"/>
      <c r="K1" s="123"/>
      <c r="L1" s="123"/>
      <c r="M1" s="123"/>
      <c r="N1" s="123"/>
      <c r="O1" s="123"/>
      <c r="P1" s="123"/>
      <c r="Q1" s="123"/>
      <c r="R1" s="123"/>
      <c r="S1" s="123"/>
      <c r="T1" s="123"/>
      <c r="U1" s="123"/>
      <c r="V1" s="123"/>
      <c r="W1" s="123"/>
      <c r="X1" s="125"/>
    </row>
    <row r="2" spans="1:28" s="124" customFormat="1" ht="15.75" x14ac:dyDescent="0.2">
      <c r="A2" s="262" t="s">
        <v>367</v>
      </c>
      <c r="B2" s="123"/>
      <c r="C2" s="123"/>
      <c r="D2" s="123"/>
      <c r="E2" s="123"/>
      <c r="F2" s="123"/>
      <c r="G2" s="123"/>
      <c r="H2" s="123"/>
      <c r="I2" s="123"/>
      <c r="J2" s="123"/>
      <c r="K2" s="123"/>
      <c r="L2" s="123"/>
      <c r="M2" s="123"/>
      <c r="N2" s="123"/>
      <c r="O2" s="123"/>
      <c r="P2" s="123"/>
      <c r="Q2" s="123"/>
      <c r="R2" s="123"/>
      <c r="S2" s="123"/>
      <c r="T2" s="123"/>
      <c r="U2" s="123"/>
      <c r="V2" s="123"/>
      <c r="W2" s="123"/>
      <c r="X2" s="125"/>
    </row>
    <row r="3" spans="1:28" s="103" customFormat="1" ht="15.75" x14ac:dyDescent="0.25">
      <c r="A3" s="263" t="s">
        <v>370</v>
      </c>
      <c r="X3" s="98"/>
    </row>
    <row r="4" spans="1:28" ht="13.5" thickBot="1" x14ac:dyDescent="0.25">
      <c r="L4" s="25"/>
      <c r="W4" s="25"/>
    </row>
    <row r="5" spans="1:28" s="60" customFormat="1" ht="26.25" customHeight="1" x14ac:dyDescent="0.2">
      <c r="A5" s="182" t="s">
        <v>10</v>
      </c>
      <c r="B5" s="967" t="s">
        <v>438</v>
      </c>
      <c r="C5" s="968"/>
      <c r="D5" s="968"/>
      <c r="E5" s="968"/>
      <c r="F5" s="968"/>
      <c r="G5" s="968"/>
      <c r="H5" s="968"/>
      <c r="I5" s="968"/>
      <c r="J5" s="968"/>
      <c r="K5" s="968"/>
      <c r="L5" s="969"/>
      <c r="M5" s="967" t="s">
        <v>439</v>
      </c>
      <c r="N5" s="968"/>
      <c r="O5" s="968"/>
      <c r="P5" s="968"/>
      <c r="Q5" s="968"/>
      <c r="R5" s="968"/>
      <c r="S5" s="968"/>
      <c r="T5" s="968"/>
      <c r="U5" s="968"/>
      <c r="V5" s="968"/>
      <c r="W5" s="969"/>
      <c r="X5" s="100"/>
    </row>
    <row r="6" spans="1:28" s="61" customFormat="1" ht="99.95" customHeight="1" x14ac:dyDescent="0.2">
      <c r="A6" s="183" t="s">
        <v>9</v>
      </c>
      <c r="B6" s="184" t="s">
        <v>371</v>
      </c>
      <c r="C6" s="184" t="s">
        <v>136</v>
      </c>
      <c r="D6" s="185" t="s">
        <v>325</v>
      </c>
      <c r="E6" s="185" t="s">
        <v>319</v>
      </c>
      <c r="F6" s="185" t="s">
        <v>327</v>
      </c>
      <c r="G6" s="185" t="s">
        <v>328</v>
      </c>
      <c r="H6" s="185" t="s">
        <v>329</v>
      </c>
      <c r="I6" s="185" t="s">
        <v>336</v>
      </c>
      <c r="J6" s="186" t="s">
        <v>331</v>
      </c>
      <c r="K6" s="187" t="s">
        <v>333</v>
      </c>
      <c r="L6" s="188" t="s">
        <v>335</v>
      </c>
      <c r="M6" s="184" t="s">
        <v>371</v>
      </c>
      <c r="N6" s="184" t="s">
        <v>136</v>
      </c>
      <c r="O6" s="185" t="s">
        <v>325</v>
      </c>
      <c r="P6" s="185" t="s">
        <v>319</v>
      </c>
      <c r="Q6" s="185" t="s">
        <v>327</v>
      </c>
      <c r="R6" s="185" t="s">
        <v>328</v>
      </c>
      <c r="S6" s="185" t="s">
        <v>329</v>
      </c>
      <c r="T6" s="185" t="s">
        <v>336</v>
      </c>
      <c r="U6" s="186" t="s">
        <v>331</v>
      </c>
      <c r="V6" s="187" t="s">
        <v>333</v>
      </c>
      <c r="W6" s="188" t="s">
        <v>334</v>
      </c>
      <c r="X6" s="101"/>
    </row>
    <row r="7" spans="1:28" x14ac:dyDescent="0.2">
      <c r="A7" s="27"/>
      <c r="B7" s="26"/>
      <c r="C7" s="26"/>
      <c r="D7" s="26"/>
      <c r="E7" s="26"/>
      <c r="F7" s="26"/>
      <c r="G7" s="26"/>
      <c r="H7" s="26"/>
      <c r="I7" s="26"/>
      <c r="J7" s="26"/>
      <c r="K7" s="26"/>
      <c r="L7" s="31"/>
      <c r="M7" s="26"/>
      <c r="N7" s="26"/>
      <c r="O7" s="26"/>
      <c r="P7" s="26"/>
      <c r="Q7" s="26"/>
      <c r="R7" s="26"/>
      <c r="S7" s="26"/>
      <c r="T7" s="26"/>
      <c r="U7" s="26"/>
      <c r="V7" s="26"/>
      <c r="W7" s="31"/>
      <c r="AA7" s="119"/>
      <c r="AB7" s="119"/>
    </row>
    <row r="8" spans="1:28" x14ac:dyDescent="0.2">
      <c r="A8" s="28" t="s">
        <v>7</v>
      </c>
      <c r="B8" s="29"/>
      <c r="C8" s="29"/>
      <c r="D8" s="29"/>
      <c r="E8" s="29"/>
      <c r="F8" s="29"/>
      <c r="G8" s="29"/>
      <c r="H8" s="29"/>
      <c r="I8" s="29"/>
      <c r="J8" s="29"/>
      <c r="K8" s="29"/>
      <c r="L8" s="30"/>
      <c r="M8" s="29"/>
      <c r="N8" s="29"/>
      <c r="O8" s="29"/>
      <c r="P8" s="29"/>
      <c r="Q8" s="29"/>
      <c r="R8" s="29"/>
      <c r="S8" s="29"/>
      <c r="T8" s="29"/>
      <c r="U8" s="29"/>
      <c r="V8" s="29"/>
      <c r="W8" s="30"/>
      <c r="X8" s="102"/>
      <c r="AA8" s="119"/>
      <c r="AB8" s="119"/>
    </row>
    <row r="9" spans="1:28" x14ac:dyDescent="0.2">
      <c r="A9" s="27" t="s">
        <v>3</v>
      </c>
      <c r="B9" s="26">
        <v>0</v>
      </c>
      <c r="C9" s="26"/>
      <c r="D9" s="26"/>
      <c r="E9" s="26"/>
      <c r="F9" s="26"/>
      <c r="G9" s="26"/>
      <c r="H9" s="26"/>
      <c r="I9" s="26"/>
      <c r="J9" s="26"/>
      <c r="K9" s="26">
        <v>0</v>
      </c>
      <c r="L9" s="31"/>
      <c r="M9" s="26"/>
      <c r="N9" s="26"/>
      <c r="O9" s="26"/>
      <c r="P9" s="26"/>
      <c r="Q9" s="26"/>
      <c r="R9" s="26"/>
      <c r="S9" s="26"/>
      <c r="T9" s="26"/>
      <c r="U9" s="26"/>
      <c r="V9" s="26">
        <f>SUM(K9)</f>
        <v>0</v>
      </c>
      <c r="W9" s="31"/>
      <c r="AA9" s="119"/>
      <c r="AB9" s="119"/>
    </row>
    <row r="10" spans="1:28" x14ac:dyDescent="0.2">
      <c r="A10" s="27" t="s">
        <v>553</v>
      </c>
      <c r="B10" s="26">
        <v>1</v>
      </c>
      <c r="C10" s="26"/>
      <c r="D10" s="26"/>
      <c r="E10" s="26"/>
      <c r="F10" s="26"/>
      <c r="G10" s="26"/>
      <c r="H10" s="26"/>
      <c r="I10" s="26"/>
      <c r="J10" s="26"/>
      <c r="K10" s="26">
        <v>1</v>
      </c>
      <c r="L10" s="400">
        <v>187577.92</v>
      </c>
      <c r="M10" s="26"/>
      <c r="N10" s="26"/>
      <c r="O10" s="26"/>
      <c r="P10" s="26"/>
      <c r="Q10" s="26"/>
      <c r="R10" s="26"/>
      <c r="S10" s="26"/>
      <c r="T10" s="26"/>
      <c r="U10" s="26"/>
      <c r="V10" s="26">
        <f t="shared" ref="V10:W16" si="0">SUM(K10)</f>
        <v>1</v>
      </c>
      <c r="W10" s="400">
        <f>SUM(L10)</f>
        <v>187577.92</v>
      </c>
      <c r="AA10" s="119"/>
      <c r="AB10" s="119"/>
    </row>
    <row r="11" spans="1:28" x14ac:dyDescent="0.2">
      <c r="A11" s="27" t="s">
        <v>554</v>
      </c>
      <c r="B11" s="26">
        <v>2</v>
      </c>
      <c r="C11" s="26"/>
      <c r="D11" s="26"/>
      <c r="E11" s="26"/>
      <c r="F11" s="26"/>
      <c r="G11" s="26"/>
      <c r="H11" s="26"/>
      <c r="I11" s="26"/>
      <c r="J11" s="26"/>
      <c r="K11" s="26">
        <v>2</v>
      </c>
      <c r="L11" s="400">
        <v>172389.32</v>
      </c>
      <c r="M11" s="26"/>
      <c r="N11" s="26"/>
      <c r="O11" s="26"/>
      <c r="P11" s="26"/>
      <c r="Q11" s="26"/>
      <c r="R11" s="26"/>
      <c r="S11" s="26"/>
      <c r="T11" s="26"/>
      <c r="U11" s="26"/>
      <c r="V11" s="26">
        <f t="shared" si="0"/>
        <v>2</v>
      </c>
      <c r="W11" s="400">
        <f t="shared" si="0"/>
        <v>172389.32</v>
      </c>
      <c r="AA11" s="119"/>
      <c r="AB11" s="119"/>
    </row>
    <row r="12" spans="1:28" x14ac:dyDescent="0.2">
      <c r="A12" s="27" t="s">
        <v>555</v>
      </c>
      <c r="B12" s="26">
        <v>22</v>
      </c>
      <c r="C12" s="26"/>
      <c r="D12" s="26"/>
      <c r="E12" s="26"/>
      <c r="F12" s="26"/>
      <c r="G12" s="26"/>
      <c r="H12" s="26"/>
      <c r="I12" s="26"/>
      <c r="J12" s="26"/>
      <c r="K12" s="26">
        <v>22</v>
      </c>
      <c r="L12" s="400">
        <v>910510.4</v>
      </c>
      <c r="M12" s="26"/>
      <c r="N12" s="26"/>
      <c r="O12" s="26"/>
      <c r="P12" s="26"/>
      <c r="Q12" s="26"/>
      <c r="R12" s="26"/>
      <c r="S12" s="26"/>
      <c r="T12" s="26"/>
      <c r="U12" s="26"/>
      <c r="V12" s="26">
        <f t="shared" si="0"/>
        <v>22</v>
      </c>
      <c r="W12" s="400">
        <f t="shared" si="0"/>
        <v>910510.4</v>
      </c>
      <c r="AA12" s="119"/>
      <c r="AB12" s="119"/>
    </row>
    <row r="13" spans="1:28" x14ac:dyDescent="0.2">
      <c r="A13" s="27" t="s">
        <v>556</v>
      </c>
      <c r="B13" s="26">
        <v>58</v>
      </c>
      <c r="C13" s="26"/>
      <c r="D13" s="26"/>
      <c r="E13" s="26"/>
      <c r="F13" s="26"/>
      <c r="G13" s="26"/>
      <c r="H13" s="26"/>
      <c r="I13" s="26"/>
      <c r="J13" s="26"/>
      <c r="K13" s="26">
        <v>58</v>
      </c>
      <c r="L13" s="400">
        <v>2282541.04</v>
      </c>
      <c r="M13" s="26"/>
      <c r="N13" s="26"/>
      <c r="O13" s="26"/>
      <c r="P13" s="26"/>
      <c r="Q13" s="26"/>
      <c r="R13" s="26"/>
      <c r="S13" s="26"/>
      <c r="T13" s="26"/>
      <c r="U13" s="26"/>
      <c r="V13" s="26">
        <f t="shared" si="0"/>
        <v>58</v>
      </c>
      <c r="W13" s="400">
        <f t="shared" si="0"/>
        <v>2282541.04</v>
      </c>
      <c r="AA13" s="119"/>
      <c r="AB13" s="119"/>
    </row>
    <row r="14" spans="1:28" x14ac:dyDescent="0.2">
      <c r="A14" s="27" t="s">
        <v>557</v>
      </c>
      <c r="B14" s="26">
        <v>94</v>
      </c>
      <c r="C14" s="26"/>
      <c r="D14" s="26"/>
      <c r="E14" s="26"/>
      <c r="F14" s="26"/>
      <c r="G14" s="26"/>
      <c r="H14" s="26"/>
      <c r="I14" s="26"/>
      <c r="J14" s="26"/>
      <c r="K14" s="26">
        <v>94</v>
      </c>
      <c r="L14" s="400">
        <v>3402665.2</v>
      </c>
      <c r="M14" s="26"/>
      <c r="N14" s="26"/>
      <c r="O14" s="26"/>
      <c r="P14" s="26"/>
      <c r="Q14" s="26"/>
      <c r="R14" s="26"/>
      <c r="S14" s="26"/>
      <c r="T14" s="26"/>
      <c r="U14" s="26"/>
      <c r="V14" s="26">
        <f t="shared" si="0"/>
        <v>94</v>
      </c>
      <c r="W14" s="400">
        <f t="shared" si="0"/>
        <v>3402665.2</v>
      </c>
      <c r="AA14" s="119"/>
      <c r="AB14" s="119"/>
    </row>
    <row r="15" spans="1:28" x14ac:dyDescent="0.2">
      <c r="A15" s="27" t="s">
        <v>558</v>
      </c>
      <c r="B15" s="26">
        <v>101</v>
      </c>
      <c r="C15" s="26"/>
      <c r="D15" s="26"/>
      <c r="E15" s="26"/>
      <c r="F15" s="26"/>
      <c r="G15" s="26"/>
      <c r="H15" s="26"/>
      <c r="I15" s="26"/>
      <c r="J15" s="26"/>
      <c r="K15" s="26">
        <v>101</v>
      </c>
      <c r="L15" s="400">
        <v>3320363.12</v>
      </c>
      <c r="M15" s="26"/>
      <c r="N15" s="26"/>
      <c r="O15" s="26"/>
      <c r="P15" s="26"/>
      <c r="Q15" s="26"/>
      <c r="R15" s="26"/>
      <c r="S15" s="26"/>
      <c r="T15" s="26"/>
      <c r="U15" s="26"/>
      <c r="V15" s="26">
        <f t="shared" si="0"/>
        <v>101</v>
      </c>
      <c r="W15" s="400">
        <f t="shared" si="0"/>
        <v>3320363.12</v>
      </c>
      <c r="AA15" s="119"/>
      <c r="AB15" s="119"/>
    </row>
    <row r="16" spans="1:28" x14ac:dyDescent="0.2">
      <c r="A16" s="27" t="s">
        <v>12</v>
      </c>
      <c r="B16" s="26">
        <v>19</v>
      </c>
      <c r="C16" s="26"/>
      <c r="D16" s="26"/>
      <c r="E16" s="26"/>
      <c r="F16" s="26"/>
      <c r="G16" s="26"/>
      <c r="H16" s="26"/>
      <c r="I16" s="26"/>
      <c r="J16" s="26"/>
      <c r="K16" s="26">
        <v>19</v>
      </c>
      <c r="L16" s="400">
        <v>666270.71999999997</v>
      </c>
      <c r="M16" s="26"/>
      <c r="N16" s="26"/>
      <c r="O16" s="26"/>
      <c r="P16" s="26"/>
      <c r="Q16" s="26"/>
      <c r="R16" s="26"/>
      <c r="S16" s="26"/>
      <c r="T16" s="26"/>
      <c r="U16" s="26"/>
      <c r="V16" s="26">
        <f t="shared" si="0"/>
        <v>19</v>
      </c>
      <c r="W16" s="400">
        <f t="shared" si="0"/>
        <v>666270.71999999997</v>
      </c>
      <c r="AA16" s="119"/>
      <c r="AB16" s="119"/>
    </row>
    <row r="17" spans="1:28" x14ac:dyDescent="0.2">
      <c r="A17" s="93"/>
      <c r="B17" s="26"/>
      <c r="C17" s="26"/>
      <c r="D17" s="26"/>
      <c r="E17" s="26"/>
      <c r="F17" s="26"/>
      <c r="G17" s="26"/>
      <c r="H17" s="26"/>
      <c r="I17" s="26"/>
      <c r="J17" s="26"/>
      <c r="K17" s="26"/>
      <c r="L17" s="31"/>
      <c r="M17" s="26"/>
      <c r="N17" s="26"/>
      <c r="O17" s="26"/>
      <c r="P17" s="26"/>
      <c r="Q17" s="26"/>
      <c r="R17" s="26"/>
      <c r="S17" s="26"/>
      <c r="T17" s="26"/>
      <c r="U17" s="26"/>
      <c r="V17" s="26"/>
      <c r="W17" s="31"/>
      <c r="AA17" s="119"/>
      <c r="AB17" s="119"/>
    </row>
    <row r="18" spans="1:28" x14ac:dyDescent="0.2">
      <c r="A18" s="28" t="s">
        <v>4</v>
      </c>
      <c r="B18" s="29"/>
      <c r="C18" s="29"/>
      <c r="D18" s="29"/>
      <c r="E18" s="29"/>
      <c r="F18" s="29"/>
      <c r="G18" s="29"/>
      <c r="H18" s="29"/>
      <c r="I18" s="29"/>
      <c r="J18" s="29"/>
      <c r="K18" s="29"/>
      <c r="L18" s="30"/>
      <c r="M18" s="29"/>
      <c r="N18" s="29"/>
      <c r="O18" s="29"/>
      <c r="P18" s="29"/>
      <c r="Q18" s="29"/>
      <c r="R18" s="29"/>
      <c r="S18" s="29"/>
      <c r="T18" s="29"/>
      <c r="U18" s="29"/>
      <c r="V18" s="29"/>
      <c r="W18" s="30"/>
      <c r="X18" s="102"/>
      <c r="AA18" s="119"/>
      <c r="AB18" s="119"/>
    </row>
    <row r="19" spans="1:28" x14ac:dyDescent="0.2">
      <c r="A19" s="27" t="s">
        <v>13</v>
      </c>
      <c r="B19" s="26">
        <v>84</v>
      </c>
      <c r="C19" s="26"/>
      <c r="D19" s="26"/>
      <c r="E19" s="26"/>
      <c r="F19" s="26"/>
      <c r="G19" s="26"/>
      <c r="H19" s="26"/>
      <c r="I19" s="26"/>
      <c r="J19" s="26"/>
      <c r="K19" s="26">
        <v>84</v>
      </c>
      <c r="L19" s="400">
        <v>2660519.12</v>
      </c>
      <c r="M19" s="26"/>
      <c r="N19" s="26"/>
      <c r="O19" s="26"/>
      <c r="P19" s="26"/>
      <c r="Q19" s="26"/>
      <c r="R19" s="26"/>
      <c r="S19" s="26"/>
      <c r="T19" s="26"/>
      <c r="U19" s="26"/>
      <c r="V19" s="26">
        <f>SUM(K19)</f>
        <v>84</v>
      </c>
      <c r="W19" s="400">
        <f>SUM(L19)</f>
        <v>2660519.12</v>
      </c>
      <c r="AA19" s="119"/>
      <c r="AB19" s="119"/>
    </row>
    <row r="20" spans="1:28" x14ac:dyDescent="0.2">
      <c r="A20" s="27" t="s">
        <v>559</v>
      </c>
      <c r="B20" s="26">
        <v>17</v>
      </c>
      <c r="C20" s="26"/>
      <c r="D20" s="26"/>
      <c r="E20" s="26"/>
      <c r="F20" s="26"/>
      <c r="G20" s="26"/>
      <c r="H20" s="26"/>
      <c r="I20" s="26"/>
      <c r="J20" s="26"/>
      <c r="K20" s="26">
        <v>17</v>
      </c>
      <c r="L20" s="400">
        <v>468368.24</v>
      </c>
      <c r="M20" s="26"/>
      <c r="N20" s="26"/>
      <c r="O20" s="26"/>
      <c r="P20" s="26"/>
      <c r="Q20" s="26"/>
      <c r="R20" s="26"/>
      <c r="S20" s="26"/>
      <c r="T20" s="26"/>
      <c r="U20" s="26"/>
      <c r="V20" s="26">
        <f t="shared" ref="V20:W24" si="1">SUM(K20)</f>
        <v>17</v>
      </c>
      <c r="W20" s="400">
        <f t="shared" si="1"/>
        <v>468368.24</v>
      </c>
      <c r="AA20" s="119"/>
      <c r="AB20" s="119"/>
    </row>
    <row r="21" spans="1:28" x14ac:dyDescent="0.2">
      <c r="A21" s="27" t="s">
        <v>560</v>
      </c>
      <c r="B21" s="26">
        <v>44</v>
      </c>
      <c r="C21" s="26"/>
      <c r="D21" s="26"/>
      <c r="E21" s="26"/>
      <c r="F21" s="26"/>
      <c r="G21" s="26"/>
      <c r="H21" s="26"/>
      <c r="I21" s="26"/>
      <c r="J21" s="26"/>
      <c r="K21" s="26">
        <v>44</v>
      </c>
      <c r="L21" s="400">
        <v>1262857</v>
      </c>
      <c r="M21" s="26"/>
      <c r="N21" s="26"/>
      <c r="O21" s="26"/>
      <c r="P21" s="26"/>
      <c r="Q21" s="26"/>
      <c r="R21" s="26"/>
      <c r="S21" s="26"/>
      <c r="T21" s="26"/>
      <c r="U21" s="26"/>
      <c r="V21" s="26">
        <f t="shared" si="1"/>
        <v>44</v>
      </c>
      <c r="W21" s="400">
        <f t="shared" si="1"/>
        <v>1262857</v>
      </c>
      <c r="AA21" s="119"/>
      <c r="AB21" s="119"/>
    </row>
    <row r="22" spans="1:28" x14ac:dyDescent="0.2">
      <c r="A22" s="27" t="s">
        <v>561</v>
      </c>
      <c r="B22" s="26">
        <v>33</v>
      </c>
      <c r="C22" s="26"/>
      <c r="D22" s="26"/>
      <c r="E22" s="26"/>
      <c r="F22" s="26"/>
      <c r="G22" s="26"/>
      <c r="H22" s="26"/>
      <c r="I22" s="26"/>
      <c r="J22" s="26"/>
      <c r="K22" s="26">
        <v>33</v>
      </c>
      <c r="L22" s="400">
        <v>886802.84</v>
      </c>
      <c r="M22" s="26"/>
      <c r="N22" s="26"/>
      <c r="O22" s="26"/>
      <c r="P22" s="26"/>
      <c r="Q22" s="26"/>
      <c r="R22" s="26"/>
      <c r="S22" s="26"/>
      <c r="T22" s="26"/>
      <c r="U22" s="26"/>
      <c r="V22" s="26">
        <f t="shared" si="1"/>
        <v>33</v>
      </c>
      <c r="W22" s="400">
        <f t="shared" si="1"/>
        <v>886802.84</v>
      </c>
      <c r="AA22" s="119"/>
      <c r="AB22" s="119"/>
    </row>
    <row r="23" spans="1:28" x14ac:dyDescent="0.2">
      <c r="A23" s="27" t="s">
        <v>14</v>
      </c>
      <c r="B23" s="26">
        <v>39</v>
      </c>
      <c r="C23" s="26"/>
      <c r="D23" s="26"/>
      <c r="E23" s="26"/>
      <c r="F23" s="26"/>
      <c r="G23" s="26"/>
      <c r="H23" s="26"/>
      <c r="I23" s="26"/>
      <c r="J23" s="26"/>
      <c r="K23" s="26">
        <v>39</v>
      </c>
      <c r="L23" s="400">
        <v>1196711.76</v>
      </c>
      <c r="M23" s="26"/>
      <c r="N23" s="26"/>
      <c r="O23" s="26"/>
      <c r="P23" s="26"/>
      <c r="Q23" s="26"/>
      <c r="R23" s="26"/>
      <c r="S23" s="26"/>
      <c r="T23" s="26"/>
      <c r="U23" s="26"/>
      <c r="V23" s="26">
        <f t="shared" si="1"/>
        <v>39</v>
      </c>
      <c r="W23" s="400">
        <f t="shared" si="1"/>
        <v>1196711.76</v>
      </c>
      <c r="AA23" s="119"/>
      <c r="AB23" s="119"/>
    </row>
    <row r="24" spans="1:28" x14ac:dyDescent="0.2">
      <c r="A24" s="27" t="s">
        <v>562</v>
      </c>
      <c r="B24" s="26">
        <v>33</v>
      </c>
      <c r="C24" s="26"/>
      <c r="D24" s="26"/>
      <c r="E24" s="26"/>
      <c r="F24" s="26"/>
      <c r="G24" s="26"/>
      <c r="H24" s="26"/>
      <c r="I24" s="26"/>
      <c r="J24" s="26"/>
      <c r="K24" s="26">
        <v>33</v>
      </c>
      <c r="L24" s="400">
        <v>833759.28</v>
      </c>
      <c r="M24" s="26"/>
      <c r="N24" s="26"/>
      <c r="O24" s="26"/>
      <c r="P24" s="26"/>
      <c r="Q24" s="26"/>
      <c r="R24" s="26"/>
      <c r="S24" s="26"/>
      <c r="T24" s="26"/>
      <c r="U24" s="26"/>
      <c r="V24" s="26">
        <f t="shared" si="1"/>
        <v>33</v>
      </c>
      <c r="W24" s="400">
        <f t="shared" si="1"/>
        <v>833759.28</v>
      </c>
      <c r="AA24" s="119"/>
      <c r="AB24" s="119"/>
    </row>
    <row r="25" spans="1:28" x14ac:dyDescent="0.2">
      <c r="A25" s="27"/>
      <c r="B25" s="26"/>
      <c r="C25" s="26"/>
      <c r="D25" s="26"/>
      <c r="E25" s="26"/>
      <c r="F25" s="26"/>
      <c r="G25" s="26"/>
      <c r="H25" s="26"/>
      <c r="I25" s="26"/>
      <c r="J25" s="26"/>
      <c r="K25" s="26"/>
      <c r="L25" s="31"/>
      <c r="M25" s="26"/>
      <c r="N25" s="26"/>
      <c r="O25" s="26"/>
      <c r="P25" s="26"/>
      <c r="Q25" s="26"/>
      <c r="R25" s="26"/>
      <c r="S25" s="26"/>
      <c r="T25" s="26"/>
      <c r="U25" s="26"/>
      <c r="V25" s="26"/>
      <c r="W25" s="31"/>
      <c r="AA25" s="119"/>
      <c r="AB25" s="119"/>
    </row>
    <row r="26" spans="1:28" x14ac:dyDescent="0.2">
      <c r="A26" s="28" t="s">
        <v>5</v>
      </c>
      <c r="B26" s="29"/>
      <c r="C26" s="29"/>
      <c r="D26" s="29"/>
      <c r="E26" s="29"/>
      <c r="F26" s="29"/>
      <c r="G26" s="29"/>
      <c r="H26" s="29"/>
      <c r="I26" s="29"/>
      <c r="J26" s="29"/>
      <c r="K26" s="29"/>
      <c r="L26" s="30"/>
      <c r="M26" s="29"/>
      <c r="N26" s="29"/>
      <c r="O26" s="29"/>
      <c r="P26" s="29"/>
      <c r="Q26" s="29"/>
      <c r="R26" s="29"/>
      <c r="S26" s="29"/>
      <c r="T26" s="29"/>
      <c r="U26" s="29"/>
      <c r="V26" s="29"/>
      <c r="W26" s="30"/>
      <c r="X26" s="102"/>
      <c r="AA26" s="119"/>
      <c r="AB26" s="119"/>
    </row>
    <row r="27" spans="1:28" x14ac:dyDescent="0.2">
      <c r="A27" s="27" t="s">
        <v>15</v>
      </c>
      <c r="B27" s="26">
        <v>307</v>
      </c>
      <c r="C27" s="26"/>
      <c r="D27" s="26"/>
      <c r="E27" s="26"/>
      <c r="F27" s="26"/>
      <c r="G27" s="26"/>
      <c r="H27" s="26"/>
      <c r="I27" s="26"/>
      <c r="J27" s="26"/>
      <c r="K27" s="26">
        <v>307</v>
      </c>
      <c r="L27" s="400">
        <v>8137585.1600000001</v>
      </c>
      <c r="M27" s="26"/>
      <c r="N27" s="26"/>
      <c r="O27" s="26"/>
      <c r="P27" s="26"/>
      <c r="Q27" s="26"/>
      <c r="R27" s="26"/>
      <c r="S27" s="26"/>
      <c r="T27" s="26"/>
      <c r="U27" s="26"/>
      <c r="V27" s="26">
        <f>SUM(K27)</f>
        <v>307</v>
      </c>
      <c r="W27" s="400">
        <f>SUM(L27)</f>
        <v>8137585.1600000001</v>
      </c>
      <c r="AA27" s="119"/>
      <c r="AB27" s="119"/>
    </row>
    <row r="28" spans="1:28" x14ac:dyDescent="0.2">
      <c r="A28" s="27" t="s">
        <v>563</v>
      </c>
      <c r="B28" s="26">
        <v>139</v>
      </c>
      <c r="C28" s="26"/>
      <c r="D28" s="26"/>
      <c r="E28" s="26"/>
      <c r="F28" s="26"/>
      <c r="G28" s="26"/>
      <c r="H28" s="26"/>
      <c r="I28" s="26"/>
      <c r="J28" s="26"/>
      <c r="K28" s="26">
        <v>139</v>
      </c>
      <c r="L28" s="400">
        <v>3467789.88</v>
      </c>
      <c r="M28" s="26"/>
      <c r="N28" s="26"/>
      <c r="O28" s="26"/>
      <c r="P28" s="26"/>
      <c r="Q28" s="26"/>
      <c r="R28" s="26"/>
      <c r="S28" s="26"/>
      <c r="T28" s="26"/>
      <c r="U28" s="26"/>
      <c r="V28" s="26">
        <f t="shared" ref="V28:W32" si="2">SUM(K28)</f>
        <v>139</v>
      </c>
      <c r="W28" s="400">
        <f t="shared" si="2"/>
        <v>3467789.88</v>
      </c>
      <c r="AA28" s="119"/>
      <c r="AB28" s="119"/>
    </row>
    <row r="29" spans="1:28" x14ac:dyDescent="0.2">
      <c r="A29" s="27" t="s">
        <v>564</v>
      </c>
      <c r="B29" s="26">
        <v>163</v>
      </c>
      <c r="C29" s="26"/>
      <c r="D29" s="26"/>
      <c r="E29" s="26"/>
      <c r="F29" s="26"/>
      <c r="G29" s="26"/>
      <c r="H29" s="26"/>
      <c r="I29" s="26"/>
      <c r="J29" s="26"/>
      <c r="K29" s="26">
        <v>163</v>
      </c>
      <c r="L29" s="400">
        <v>4358670.24</v>
      </c>
      <c r="M29" s="26"/>
      <c r="N29" s="26"/>
      <c r="O29" s="26"/>
      <c r="P29" s="26"/>
      <c r="Q29" s="26"/>
      <c r="R29" s="26"/>
      <c r="S29" s="26"/>
      <c r="T29" s="26"/>
      <c r="U29" s="26"/>
      <c r="V29" s="26">
        <f t="shared" si="2"/>
        <v>163</v>
      </c>
      <c r="W29" s="400">
        <f t="shared" si="2"/>
        <v>4358670.24</v>
      </c>
      <c r="AA29" s="119"/>
      <c r="AB29" s="119"/>
    </row>
    <row r="30" spans="1:28" x14ac:dyDescent="0.2">
      <c r="A30" s="27" t="s">
        <v>565</v>
      </c>
      <c r="B30" s="26">
        <v>103</v>
      </c>
      <c r="C30" s="26"/>
      <c r="D30" s="26"/>
      <c r="E30" s="26"/>
      <c r="F30" s="26"/>
      <c r="G30" s="26"/>
      <c r="H30" s="26"/>
      <c r="I30" s="26"/>
      <c r="J30" s="26"/>
      <c r="K30" s="26">
        <v>103</v>
      </c>
      <c r="L30" s="400">
        <v>2713266.96</v>
      </c>
      <c r="M30" s="26"/>
      <c r="N30" s="26"/>
      <c r="O30" s="26"/>
      <c r="P30" s="26"/>
      <c r="Q30" s="26"/>
      <c r="R30" s="26"/>
      <c r="S30" s="26"/>
      <c r="T30" s="26"/>
      <c r="U30" s="26"/>
      <c r="V30" s="26">
        <f t="shared" si="2"/>
        <v>103</v>
      </c>
      <c r="W30" s="400">
        <f t="shared" si="2"/>
        <v>2713266.96</v>
      </c>
      <c r="AA30" s="119"/>
      <c r="AB30" s="119"/>
    </row>
    <row r="31" spans="1:28" x14ac:dyDescent="0.2">
      <c r="A31" s="27" t="s">
        <v>16</v>
      </c>
      <c r="B31" s="26">
        <v>47</v>
      </c>
      <c r="C31" s="26"/>
      <c r="D31" s="26"/>
      <c r="E31" s="26"/>
      <c r="F31" s="26"/>
      <c r="G31" s="26"/>
      <c r="H31" s="26"/>
      <c r="I31" s="26"/>
      <c r="J31" s="26"/>
      <c r="K31" s="26">
        <v>47</v>
      </c>
      <c r="L31" s="400">
        <v>1069082.92</v>
      </c>
      <c r="M31" s="26"/>
      <c r="N31" s="26"/>
      <c r="O31" s="26"/>
      <c r="P31" s="26"/>
      <c r="Q31" s="26"/>
      <c r="R31" s="26"/>
      <c r="S31" s="26"/>
      <c r="T31" s="26"/>
      <c r="U31" s="26"/>
      <c r="V31" s="26">
        <f t="shared" si="2"/>
        <v>47</v>
      </c>
      <c r="W31" s="400">
        <f t="shared" si="2"/>
        <v>1069082.92</v>
      </c>
      <c r="AA31" s="119"/>
      <c r="AB31" s="119"/>
    </row>
    <row r="32" spans="1:28" x14ac:dyDescent="0.2">
      <c r="A32" s="27" t="s">
        <v>566</v>
      </c>
      <c r="B32" s="26">
        <v>77</v>
      </c>
      <c r="C32" s="26"/>
      <c r="D32" s="26"/>
      <c r="E32" s="26"/>
      <c r="F32" s="26"/>
      <c r="G32" s="26"/>
      <c r="H32" s="26"/>
      <c r="I32" s="26"/>
      <c r="J32" s="26"/>
      <c r="K32" s="26">
        <v>77</v>
      </c>
      <c r="L32" s="400">
        <v>2827635.24</v>
      </c>
      <c r="M32" s="26"/>
      <c r="N32" s="26"/>
      <c r="O32" s="26"/>
      <c r="P32" s="26"/>
      <c r="Q32" s="26"/>
      <c r="R32" s="26"/>
      <c r="S32" s="26"/>
      <c r="T32" s="26"/>
      <c r="U32" s="26"/>
      <c r="V32" s="26">
        <f t="shared" si="2"/>
        <v>77</v>
      </c>
      <c r="W32" s="400">
        <f t="shared" si="2"/>
        <v>2827635.24</v>
      </c>
      <c r="AA32" s="119"/>
      <c r="AB32" s="119"/>
    </row>
    <row r="33" spans="1:28" x14ac:dyDescent="0.2">
      <c r="A33" s="27"/>
      <c r="B33" s="26"/>
      <c r="C33" s="26"/>
      <c r="D33" s="26"/>
      <c r="E33" s="26"/>
      <c r="F33" s="26"/>
      <c r="G33" s="26"/>
      <c r="H33" s="26"/>
      <c r="I33" s="26"/>
      <c r="J33" s="26"/>
      <c r="K33" s="26"/>
      <c r="L33" s="31"/>
      <c r="M33" s="26"/>
      <c r="N33" s="26"/>
      <c r="O33" s="26"/>
      <c r="P33" s="26"/>
      <c r="Q33" s="26"/>
      <c r="R33" s="26"/>
      <c r="S33" s="26"/>
      <c r="T33" s="26"/>
      <c r="U33" s="26"/>
      <c r="V33" s="26"/>
      <c r="W33" s="31"/>
      <c r="AA33" s="119"/>
      <c r="AB33" s="119"/>
    </row>
    <row r="34" spans="1:28" x14ac:dyDescent="0.2">
      <c r="A34" s="28" t="s">
        <v>6</v>
      </c>
      <c r="B34" s="29"/>
      <c r="C34" s="29"/>
      <c r="D34" s="29"/>
      <c r="E34" s="29"/>
      <c r="F34" s="29"/>
      <c r="G34" s="29"/>
      <c r="H34" s="29"/>
      <c r="I34" s="29"/>
      <c r="J34" s="29"/>
      <c r="K34" s="29"/>
      <c r="L34" s="30"/>
      <c r="M34" s="29"/>
      <c r="N34" s="29"/>
      <c r="O34" s="29"/>
      <c r="P34" s="29"/>
      <c r="Q34" s="29"/>
      <c r="R34" s="29"/>
      <c r="S34" s="29"/>
      <c r="T34" s="29"/>
      <c r="U34" s="29"/>
      <c r="V34" s="29"/>
      <c r="W34" s="30"/>
      <c r="X34" s="102"/>
      <c r="AA34" s="119"/>
      <c r="AB34" s="119"/>
    </row>
    <row r="35" spans="1:28" x14ac:dyDescent="0.2">
      <c r="A35" s="27" t="s">
        <v>17</v>
      </c>
      <c r="B35" s="26">
        <v>55</v>
      </c>
      <c r="C35" s="26"/>
      <c r="D35" s="26"/>
      <c r="E35" s="26"/>
      <c r="F35" s="26"/>
      <c r="G35" s="26"/>
      <c r="H35" s="26"/>
      <c r="I35" s="26"/>
      <c r="J35" s="26"/>
      <c r="K35" s="26">
        <v>55</v>
      </c>
      <c r="L35" s="400">
        <v>1239476.32</v>
      </c>
      <c r="M35" s="26"/>
      <c r="N35" s="26"/>
      <c r="O35" s="26"/>
      <c r="P35" s="26"/>
      <c r="Q35" s="26"/>
      <c r="R35" s="26"/>
      <c r="S35" s="26"/>
      <c r="T35" s="26"/>
      <c r="U35" s="26"/>
      <c r="V35" s="26">
        <f>SUM(K35)</f>
        <v>55</v>
      </c>
      <c r="W35" s="400">
        <f>SUM(L35)</f>
        <v>1239476.32</v>
      </c>
      <c r="AA35" s="119"/>
      <c r="AB35" s="119"/>
    </row>
    <row r="36" spans="1:28" x14ac:dyDescent="0.2">
      <c r="A36" s="27" t="s">
        <v>567</v>
      </c>
      <c r="B36" s="26">
        <v>57</v>
      </c>
      <c r="C36" s="26"/>
      <c r="D36" s="26"/>
      <c r="E36" s="26"/>
      <c r="F36" s="26"/>
      <c r="G36" s="26"/>
      <c r="H36" s="26"/>
      <c r="I36" s="26"/>
      <c r="J36" s="26"/>
      <c r="K36" s="26">
        <v>57</v>
      </c>
      <c r="L36" s="400">
        <v>1279479.1200000001</v>
      </c>
      <c r="M36" s="26"/>
      <c r="N36" s="26"/>
      <c r="O36" s="26"/>
      <c r="P36" s="26"/>
      <c r="Q36" s="26"/>
      <c r="R36" s="26"/>
      <c r="S36" s="26"/>
      <c r="T36" s="26"/>
      <c r="U36" s="26"/>
      <c r="V36" s="26">
        <f t="shared" ref="V36:W40" si="3">SUM(K36)</f>
        <v>57</v>
      </c>
      <c r="W36" s="400">
        <f t="shared" si="3"/>
        <v>1279479.1200000001</v>
      </c>
      <c r="AA36" s="119"/>
      <c r="AB36" s="119"/>
    </row>
    <row r="37" spans="1:28" x14ac:dyDescent="0.2">
      <c r="A37" s="27" t="s">
        <v>568</v>
      </c>
      <c r="B37" s="26">
        <v>13</v>
      </c>
      <c r="C37" s="26"/>
      <c r="D37" s="26"/>
      <c r="E37" s="26"/>
      <c r="F37" s="26"/>
      <c r="G37" s="26"/>
      <c r="H37" s="26"/>
      <c r="I37" s="26"/>
      <c r="J37" s="26"/>
      <c r="K37" s="26">
        <v>13</v>
      </c>
      <c r="L37" s="400">
        <v>304379.12</v>
      </c>
      <c r="M37" s="26"/>
      <c r="N37" s="26"/>
      <c r="O37" s="26"/>
      <c r="P37" s="26"/>
      <c r="Q37" s="26"/>
      <c r="R37" s="26"/>
      <c r="S37" s="26"/>
      <c r="T37" s="26"/>
      <c r="U37" s="26"/>
      <c r="V37" s="26">
        <f t="shared" si="3"/>
        <v>13</v>
      </c>
      <c r="W37" s="400">
        <f t="shared" si="3"/>
        <v>304379.12</v>
      </c>
      <c r="AA37" s="119"/>
      <c r="AB37" s="119"/>
    </row>
    <row r="38" spans="1:28" x14ac:dyDescent="0.2">
      <c r="A38" s="27" t="s">
        <v>569</v>
      </c>
      <c r="B38" s="26">
        <v>84</v>
      </c>
      <c r="C38" s="26"/>
      <c r="D38" s="26"/>
      <c r="E38" s="26"/>
      <c r="F38" s="26"/>
      <c r="G38" s="26"/>
      <c r="H38" s="26"/>
      <c r="I38" s="26"/>
      <c r="J38" s="26"/>
      <c r="K38" s="26">
        <v>84</v>
      </c>
      <c r="L38" s="400">
        <v>1921201.72</v>
      </c>
      <c r="M38" s="26"/>
      <c r="N38" s="26"/>
      <c r="O38" s="26"/>
      <c r="P38" s="26"/>
      <c r="Q38" s="26"/>
      <c r="R38" s="26"/>
      <c r="S38" s="26"/>
      <c r="T38" s="26"/>
      <c r="U38" s="26"/>
      <c r="V38" s="26">
        <f t="shared" si="3"/>
        <v>84</v>
      </c>
      <c r="W38" s="400">
        <f t="shared" si="3"/>
        <v>1921201.72</v>
      </c>
      <c r="AA38" s="119"/>
      <c r="AB38" s="119"/>
    </row>
    <row r="39" spans="1:28" x14ac:dyDescent="0.2">
      <c r="A39" s="27" t="s">
        <v>18</v>
      </c>
      <c r="B39" s="26">
        <v>626</v>
      </c>
      <c r="C39" s="26"/>
      <c r="D39" s="26"/>
      <c r="E39" s="26"/>
      <c r="F39" s="26"/>
      <c r="G39" s="26"/>
      <c r="H39" s="26"/>
      <c r="I39" s="26"/>
      <c r="J39" s="26"/>
      <c r="K39" s="26">
        <v>626</v>
      </c>
      <c r="L39" s="400">
        <v>13579124.800000001</v>
      </c>
      <c r="M39" s="26"/>
      <c r="N39" s="26"/>
      <c r="O39" s="26"/>
      <c r="P39" s="26"/>
      <c r="Q39" s="26"/>
      <c r="R39" s="26"/>
      <c r="S39" s="26"/>
      <c r="T39" s="26"/>
      <c r="U39" s="26"/>
      <c r="V39" s="26">
        <f t="shared" si="3"/>
        <v>626</v>
      </c>
      <c r="W39" s="400">
        <f t="shared" si="3"/>
        <v>13579124.800000001</v>
      </c>
      <c r="AA39" s="119"/>
      <c r="AB39" s="119"/>
    </row>
    <row r="40" spans="1:28" x14ac:dyDescent="0.2">
      <c r="A40" s="27" t="s">
        <v>570</v>
      </c>
      <c r="B40" s="26">
        <v>2</v>
      </c>
      <c r="C40" s="26"/>
      <c r="D40" s="26"/>
      <c r="E40" s="26"/>
      <c r="F40" s="26"/>
      <c r="G40" s="26"/>
      <c r="H40" s="26"/>
      <c r="I40" s="26"/>
      <c r="J40" s="26"/>
      <c r="K40" s="26">
        <v>2</v>
      </c>
      <c r="L40" s="400">
        <v>257597</v>
      </c>
      <c r="M40" s="26"/>
      <c r="N40" s="26"/>
      <c r="O40" s="26"/>
      <c r="P40" s="26"/>
      <c r="Q40" s="26"/>
      <c r="R40" s="26"/>
      <c r="S40" s="26"/>
      <c r="T40" s="26"/>
      <c r="U40" s="26"/>
      <c r="V40" s="26">
        <f t="shared" si="3"/>
        <v>2</v>
      </c>
      <c r="W40" s="400">
        <f t="shared" si="3"/>
        <v>257597</v>
      </c>
      <c r="AA40" s="119"/>
      <c r="AB40" s="119"/>
    </row>
    <row r="41" spans="1:28" ht="13.5" thickBot="1" x14ac:dyDescent="0.25">
      <c r="A41" s="27"/>
      <c r="B41" s="26"/>
      <c r="C41" s="26"/>
      <c r="D41" s="26"/>
      <c r="E41" s="26"/>
      <c r="F41" s="26"/>
      <c r="G41" s="26"/>
      <c r="H41" s="26"/>
      <c r="I41" s="26"/>
      <c r="J41" s="26"/>
      <c r="K41" s="26"/>
      <c r="L41" s="31"/>
      <c r="M41" s="26"/>
      <c r="N41" s="26"/>
      <c r="O41" s="26"/>
      <c r="P41" s="26"/>
      <c r="Q41" s="26"/>
      <c r="R41" s="26"/>
      <c r="S41" s="26"/>
      <c r="T41" s="26"/>
      <c r="U41" s="26"/>
      <c r="V41" s="26"/>
      <c r="W41" s="31"/>
      <c r="AA41" s="119"/>
      <c r="AB41" s="119"/>
    </row>
    <row r="42" spans="1:28" ht="13.5" thickBot="1" x14ac:dyDescent="0.25">
      <c r="A42" s="32" t="s">
        <v>23</v>
      </c>
      <c r="B42" s="34"/>
      <c r="C42" s="34"/>
      <c r="D42" s="34"/>
      <c r="E42" s="34"/>
      <c r="F42" s="34"/>
      <c r="G42" s="34"/>
      <c r="H42" s="34"/>
      <c r="I42" s="34"/>
      <c r="J42" s="34"/>
      <c r="K42" s="34"/>
      <c r="L42" s="401">
        <f>SUM(L10:L41)</f>
        <v>59406624.439999998</v>
      </c>
      <c r="M42" s="34"/>
      <c r="N42" s="34"/>
      <c r="O42" s="34"/>
      <c r="P42" s="34"/>
      <c r="Q42" s="34"/>
      <c r="R42" s="34"/>
      <c r="S42" s="34"/>
      <c r="T42" s="34"/>
      <c r="U42" s="34"/>
      <c r="V42" s="34"/>
      <c r="W42" s="401">
        <f>SUM(W10:W41)</f>
        <v>59406624.439999998</v>
      </c>
      <c r="X42" s="102"/>
      <c r="AA42" s="119"/>
      <c r="AB42" s="119"/>
    </row>
    <row r="43" spans="1:28" x14ac:dyDescent="0.2">
      <c r="A43" s="1" t="s">
        <v>332</v>
      </c>
      <c r="B43" s="2"/>
      <c r="C43" s="2"/>
      <c r="D43" s="2"/>
      <c r="E43" s="2"/>
      <c r="F43" s="2"/>
      <c r="G43" s="2"/>
      <c r="H43" s="2"/>
      <c r="I43" s="2"/>
      <c r="J43" s="2"/>
      <c r="K43" s="2"/>
      <c r="L43" s="2"/>
      <c r="M43" s="2"/>
      <c r="N43" s="2"/>
      <c r="O43" s="2"/>
      <c r="P43" s="7"/>
      <c r="Q43" s="99"/>
      <c r="R43"/>
      <c r="S43"/>
      <c r="T43" s="119"/>
      <c r="U43" s="119"/>
      <c r="V43" s="119"/>
      <c r="W43" s="119"/>
      <c r="X43" s="119"/>
      <c r="Y43" s="119"/>
      <c r="Z43" s="119"/>
      <c r="AA43" s="119"/>
      <c r="AB43" s="119"/>
    </row>
    <row r="44" spans="1:28" x14ac:dyDescent="0.2">
      <c r="A44" s="24" t="s">
        <v>326</v>
      </c>
      <c r="P44" s="119"/>
      <c r="Q44" s="99"/>
      <c r="R44"/>
      <c r="S44"/>
      <c r="T44"/>
      <c r="U44"/>
      <c r="V44" s="119"/>
      <c r="W44" s="119"/>
      <c r="X44" s="119"/>
      <c r="Y44" s="119"/>
      <c r="Z44" s="119"/>
      <c r="AA44" s="119"/>
      <c r="AB44" s="119"/>
    </row>
    <row r="45" spans="1:28" x14ac:dyDescent="0.2">
      <c r="A45" s="24" t="s">
        <v>330</v>
      </c>
      <c r="P45" s="119"/>
      <c r="Q45" s="99"/>
      <c r="R45"/>
      <c r="S45"/>
      <c r="T45"/>
      <c r="U45"/>
      <c r="V45" s="119"/>
      <c r="W45" s="119"/>
      <c r="X45" s="119"/>
      <c r="Y45" s="119"/>
      <c r="Z45" s="119"/>
      <c r="AA45" s="119"/>
      <c r="AB45" s="119"/>
    </row>
    <row r="46" spans="1:28" x14ac:dyDescent="0.2">
      <c r="A46" s="24" t="s">
        <v>337</v>
      </c>
    </row>
  </sheetData>
  <mergeCells count="2">
    <mergeCell ref="B5:L5"/>
    <mergeCell ref="M5:W5"/>
  </mergeCells>
  <printOptions horizontalCentered="1"/>
  <pageMargins left="0.25" right="0.25" top="0.75" bottom="0.75" header="0.3" footer="0.3"/>
  <pageSetup paperSize="9" scale="68" orientation="landscape" r:id="rId1"/>
  <headerFooter alignWithMargins="0">
    <oddHeader>&amp;C&amp;"Arial,Negrita"&amp;18PROYECTO DE PRESUPUESTO 2021</oddHeader>
    <oddFooter>&amp;L&amp;"Arial,Negrita"&amp;8PROYECTO DE PRESUPUESTO PARA EL AÑO FISCAL 2020
INFORMACIÓN PARA LA COMISIÓN DE PRESUPUESTO Y CUENTA GENERAL DE LA REPÚBLICA DEL CONGRESO DE LA REPÚBLICA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22">
    <tabColor theme="9" tint="-0.249977111117893"/>
    <pageSetUpPr fitToPage="1"/>
  </sheetPr>
  <dimension ref="A1:V32"/>
  <sheetViews>
    <sheetView view="pageLayout" zoomScale="90" zoomScaleNormal="100" zoomScaleSheetLayoutView="100" zoomScalePageLayoutView="90" workbookViewId="0">
      <selection activeCell="C31" sqref="C31"/>
    </sheetView>
  </sheetViews>
  <sheetFormatPr baseColWidth="10" defaultColWidth="11.42578125" defaultRowHeight="12" x14ac:dyDescent="0.2"/>
  <cols>
    <col min="1" max="1" width="62" style="119" customWidth="1"/>
    <col min="2" max="9" width="14.7109375" style="119" customWidth="1"/>
    <col min="10" max="16384" width="11.42578125" style="119"/>
  </cols>
  <sheetData>
    <row r="1" spans="1:22" s="122" customFormat="1" ht="15.75" x14ac:dyDescent="0.25">
      <c r="A1" s="97"/>
      <c r="B1" s="127"/>
      <c r="C1" s="126"/>
      <c r="D1" s="126"/>
      <c r="E1" s="126"/>
      <c r="F1" s="126"/>
      <c r="H1" s="123"/>
      <c r="I1" s="123"/>
    </row>
    <row r="2" spans="1:22" s="124" customFormat="1" ht="15.75" x14ac:dyDescent="0.2">
      <c r="A2" s="120" t="s">
        <v>367</v>
      </c>
      <c r="B2" s="123"/>
      <c r="C2" s="123"/>
      <c r="D2" s="123"/>
      <c r="E2" s="123"/>
      <c r="F2" s="123"/>
      <c r="G2" s="123"/>
      <c r="H2" s="123"/>
      <c r="I2" s="123"/>
      <c r="J2" s="123"/>
      <c r="K2" s="123"/>
      <c r="L2" s="123"/>
      <c r="M2" s="123"/>
      <c r="N2" s="123"/>
      <c r="O2" s="123"/>
      <c r="P2" s="123"/>
      <c r="Q2" s="123"/>
      <c r="R2" s="123"/>
      <c r="S2" s="123"/>
      <c r="T2" s="123"/>
      <c r="U2" s="123"/>
      <c r="V2" s="123"/>
    </row>
    <row r="3" spans="1:22" ht="12.75" thickBot="1" x14ac:dyDescent="0.25">
      <c r="A3" s="9"/>
      <c r="B3" s="10"/>
      <c r="E3" s="10"/>
    </row>
    <row r="4" spans="1:22" ht="12.75" thickBot="1" x14ac:dyDescent="0.25">
      <c r="A4" s="365" t="s">
        <v>10</v>
      </c>
      <c r="B4" s="970" t="s">
        <v>372</v>
      </c>
      <c r="C4" s="970"/>
      <c r="D4" s="971" t="s">
        <v>441</v>
      </c>
      <c r="E4" s="973"/>
      <c r="F4" s="971" t="s">
        <v>442</v>
      </c>
      <c r="G4" s="972"/>
      <c r="H4" s="971" t="s">
        <v>571</v>
      </c>
      <c r="I4" s="972"/>
    </row>
    <row r="5" spans="1:22" s="53" customFormat="1" ht="24" customHeight="1" thickBot="1" x14ac:dyDescent="0.25">
      <c r="A5" s="189" t="s">
        <v>9</v>
      </c>
      <c r="B5" s="190" t="s">
        <v>154</v>
      </c>
      <c r="C5" s="191" t="s">
        <v>25</v>
      </c>
      <c r="D5" s="189" t="s">
        <v>154</v>
      </c>
      <c r="E5" s="364" t="s">
        <v>25</v>
      </c>
      <c r="F5" s="189" t="s">
        <v>154</v>
      </c>
      <c r="G5" s="364" t="s">
        <v>25</v>
      </c>
      <c r="H5" s="189" t="s">
        <v>154</v>
      </c>
      <c r="I5" s="364" t="s">
        <v>25</v>
      </c>
    </row>
    <row r="6" spans="1:22" ht="12.75" thickBot="1" x14ac:dyDescent="0.25">
      <c r="A6" s="104" t="s">
        <v>151</v>
      </c>
      <c r="B6" s="52">
        <v>20842</v>
      </c>
      <c r="C6" s="402">
        <f>SUM(C10:C21)</f>
        <v>520639972</v>
      </c>
      <c r="D6" s="47">
        <v>20842</v>
      </c>
      <c r="E6" s="403">
        <f>SUM(E7:E21)</f>
        <v>585913102</v>
      </c>
      <c r="F6" s="47">
        <v>20842</v>
      </c>
      <c r="G6" s="403">
        <f>SUM(G8:G21)</f>
        <v>620260851</v>
      </c>
      <c r="H6" s="47">
        <f>D6-F6</f>
        <v>0</v>
      </c>
      <c r="I6" s="404">
        <f>G6-E6</f>
        <v>34347749</v>
      </c>
    </row>
    <row r="7" spans="1:22" x14ac:dyDescent="0.2">
      <c r="A7" s="104" t="s">
        <v>183</v>
      </c>
      <c r="B7" s="52"/>
      <c r="C7" s="50"/>
      <c r="D7" s="47"/>
      <c r="E7" s="48"/>
      <c r="F7" s="47"/>
      <c r="G7" s="48"/>
      <c r="H7" s="47"/>
      <c r="I7" s="48"/>
    </row>
    <row r="8" spans="1:22" x14ac:dyDescent="0.2">
      <c r="A8" s="104" t="s">
        <v>181</v>
      </c>
      <c r="B8" s="52"/>
      <c r="C8" s="50"/>
      <c r="D8" s="47"/>
      <c r="E8" s="48"/>
      <c r="F8" s="47"/>
      <c r="G8" s="48"/>
      <c r="H8" s="47"/>
      <c r="I8" s="48"/>
    </row>
    <row r="9" spans="1:22" x14ac:dyDescent="0.2">
      <c r="A9" s="38" t="s">
        <v>190</v>
      </c>
      <c r="B9" s="52"/>
      <c r="C9" s="50"/>
      <c r="D9" s="47"/>
      <c r="E9" s="48"/>
      <c r="F9" s="47"/>
      <c r="G9" s="405"/>
      <c r="H9" s="47"/>
      <c r="I9" s="48"/>
    </row>
    <row r="10" spans="1:22" x14ac:dyDescent="0.2">
      <c r="A10" s="104" t="s">
        <v>184</v>
      </c>
      <c r="B10" s="52"/>
      <c r="C10" s="405">
        <v>463320</v>
      </c>
      <c r="D10" s="47"/>
      <c r="E10" s="405">
        <v>514800</v>
      </c>
      <c r="F10" s="47"/>
      <c r="G10" s="405">
        <v>514800</v>
      </c>
      <c r="H10" s="47"/>
      <c r="I10" s="404">
        <f>G10-E10</f>
        <v>0</v>
      </c>
    </row>
    <row r="11" spans="1:22" x14ac:dyDescent="0.2">
      <c r="A11" s="38" t="s">
        <v>182</v>
      </c>
      <c r="B11" s="52"/>
      <c r="C11" s="405">
        <f>9083665+4664739+1200</f>
        <v>13749604</v>
      </c>
      <c r="D11" s="47"/>
      <c r="E11" s="405">
        <v>14006378</v>
      </c>
      <c r="F11" s="47"/>
      <c r="G11" s="405">
        <v>13752434</v>
      </c>
      <c r="H11" s="47"/>
      <c r="I11" s="404">
        <f t="shared" ref="I11:I21" si="0">G11-E11</f>
        <v>-253944</v>
      </c>
    </row>
    <row r="12" spans="1:22" x14ac:dyDescent="0.2">
      <c r="A12" s="104" t="s">
        <v>189</v>
      </c>
      <c r="B12" s="52"/>
      <c r="C12" s="48"/>
      <c r="D12" s="47"/>
      <c r="E12" s="48"/>
      <c r="F12" s="47"/>
      <c r="G12" s="405"/>
      <c r="H12" s="47"/>
      <c r="I12" s="404">
        <f t="shared" si="0"/>
        <v>0</v>
      </c>
    </row>
    <row r="13" spans="1:22" x14ac:dyDescent="0.2">
      <c r="A13" s="104" t="s">
        <v>27</v>
      </c>
      <c r="B13" s="52"/>
      <c r="C13" s="405">
        <v>32192622</v>
      </c>
      <c r="D13" s="47"/>
      <c r="E13" s="405">
        <v>33439785</v>
      </c>
      <c r="F13" s="47"/>
      <c r="G13" s="405"/>
      <c r="H13" s="47"/>
      <c r="I13" s="404">
        <f t="shared" si="0"/>
        <v>-33439785</v>
      </c>
    </row>
    <row r="14" spans="1:22" x14ac:dyDescent="0.2">
      <c r="A14" s="104" t="s">
        <v>186</v>
      </c>
      <c r="B14" s="52"/>
      <c r="C14" s="405"/>
      <c r="D14" s="47"/>
      <c r="E14" s="48"/>
      <c r="F14" s="47"/>
      <c r="G14" s="405"/>
      <c r="H14" s="47"/>
      <c r="I14" s="404">
        <f t="shared" si="0"/>
        <v>0</v>
      </c>
    </row>
    <row r="15" spans="1:22" x14ac:dyDescent="0.2">
      <c r="A15" s="104" t="s">
        <v>26</v>
      </c>
      <c r="B15" s="52"/>
      <c r="C15" s="405">
        <v>24930656</v>
      </c>
      <c r="D15" s="47"/>
      <c r="E15" s="405">
        <v>26944235</v>
      </c>
      <c r="F15" s="47"/>
      <c r="G15" s="405">
        <v>29273401</v>
      </c>
      <c r="H15" s="47"/>
      <c r="I15" s="404">
        <f t="shared" si="0"/>
        <v>2329166</v>
      </c>
    </row>
    <row r="16" spans="1:22" x14ac:dyDescent="0.2">
      <c r="A16" s="104" t="s">
        <v>187</v>
      </c>
      <c r="B16" s="52"/>
      <c r="C16" s="48"/>
      <c r="D16" s="47"/>
      <c r="E16" s="48"/>
      <c r="F16" s="47"/>
      <c r="G16" s="405"/>
      <c r="H16" s="47"/>
      <c r="I16" s="404">
        <f t="shared" si="0"/>
        <v>0</v>
      </c>
    </row>
    <row r="17" spans="1:9" x14ac:dyDescent="0.2">
      <c r="A17" s="104" t="s">
        <v>185</v>
      </c>
      <c r="B17" s="52"/>
      <c r="C17" s="405">
        <v>1490136</v>
      </c>
      <c r="D17" s="47"/>
      <c r="E17" s="405">
        <v>1384985</v>
      </c>
      <c r="F17" s="47"/>
      <c r="G17" s="405">
        <v>1153144</v>
      </c>
      <c r="H17" s="47"/>
      <c r="I17" s="404">
        <f t="shared" si="0"/>
        <v>-231841</v>
      </c>
    </row>
    <row r="18" spans="1:9" x14ac:dyDescent="0.2">
      <c r="A18" s="104" t="s">
        <v>188</v>
      </c>
      <c r="B18" s="52"/>
      <c r="C18" s="405"/>
      <c r="D18" s="47"/>
      <c r="E18" s="48"/>
      <c r="F18" s="47"/>
      <c r="G18" s="405"/>
      <c r="H18" s="47"/>
      <c r="I18" s="404">
        <f t="shared" si="0"/>
        <v>0</v>
      </c>
    </row>
    <row r="19" spans="1:9" x14ac:dyDescent="0.2">
      <c r="A19" s="104" t="s">
        <v>34</v>
      </c>
      <c r="B19" s="52"/>
      <c r="C19" s="405">
        <v>28964430</v>
      </c>
      <c r="D19" s="47"/>
      <c r="E19" s="405">
        <v>29314425</v>
      </c>
      <c r="F19" s="47"/>
      <c r="G19" s="405">
        <v>31337412</v>
      </c>
      <c r="H19" s="47"/>
      <c r="I19" s="404">
        <f t="shared" si="0"/>
        <v>2022987</v>
      </c>
    </row>
    <row r="20" spans="1:9" x14ac:dyDescent="0.2">
      <c r="A20" s="104" t="s">
        <v>180</v>
      </c>
      <c r="B20" s="52"/>
      <c r="C20" s="405">
        <v>1547919</v>
      </c>
      <c r="D20" s="47"/>
      <c r="E20" s="48"/>
      <c r="F20" s="47"/>
      <c r="G20" s="48"/>
      <c r="H20" s="47"/>
      <c r="I20" s="404">
        <f t="shared" si="0"/>
        <v>0</v>
      </c>
    </row>
    <row r="21" spans="1:9" ht="12.75" thickBot="1" x14ac:dyDescent="0.25">
      <c r="A21" s="104" t="s">
        <v>58</v>
      </c>
      <c r="B21" s="52"/>
      <c r="C21" s="405">
        <v>417301285</v>
      </c>
      <c r="D21" s="47"/>
      <c r="E21" s="405">
        <v>480308494</v>
      </c>
      <c r="F21" s="47"/>
      <c r="G21" s="405">
        <v>544229660</v>
      </c>
      <c r="H21" s="47"/>
      <c r="I21" s="404">
        <f t="shared" si="0"/>
        <v>63921166</v>
      </c>
    </row>
    <row r="22" spans="1:9" ht="12.75" thickBot="1" x14ac:dyDescent="0.25">
      <c r="A22" s="32" t="s">
        <v>57</v>
      </c>
      <c r="B22" s="35"/>
      <c r="C22" s="406">
        <f>SUM(C10:C21)</f>
        <v>520639972</v>
      </c>
      <c r="D22" s="406"/>
      <c r="E22" s="406">
        <f t="shared" ref="E22" si="1">SUM(E10:E21)</f>
        <v>585913102</v>
      </c>
      <c r="F22" s="33"/>
      <c r="G22" s="403">
        <f>SUM(G10:G21)</f>
        <v>620260851</v>
      </c>
      <c r="H22" s="33"/>
      <c r="I22" s="403">
        <f>G22-E22</f>
        <v>34347749</v>
      </c>
    </row>
    <row r="23" spans="1:9" x14ac:dyDescent="0.2">
      <c r="A23" s="1" t="s">
        <v>373</v>
      </c>
      <c r="B23" s="2"/>
      <c r="C23" s="2"/>
      <c r="D23" s="2"/>
      <c r="E23" s="2"/>
      <c r="F23" s="2"/>
      <c r="G23" s="2"/>
      <c r="H23" s="2"/>
      <c r="I23" s="2"/>
    </row>
    <row r="24" spans="1:9" x14ac:dyDescent="0.2">
      <c r="A24" s="1" t="s">
        <v>101</v>
      </c>
      <c r="B24" s="2"/>
      <c r="C24" s="2"/>
      <c r="D24" s="2"/>
      <c r="E24" s="2"/>
      <c r="F24" s="2"/>
      <c r="G24" s="2"/>
      <c r="H24" s="2"/>
      <c r="I24" s="2"/>
    </row>
    <row r="25" spans="1:9" x14ac:dyDescent="0.2">
      <c r="A25" s="1"/>
      <c r="B25" s="2"/>
      <c r="C25" s="2"/>
      <c r="D25" s="2"/>
      <c r="E25" s="2"/>
      <c r="F25" s="2"/>
      <c r="G25" s="2"/>
      <c r="H25" s="2"/>
      <c r="I25" s="2"/>
    </row>
    <row r="30" spans="1:9" x14ac:dyDescent="0.2">
      <c r="D30" s="407"/>
    </row>
    <row r="32" spans="1:9" x14ac:dyDescent="0.2">
      <c r="E32" s="407"/>
    </row>
  </sheetData>
  <sortState xmlns:xlrd2="http://schemas.microsoft.com/office/spreadsheetml/2017/richdata2" ref="A9:A24">
    <sortCondition ref="A9:A24"/>
  </sortState>
  <mergeCells count="4">
    <mergeCell ref="B4:C4"/>
    <mergeCell ref="F4:G4"/>
    <mergeCell ref="H4:I4"/>
    <mergeCell ref="D4:E4"/>
  </mergeCells>
  <phoneticPr fontId="0" type="noConversion"/>
  <printOptions horizontalCentered="1"/>
  <pageMargins left="0.25" right="0.25" top="0.75" bottom="0.75" header="0.3" footer="0.3"/>
  <pageSetup paperSize="9" scale="81" orientation="landscape" r:id="rId1"/>
  <headerFooter alignWithMargins="0">
    <oddHeader>&amp;C&amp;"Arial,Negrita"&amp;18PROYECTO DE PRESUPUESTO 2021</oddHeader>
    <oddFooter>&amp;L&amp;"Arial,Negrita"&amp;8PROYECTO DE PRESUPUESTO PARA EL AÑO FISCAL 2020
INFORMACIÓN PARA LA COMISIÓN DE PRESUPUESTO Y CUENTA GENERAL DE LA REPÚBLICA DEL CONGRESO DE LA REPÚBLICA</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23">
    <tabColor theme="9" tint="-0.249977111117893"/>
    <pageSetUpPr fitToPage="1"/>
  </sheetPr>
  <dimension ref="A1:AI150"/>
  <sheetViews>
    <sheetView view="pageLayout" topLeftCell="A70" zoomScale="85" zoomScaleNormal="100" zoomScaleSheetLayoutView="80" zoomScalePageLayoutView="85" workbookViewId="0">
      <selection activeCell="I131" sqref="I131"/>
    </sheetView>
  </sheetViews>
  <sheetFormatPr baseColWidth="10" defaultColWidth="11.42578125" defaultRowHeight="12" x14ac:dyDescent="0.2"/>
  <cols>
    <col min="1" max="1" width="25.140625" style="119" customWidth="1"/>
    <col min="2" max="2" width="8.7109375" style="119" customWidth="1"/>
    <col min="3" max="3" width="11" style="119" bestFit="1" customWidth="1"/>
    <col min="4" max="4" width="8.7109375" style="119" customWidth="1"/>
    <col min="5" max="5" width="4.7109375" style="119" bestFit="1" customWidth="1"/>
    <col min="6" max="6" width="5.42578125" style="119" bestFit="1" customWidth="1"/>
    <col min="7" max="8" width="4.7109375" style="119" bestFit="1" customWidth="1"/>
    <col min="9" max="9" width="9" style="119" bestFit="1" customWidth="1"/>
    <col min="10" max="10" width="5.5703125" style="119" bestFit="1" customWidth="1"/>
    <col min="11" max="11" width="11" style="119" bestFit="1" customWidth="1"/>
    <col min="12" max="12" width="12.42578125" style="119" bestFit="1" customWidth="1"/>
    <col min="13" max="13" width="5.5703125" style="119" bestFit="1" customWidth="1"/>
    <col min="14" max="14" width="12.42578125" style="119" bestFit="1" customWidth="1"/>
    <col min="15" max="15" width="15.85546875" style="119" bestFit="1" customWidth="1"/>
    <col min="16" max="16" width="17" style="119" bestFit="1" customWidth="1"/>
    <col min="17" max="17" width="8.7109375" style="119" customWidth="1"/>
    <col min="18" max="18" width="11" style="509" bestFit="1" customWidth="1"/>
    <col min="19" max="19" width="8.7109375" style="119" customWidth="1"/>
    <col min="20" max="20" width="10.140625" style="119" bestFit="1" customWidth="1"/>
    <col min="21" max="25" width="8.7109375" style="119" customWidth="1"/>
    <col min="26" max="26" width="11" style="119" bestFit="1" customWidth="1"/>
    <col min="27" max="27" width="10" style="119" bestFit="1" customWidth="1"/>
    <col min="28" max="28" width="8.7109375" style="119" customWidth="1"/>
    <col min="29" max="29" width="10" style="119" bestFit="1" customWidth="1"/>
    <col min="30" max="30" width="12.42578125" style="119" bestFit="1" customWidth="1"/>
    <col min="31" max="31" width="14.42578125" style="119" bestFit="1" customWidth="1"/>
    <col min="32" max="32" width="12.28515625" style="119" bestFit="1" customWidth="1"/>
    <col min="33" max="33" width="14.42578125" style="119" bestFit="1" customWidth="1"/>
    <col min="34" max="34" width="8.7109375" style="119" customWidth="1"/>
    <col min="35" max="35" width="14.42578125" style="119" bestFit="1" customWidth="1"/>
    <col min="36" max="16384" width="11.42578125" style="119"/>
  </cols>
  <sheetData>
    <row r="1" spans="1:35" s="108" customFormat="1" x14ac:dyDescent="0.2">
      <c r="A1" s="105" t="s">
        <v>459</v>
      </c>
      <c r="R1" s="461"/>
    </row>
    <row r="2" spans="1:35" s="108" customFormat="1" x14ac:dyDescent="0.2">
      <c r="A2" s="106" t="s">
        <v>367</v>
      </c>
      <c r="B2" s="106"/>
      <c r="C2" s="106"/>
      <c r="D2" s="106"/>
      <c r="E2" s="106"/>
      <c r="F2" s="106"/>
      <c r="G2" s="106"/>
      <c r="H2" s="106"/>
      <c r="I2" s="106"/>
      <c r="J2" s="106"/>
      <c r="K2" s="106"/>
      <c r="L2" s="106"/>
      <c r="M2" s="106"/>
      <c r="N2" s="106"/>
      <c r="O2" s="106"/>
      <c r="P2" s="106"/>
      <c r="Q2" s="106"/>
      <c r="R2" s="462"/>
      <c r="S2" s="106"/>
      <c r="T2" s="106"/>
      <c r="U2" s="106"/>
      <c r="V2" s="106"/>
      <c r="W2" s="106"/>
      <c r="X2" s="106"/>
      <c r="Y2" s="106"/>
      <c r="Z2" s="106"/>
      <c r="AA2" s="106"/>
      <c r="AB2" s="106"/>
      <c r="AC2" s="106"/>
      <c r="AD2" s="106"/>
    </row>
    <row r="3" spans="1:35" s="105" customFormat="1" ht="12.75" thickBot="1" x14ac:dyDescent="0.25">
      <c r="A3" s="105" t="s">
        <v>374</v>
      </c>
      <c r="R3" s="463"/>
      <c r="T3" s="107"/>
    </row>
    <row r="4" spans="1:35" ht="30.75" customHeight="1" thickBot="1" x14ac:dyDescent="0.25">
      <c r="A4" s="965" t="s">
        <v>62</v>
      </c>
      <c r="B4" s="978" t="s">
        <v>375</v>
      </c>
      <c r="C4" s="978"/>
      <c r="D4" s="978"/>
      <c r="E4" s="978"/>
      <c r="F4" s="978"/>
      <c r="G4" s="978"/>
      <c r="H4" s="978"/>
      <c r="I4" s="978"/>
      <c r="J4" s="978"/>
      <c r="K4" s="978"/>
      <c r="L4" s="978"/>
      <c r="M4" s="978"/>
      <c r="N4" s="978"/>
      <c r="O4" s="978"/>
      <c r="P4" s="978"/>
      <c r="Q4" s="979" t="s">
        <v>460</v>
      </c>
      <c r="R4" s="978"/>
      <c r="S4" s="978"/>
      <c r="T4" s="978"/>
      <c r="U4" s="978"/>
      <c r="V4" s="978"/>
      <c r="W4" s="978"/>
      <c r="X4" s="978"/>
      <c r="Y4" s="978"/>
      <c r="Z4" s="978"/>
      <c r="AA4" s="978"/>
      <c r="AB4" s="978"/>
      <c r="AC4" s="978"/>
      <c r="AD4" s="978"/>
      <c r="AE4" s="980"/>
      <c r="AF4" s="974" t="s">
        <v>462</v>
      </c>
      <c r="AG4" s="975"/>
      <c r="AH4" s="974" t="s">
        <v>461</v>
      </c>
      <c r="AI4" s="975"/>
    </row>
    <row r="5" spans="1:35" ht="172.5" customHeight="1" x14ac:dyDescent="0.2">
      <c r="A5" s="976"/>
      <c r="B5" s="192" t="s">
        <v>11</v>
      </c>
      <c r="C5" s="193" t="s">
        <v>155</v>
      </c>
      <c r="D5" s="194" t="s">
        <v>298</v>
      </c>
      <c r="E5" s="194" t="s">
        <v>157</v>
      </c>
      <c r="F5" s="194" t="s">
        <v>192</v>
      </c>
      <c r="G5" s="194" t="s">
        <v>193</v>
      </c>
      <c r="H5" s="194" t="s">
        <v>194</v>
      </c>
      <c r="I5" s="194" t="s">
        <v>195</v>
      </c>
      <c r="J5" s="194" t="s">
        <v>158</v>
      </c>
      <c r="K5" s="194" t="s">
        <v>159</v>
      </c>
      <c r="L5" s="194" t="s">
        <v>160</v>
      </c>
      <c r="M5" s="194" t="s">
        <v>191</v>
      </c>
      <c r="N5" s="195" t="s">
        <v>127</v>
      </c>
      <c r="O5" s="196" t="s">
        <v>165</v>
      </c>
      <c r="P5" s="197" t="s">
        <v>164</v>
      </c>
      <c r="Q5" s="192" t="s">
        <v>11</v>
      </c>
      <c r="R5" s="464" t="s">
        <v>155</v>
      </c>
      <c r="S5" s="194" t="s">
        <v>156</v>
      </c>
      <c r="T5" s="194" t="s">
        <v>157</v>
      </c>
      <c r="U5" s="194" t="s">
        <v>192</v>
      </c>
      <c r="V5" s="194" t="s">
        <v>193</v>
      </c>
      <c r="W5" s="194" t="s">
        <v>194</v>
      </c>
      <c r="X5" s="194" t="s">
        <v>195</v>
      </c>
      <c r="Y5" s="194" t="s">
        <v>158</v>
      </c>
      <c r="Z5" s="194" t="s">
        <v>159</v>
      </c>
      <c r="AA5" s="194" t="s">
        <v>160</v>
      </c>
      <c r="AB5" s="194" t="s">
        <v>191</v>
      </c>
      <c r="AC5" s="195" t="s">
        <v>127</v>
      </c>
      <c r="AD5" s="196" t="s">
        <v>165</v>
      </c>
      <c r="AE5" s="197" t="s">
        <v>376</v>
      </c>
      <c r="AF5" s="198" t="s">
        <v>169</v>
      </c>
      <c r="AG5" s="198" t="s">
        <v>168</v>
      </c>
      <c r="AH5" s="198" t="s">
        <v>11</v>
      </c>
      <c r="AI5" s="197" t="s">
        <v>377</v>
      </c>
    </row>
    <row r="6" spans="1:35" ht="15.75" customHeight="1" thickBot="1" x14ac:dyDescent="0.25">
      <c r="A6" s="977"/>
      <c r="B6" s="199" t="s">
        <v>63</v>
      </c>
      <c r="C6" s="200" t="s">
        <v>64</v>
      </c>
      <c r="D6" s="201" t="s">
        <v>65</v>
      </c>
      <c r="E6" s="201" t="s">
        <v>66</v>
      </c>
      <c r="F6" s="202" t="s">
        <v>67</v>
      </c>
      <c r="G6" s="202" t="s">
        <v>68</v>
      </c>
      <c r="H6" s="202" t="s">
        <v>87</v>
      </c>
      <c r="I6" s="202" t="s">
        <v>126</v>
      </c>
      <c r="J6" s="202" t="s">
        <v>163</v>
      </c>
      <c r="K6" s="202" t="s">
        <v>167</v>
      </c>
      <c r="L6" s="202" t="s">
        <v>200</v>
      </c>
      <c r="M6" s="202" t="s">
        <v>201</v>
      </c>
      <c r="N6" s="203" t="s">
        <v>203</v>
      </c>
      <c r="O6" s="204" t="s">
        <v>204</v>
      </c>
      <c r="P6" s="205" t="s">
        <v>205</v>
      </c>
      <c r="Q6" s="199" t="s">
        <v>63</v>
      </c>
      <c r="R6" s="465" t="s">
        <v>64</v>
      </c>
      <c r="S6" s="201" t="s">
        <v>65</v>
      </c>
      <c r="T6" s="201" t="s">
        <v>66</v>
      </c>
      <c r="U6" s="202" t="s">
        <v>67</v>
      </c>
      <c r="V6" s="202" t="s">
        <v>68</v>
      </c>
      <c r="W6" s="202" t="s">
        <v>87</v>
      </c>
      <c r="X6" s="202" t="s">
        <v>126</v>
      </c>
      <c r="Y6" s="202" t="s">
        <v>163</v>
      </c>
      <c r="Z6" s="202" t="s">
        <v>167</v>
      </c>
      <c r="AA6" s="202" t="s">
        <v>200</v>
      </c>
      <c r="AB6" s="202" t="s">
        <v>201</v>
      </c>
      <c r="AC6" s="203" t="s">
        <v>203</v>
      </c>
      <c r="AD6" s="204" t="s">
        <v>204</v>
      </c>
      <c r="AE6" s="205" t="s">
        <v>205</v>
      </c>
      <c r="AF6" s="206"/>
      <c r="AG6" s="199"/>
      <c r="AH6" s="206"/>
      <c r="AI6" s="199"/>
    </row>
    <row r="7" spans="1:35" x14ac:dyDescent="0.2">
      <c r="A7" s="466" t="s">
        <v>69</v>
      </c>
      <c r="B7" s="467"/>
      <c r="C7" s="11"/>
      <c r="D7" s="11"/>
      <c r="E7" s="11"/>
      <c r="F7" s="11"/>
      <c r="G7" s="11"/>
      <c r="H7" s="11"/>
      <c r="I7" s="11"/>
      <c r="J7" s="11"/>
      <c r="K7" s="11"/>
      <c r="L7" s="11"/>
      <c r="M7" s="11"/>
      <c r="N7" s="9"/>
      <c r="O7" s="42"/>
      <c r="P7" s="16"/>
      <c r="Q7" s="15"/>
      <c r="R7" s="468"/>
      <c r="S7" s="11"/>
      <c r="T7" s="11"/>
      <c r="U7" s="11"/>
      <c r="V7" s="11"/>
      <c r="W7" s="11"/>
      <c r="X7" s="11"/>
      <c r="Y7" s="11"/>
      <c r="Z7" s="11"/>
      <c r="AA7" s="11"/>
      <c r="AB7" s="11"/>
      <c r="AC7" s="9"/>
      <c r="AD7" s="42"/>
      <c r="AE7" s="16"/>
      <c r="AF7" s="16"/>
      <c r="AG7" s="15"/>
      <c r="AH7" s="16"/>
      <c r="AI7" s="15"/>
    </row>
    <row r="8" spans="1:35" x14ac:dyDescent="0.2">
      <c r="A8" s="469" t="s">
        <v>589</v>
      </c>
      <c r="B8" s="470">
        <f>SUM(B9:B15)</f>
        <v>300</v>
      </c>
      <c r="C8" s="470">
        <f>SUM(C9:C15)</f>
        <v>28749.11</v>
      </c>
      <c r="D8" s="470">
        <f>SUM(D9:D15)</f>
        <v>8975.41</v>
      </c>
      <c r="E8" s="470">
        <f t="shared" ref="E8:S8" si="0">SUM(E9:E15)</f>
        <v>0</v>
      </c>
      <c r="F8" s="470">
        <f t="shared" si="0"/>
        <v>0</v>
      </c>
      <c r="G8" s="470">
        <f t="shared" si="0"/>
        <v>0</v>
      </c>
      <c r="H8" s="470">
        <f t="shared" si="0"/>
        <v>0</v>
      </c>
      <c r="I8" s="470">
        <f t="shared" si="0"/>
        <v>0</v>
      </c>
      <c r="J8" s="470">
        <f t="shared" si="0"/>
        <v>0</v>
      </c>
      <c r="K8" s="470">
        <f>SUM(K9:K15)</f>
        <v>37724.520000000004</v>
      </c>
      <c r="L8" s="470">
        <f t="shared" ref="L8" si="1">SUM(L9:L15)</f>
        <v>7000</v>
      </c>
      <c r="M8" s="470">
        <f t="shared" si="0"/>
        <v>0</v>
      </c>
      <c r="N8" s="470">
        <f t="shared" si="0"/>
        <v>7000</v>
      </c>
      <c r="O8" s="470">
        <f t="shared" si="0"/>
        <v>459694.24000000011</v>
      </c>
      <c r="P8" s="471">
        <f t="shared" si="0"/>
        <v>10997130.24</v>
      </c>
      <c r="Q8" s="470">
        <f t="shared" si="0"/>
        <v>300</v>
      </c>
      <c r="R8" s="470">
        <f t="shared" si="0"/>
        <v>28749.11</v>
      </c>
      <c r="S8" s="470">
        <f t="shared" si="0"/>
        <v>8975.41</v>
      </c>
      <c r="T8" s="11"/>
      <c r="U8" s="11"/>
      <c r="V8" s="11"/>
      <c r="W8" s="11"/>
      <c r="X8" s="11"/>
      <c r="Y8" s="11"/>
      <c r="Z8" s="470">
        <f>SUM(Z9:Z15)</f>
        <v>37724.520000000004</v>
      </c>
      <c r="AA8" s="470">
        <f t="shared" ref="AA8" si="2">SUM(AA9:AA15)</f>
        <v>7000</v>
      </c>
      <c r="AB8" s="11"/>
      <c r="AC8" s="470">
        <f t="shared" ref="AC8" si="3">SUM(AC9:AC15)</f>
        <v>7000</v>
      </c>
      <c r="AD8" s="470">
        <f>SUM(AD9:AD15)</f>
        <v>459694.24000000011</v>
      </c>
      <c r="AE8" s="471">
        <f>SUM(AE9:AE15)</f>
        <v>10997130.24</v>
      </c>
      <c r="AF8" s="471">
        <f>SUM(AF9:AF15)</f>
        <v>0</v>
      </c>
      <c r="AG8" s="471">
        <f>SUM(AG9:AG15)</f>
        <v>0</v>
      </c>
      <c r="AH8" s="470">
        <f>SUM(AH9:AH15)</f>
        <v>300</v>
      </c>
      <c r="AI8" s="471">
        <f>+AE8</f>
        <v>10997130.24</v>
      </c>
    </row>
    <row r="9" spans="1:35" x14ac:dyDescent="0.2">
      <c r="A9" s="466" t="s">
        <v>553</v>
      </c>
      <c r="B9" s="472">
        <v>1</v>
      </c>
      <c r="C9" s="473">
        <v>15753.95</v>
      </c>
      <c r="D9" s="474">
        <v>0</v>
      </c>
      <c r="E9" s="475"/>
      <c r="F9" s="475"/>
      <c r="G9" s="475"/>
      <c r="H9" s="475"/>
      <c r="I9" s="475"/>
      <c r="J9" s="476"/>
      <c r="K9" s="476">
        <f>+C9+D9</f>
        <v>15753.95</v>
      </c>
      <c r="L9" s="476">
        <v>1000</v>
      </c>
      <c r="M9" s="476"/>
      <c r="N9" s="476">
        <f>+L9</f>
        <v>1000</v>
      </c>
      <c r="O9" s="477">
        <f t="shared" ref="O9:O15" si="4">(K9*12)+L9</f>
        <v>190047.40000000002</v>
      </c>
      <c r="P9" s="474">
        <f>(K9*12*B9)+(L9*B9)</f>
        <v>190047.40000000002</v>
      </c>
      <c r="Q9" s="472">
        <v>1</v>
      </c>
      <c r="R9" s="473">
        <v>15753.95</v>
      </c>
      <c r="S9" s="474">
        <v>0</v>
      </c>
      <c r="T9" s="11"/>
      <c r="U9" s="11"/>
      <c r="V9" s="11"/>
      <c r="W9" s="11"/>
      <c r="X9" s="11"/>
      <c r="Y9" s="11"/>
      <c r="Z9" s="476">
        <f t="shared" ref="Z9:Z15" si="5">+R9+S9</f>
        <v>15753.95</v>
      </c>
      <c r="AA9" s="476">
        <v>1000</v>
      </c>
      <c r="AB9" s="11"/>
      <c r="AC9" s="476">
        <v>1000</v>
      </c>
      <c r="AD9" s="477">
        <f t="shared" ref="AD9:AD15" si="6">(Z9*12)+AA9</f>
        <v>190047.40000000002</v>
      </c>
      <c r="AE9" s="474">
        <f t="shared" ref="AE9:AE15" si="7">(Z9*12*Q9)+(AA9*Q9)</f>
        <v>190047.40000000002</v>
      </c>
      <c r="AF9" s="478">
        <f>+O9-AD9</f>
        <v>0</v>
      </c>
      <c r="AG9" s="478">
        <f>+P9-AE9</f>
        <v>0</v>
      </c>
      <c r="AH9" s="472">
        <v>1</v>
      </c>
      <c r="AI9" s="479">
        <f t="shared" ref="AI9:AI72" si="8">+AE9</f>
        <v>190047.40000000002</v>
      </c>
    </row>
    <row r="10" spans="1:35" x14ac:dyDescent="0.2">
      <c r="A10" s="466" t="s">
        <v>554</v>
      </c>
      <c r="B10" s="472">
        <v>2</v>
      </c>
      <c r="C10" s="473">
        <v>6074.96</v>
      </c>
      <c r="D10" s="474">
        <v>1118.55</v>
      </c>
      <c r="E10" s="475"/>
      <c r="F10" s="476"/>
      <c r="G10" s="475"/>
      <c r="H10" s="475"/>
      <c r="I10" s="475"/>
      <c r="J10" s="476"/>
      <c r="K10" s="476">
        <f>+C10+D10</f>
        <v>7193.51</v>
      </c>
      <c r="L10" s="476">
        <v>1000</v>
      </c>
      <c r="M10" s="476"/>
      <c r="N10" s="476">
        <f>+L10</f>
        <v>1000</v>
      </c>
      <c r="O10" s="477">
        <f t="shared" si="4"/>
        <v>87322.12</v>
      </c>
      <c r="P10" s="474">
        <f>(K10*12*B10)+(L10*B10)</f>
        <v>174644.24</v>
      </c>
      <c r="Q10" s="472">
        <v>2</v>
      </c>
      <c r="R10" s="473">
        <v>6074.96</v>
      </c>
      <c r="S10" s="474">
        <v>1118.55</v>
      </c>
      <c r="T10" s="11"/>
      <c r="U10" s="11"/>
      <c r="V10" s="11"/>
      <c r="W10" s="11"/>
      <c r="X10" s="11"/>
      <c r="Y10" s="11"/>
      <c r="Z10" s="476">
        <f t="shared" si="5"/>
        <v>7193.51</v>
      </c>
      <c r="AA10" s="476">
        <v>1000</v>
      </c>
      <c r="AB10" s="11"/>
      <c r="AC10" s="476">
        <v>1000</v>
      </c>
      <c r="AD10" s="477">
        <f t="shared" si="6"/>
        <v>87322.12</v>
      </c>
      <c r="AE10" s="474">
        <f t="shared" si="7"/>
        <v>174644.24</v>
      </c>
      <c r="AF10" s="478">
        <f t="shared" ref="AF10:AG36" si="9">+O10-AD10</f>
        <v>0</v>
      </c>
      <c r="AG10" s="478">
        <f t="shared" si="9"/>
        <v>0</v>
      </c>
      <c r="AH10" s="472">
        <v>2</v>
      </c>
      <c r="AI10" s="479">
        <f t="shared" si="8"/>
        <v>174644.24</v>
      </c>
    </row>
    <row r="11" spans="1:35" x14ac:dyDescent="0.2">
      <c r="A11" s="466" t="s">
        <v>555</v>
      </c>
      <c r="B11" s="472">
        <v>24</v>
      </c>
      <c r="C11" s="473">
        <v>1259.98</v>
      </c>
      <c r="D11" s="474">
        <v>1865.95</v>
      </c>
      <c r="E11" s="475"/>
      <c r="F11" s="475"/>
      <c r="G11" s="475"/>
      <c r="H11" s="475"/>
      <c r="I11" s="475"/>
      <c r="J11" s="476"/>
      <c r="K11" s="476">
        <f>+C11+D11</f>
        <v>3125.9300000000003</v>
      </c>
      <c r="L11" s="476">
        <v>1000</v>
      </c>
      <c r="M11" s="475"/>
      <c r="N11" s="476">
        <f>+L11</f>
        <v>1000</v>
      </c>
      <c r="O11" s="477">
        <f t="shared" si="4"/>
        <v>38511.160000000003</v>
      </c>
      <c r="P11" s="474">
        <f t="shared" ref="P11:P22" si="10">(K11*12*B11)+(L11*B11)</f>
        <v>924267.84000000008</v>
      </c>
      <c r="Q11" s="472">
        <v>24</v>
      </c>
      <c r="R11" s="473">
        <v>1259.98</v>
      </c>
      <c r="S11" s="474">
        <v>1865.95</v>
      </c>
      <c r="T11" s="480"/>
      <c r="U11" s="11"/>
      <c r="V11" s="11"/>
      <c r="W11" s="11"/>
      <c r="X11" s="11"/>
      <c r="Y11" s="11"/>
      <c r="Z11" s="476">
        <f t="shared" si="5"/>
        <v>3125.9300000000003</v>
      </c>
      <c r="AA11" s="476">
        <v>1000</v>
      </c>
      <c r="AB11" s="11"/>
      <c r="AC11" s="476">
        <v>1000</v>
      </c>
      <c r="AD11" s="477">
        <f t="shared" si="6"/>
        <v>38511.160000000003</v>
      </c>
      <c r="AE11" s="474">
        <f t="shared" si="7"/>
        <v>924267.84000000008</v>
      </c>
      <c r="AF11" s="478">
        <f t="shared" si="9"/>
        <v>0</v>
      </c>
      <c r="AG11" s="478">
        <f t="shared" si="9"/>
        <v>0</v>
      </c>
      <c r="AH11" s="472">
        <v>24</v>
      </c>
      <c r="AI11" s="479">
        <f t="shared" si="8"/>
        <v>924267.84000000008</v>
      </c>
    </row>
    <row r="12" spans="1:35" x14ac:dyDescent="0.2">
      <c r="A12" s="466" t="s">
        <v>556</v>
      </c>
      <c r="B12" s="472">
        <v>58</v>
      </c>
      <c r="C12" s="473">
        <v>1524.54</v>
      </c>
      <c r="D12" s="474">
        <v>1661.16</v>
      </c>
      <c r="E12" s="475"/>
      <c r="F12" s="475"/>
      <c r="G12" s="475"/>
      <c r="H12" s="475"/>
      <c r="I12" s="475"/>
      <c r="J12" s="476"/>
      <c r="K12" s="476">
        <f t="shared" ref="K12:K15" si="11">+C12+D12</f>
        <v>3185.7</v>
      </c>
      <c r="L12" s="476">
        <v>1000</v>
      </c>
      <c r="M12" s="476"/>
      <c r="N12" s="476">
        <f>+L12</f>
        <v>1000</v>
      </c>
      <c r="O12" s="477">
        <f t="shared" si="4"/>
        <v>39228.399999999994</v>
      </c>
      <c r="P12" s="474">
        <f t="shared" si="10"/>
        <v>2275247.1999999997</v>
      </c>
      <c r="Q12" s="472">
        <v>58</v>
      </c>
      <c r="R12" s="473">
        <v>1524.54</v>
      </c>
      <c r="S12" s="474">
        <v>1661.16</v>
      </c>
      <c r="T12" s="11"/>
      <c r="U12" s="11"/>
      <c r="V12" s="11"/>
      <c r="W12" s="11"/>
      <c r="X12" s="11"/>
      <c r="Y12" s="11"/>
      <c r="Z12" s="481">
        <f t="shared" si="5"/>
        <v>3185.7</v>
      </c>
      <c r="AA12" s="476">
        <v>1000</v>
      </c>
      <c r="AB12" s="11"/>
      <c r="AC12" s="476">
        <v>1000</v>
      </c>
      <c r="AD12" s="477">
        <f t="shared" si="6"/>
        <v>39228.399999999994</v>
      </c>
      <c r="AE12" s="474">
        <f t="shared" si="7"/>
        <v>2275247.1999999997</v>
      </c>
      <c r="AF12" s="478">
        <f t="shared" si="9"/>
        <v>0</v>
      </c>
      <c r="AG12" s="478">
        <f t="shared" si="9"/>
        <v>0</v>
      </c>
      <c r="AH12" s="472">
        <v>58</v>
      </c>
      <c r="AI12" s="479">
        <f t="shared" si="8"/>
        <v>2275247.1999999997</v>
      </c>
    </row>
    <row r="13" spans="1:35" x14ac:dyDescent="0.2">
      <c r="A13" s="466" t="s">
        <v>557</v>
      </c>
      <c r="B13" s="472">
        <v>95</v>
      </c>
      <c r="C13" s="473">
        <v>1365.97</v>
      </c>
      <c r="D13" s="474">
        <v>1574.74</v>
      </c>
      <c r="E13" s="475"/>
      <c r="F13" s="475"/>
      <c r="G13" s="475"/>
      <c r="H13" s="475"/>
      <c r="I13" s="475"/>
      <c r="J13" s="476"/>
      <c r="K13" s="476">
        <f t="shared" si="11"/>
        <v>2940.71</v>
      </c>
      <c r="L13" s="476">
        <v>1000</v>
      </c>
      <c r="M13" s="475"/>
      <c r="N13" s="476">
        <f>+L13</f>
        <v>1000</v>
      </c>
      <c r="O13" s="477">
        <f t="shared" si="4"/>
        <v>36288.520000000004</v>
      </c>
      <c r="P13" s="474">
        <f t="shared" si="10"/>
        <v>3447409.4000000004</v>
      </c>
      <c r="Q13" s="472">
        <v>95</v>
      </c>
      <c r="R13" s="473">
        <v>1365.97</v>
      </c>
      <c r="S13" s="474">
        <v>1574.74</v>
      </c>
      <c r="T13" s="11"/>
      <c r="U13" s="11"/>
      <c r="V13" s="11"/>
      <c r="W13" s="11"/>
      <c r="X13" s="11"/>
      <c r="Y13" s="11"/>
      <c r="Z13" s="476">
        <f t="shared" si="5"/>
        <v>2940.71</v>
      </c>
      <c r="AA13" s="476">
        <v>1000</v>
      </c>
      <c r="AB13" s="11"/>
      <c r="AC13" s="476">
        <v>1000</v>
      </c>
      <c r="AD13" s="477">
        <f t="shared" si="6"/>
        <v>36288.520000000004</v>
      </c>
      <c r="AE13" s="474">
        <f t="shared" si="7"/>
        <v>3447409.4000000004</v>
      </c>
      <c r="AF13" s="478">
        <f t="shared" si="9"/>
        <v>0</v>
      </c>
      <c r="AG13" s="478">
        <f t="shared" si="9"/>
        <v>0</v>
      </c>
      <c r="AH13" s="472">
        <v>95</v>
      </c>
      <c r="AI13" s="479">
        <f t="shared" si="8"/>
        <v>3447409.4000000004</v>
      </c>
    </row>
    <row r="14" spans="1:35" x14ac:dyDescent="0.2">
      <c r="A14" s="466" t="s">
        <v>558</v>
      </c>
      <c r="B14" s="472">
        <v>101</v>
      </c>
      <c r="C14" s="473">
        <v>1321.85</v>
      </c>
      <c r="D14" s="474">
        <v>1326.4</v>
      </c>
      <c r="E14" s="475"/>
      <c r="F14" s="475"/>
      <c r="G14" s="475"/>
      <c r="H14" s="475"/>
      <c r="I14" s="475"/>
      <c r="J14" s="476"/>
      <c r="K14" s="476">
        <f t="shared" si="11"/>
        <v>2648.25</v>
      </c>
      <c r="L14" s="476">
        <v>1000</v>
      </c>
      <c r="M14" s="475"/>
      <c r="N14" s="476">
        <f t="shared" ref="N14:N29" si="12">+L14</f>
        <v>1000</v>
      </c>
      <c r="O14" s="477">
        <f t="shared" si="4"/>
        <v>32779</v>
      </c>
      <c r="P14" s="474">
        <f t="shared" si="10"/>
        <v>3310679</v>
      </c>
      <c r="Q14" s="472">
        <v>101</v>
      </c>
      <c r="R14" s="473">
        <v>1321.85</v>
      </c>
      <c r="S14" s="474">
        <v>1326.4</v>
      </c>
      <c r="T14" s="11"/>
      <c r="U14" s="11"/>
      <c r="V14" s="11"/>
      <c r="W14" s="11"/>
      <c r="X14" s="11"/>
      <c r="Y14" s="11"/>
      <c r="Z14" s="476">
        <f t="shared" si="5"/>
        <v>2648.25</v>
      </c>
      <c r="AA14" s="476">
        <v>1000</v>
      </c>
      <c r="AB14" s="11"/>
      <c r="AC14" s="476">
        <v>1000</v>
      </c>
      <c r="AD14" s="477">
        <f t="shared" si="6"/>
        <v>32779</v>
      </c>
      <c r="AE14" s="474">
        <f t="shared" si="7"/>
        <v>3310679</v>
      </c>
      <c r="AF14" s="478">
        <f t="shared" si="9"/>
        <v>0</v>
      </c>
      <c r="AG14" s="478">
        <f t="shared" si="9"/>
        <v>0</v>
      </c>
      <c r="AH14" s="472">
        <v>101</v>
      </c>
      <c r="AI14" s="479">
        <f t="shared" si="8"/>
        <v>3310679</v>
      </c>
    </row>
    <row r="15" spans="1:35" x14ac:dyDescent="0.2">
      <c r="A15" s="466" t="s">
        <v>12</v>
      </c>
      <c r="B15" s="472">
        <v>19</v>
      </c>
      <c r="C15" s="473">
        <v>1447.86</v>
      </c>
      <c r="D15" s="474">
        <v>1428.61</v>
      </c>
      <c r="E15" s="475"/>
      <c r="F15" s="475"/>
      <c r="G15" s="475"/>
      <c r="H15" s="475"/>
      <c r="I15" s="475"/>
      <c r="J15" s="476"/>
      <c r="K15" s="476">
        <f t="shared" si="11"/>
        <v>2876.47</v>
      </c>
      <c r="L15" s="476">
        <v>1000</v>
      </c>
      <c r="M15" s="475"/>
      <c r="N15" s="476">
        <f t="shared" si="12"/>
        <v>1000</v>
      </c>
      <c r="O15" s="477">
        <f t="shared" si="4"/>
        <v>35517.64</v>
      </c>
      <c r="P15" s="474">
        <f t="shared" si="10"/>
        <v>674835.16</v>
      </c>
      <c r="Q15" s="472">
        <v>19</v>
      </c>
      <c r="R15" s="473">
        <v>1447.86</v>
      </c>
      <c r="S15" s="474">
        <v>1428.61</v>
      </c>
      <c r="T15" s="11"/>
      <c r="U15" s="11"/>
      <c r="V15" s="11"/>
      <c r="W15" s="11"/>
      <c r="X15" s="11"/>
      <c r="Y15" s="11"/>
      <c r="Z15" s="476">
        <f t="shared" si="5"/>
        <v>2876.47</v>
      </c>
      <c r="AA15" s="476">
        <v>1000</v>
      </c>
      <c r="AB15" s="11"/>
      <c r="AC15" s="476">
        <v>1000</v>
      </c>
      <c r="AD15" s="477">
        <f t="shared" si="6"/>
        <v>35517.64</v>
      </c>
      <c r="AE15" s="474">
        <f t="shared" si="7"/>
        <v>674835.16</v>
      </c>
      <c r="AF15" s="478">
        <f t="shared" si="9"/>
        <v>0</v>
      </c>
      <c r="AG15" s="478">
        <f t="shared" si="9"/>
        <v>0</v>
      </c>
      <c r="AH15" s="472">
        <v>19</v>
      </c>
      <c r="AI15" s="479">
        <f t="shared" si="8"/>
        <v>674835.16</v>
      </c>
    </row>
    <row r="16" spans="1:35" x14ac:dyDescent="0.2">
      <c r="A16" s="469" t="s">
        <v>4</v>
      </c>
      <c r="B16" s="470">
        <f t="shared" ref="B16:P16" si="13">SUM(B17:B22)</f>
        <v>270</v>
      </c>
      <c r="C16" s="470">
        <f t="shared" si="13"/>
        <v>5579.9120000000003</v>
      </c>
      <c r="D16" s="470">
        <f t="shared" si="13"/>
        <v>8002.7400000000007</v>
      </c>
      <c r="E16" s="470">
        <f t="shared" si="13"/>
        <v>0</v>
      </c>
      <c r="F16" s="470">
        <f t="shared" si="13"/>
        <v>0</v>
      </c>
      <c r="G16" s="470">
        <f t="shared" si="13"/>
        <v>0</v>
      </c>
      <c r="H16" s="470">
        <f t="shared" si="13"/>
        <v>0</v>
      </c>
      <c r="I16" s="470">
        <f t="shared" si="13"/>
        <v>0</v>
      </c>
      <c r="J16" s="470">
        <f t="shared" si="13"/>
        <v>0</v>
      </c>
      <c r="K16" s="470">
        <f t="shared" si="13"/>
        <v>13582.652</v>
      </c>
      <c r="L16" s="470">
        <f t="shared" ref="L16" si="14">SUM(L17:L22)</f>
        <v>6000</v>
      </c>
      <c r="M16" s="470">
        <f t="shared" si="13"/>
        <v>0</v>
      </c>
      <c r="N16" s="470">
        <f t="shared" si="13"/>
        <v>6000</v>
      </c>
      <c r="O16" s="470">
        <f>SUM(O17:O22)</f>
        <v>168991.82400000002</v>
      </c>
      <c r="P16" s="470">
        <f t="shared" si="13"/>
        <v>7843675.4280000003</v>
      </c>
      <c r="Q16" s="470">
        <f t="shared" ref="Q16:S16" si="15">SUM(Q17:Q22)</f>
        <v>270</v>
      </c>
      <c r="R16" s="470">
        <f t="shared" si="15"/>
        <v>5579.9120000000003</v>
      </c>
      <c r="S16" s="470">
        <f t="shared" si="15"/>
        <v>8002.7400000000007</v>
      </c>
      <c r="T16" s="11"/>
      <c r="U16" s="11"/>
      <c r="V16" s="11"/>
      <c r="W16" s="11"/>
      <c r="X16" s="11"/>
      <c r="Y16" s="11"/>
      <c r="Z16" s="470">
        <f>SUM(Z17:Z22)</f>
        <v>13582.652</v>
      </c>
      <c r="AA16" s="470">
        <f t="shared" ref="AA16" si="16">SUM(AA17:AA22)</f>
        <v>6000</v>
      </c>
      <c r="AB16" s="11"/>
      <c r="AC16" s="470">
        <f t="shared" ref="AC16" si="17">SUM(AC17:AC22)</f>
        <v>6000</v>
      </c>
      <c r="AD16" s="470">
        <f>SUM(AD17:AD22)</f>
        <v>168991.82400000002</v>
      </c>
      <c r="AE16" s="470">
        <f t="shared" ref="AE16:AH16" si="18">SUM(AE17:AE22)</f>
        <v>7843675.4280000003</v>
      </c>
      <c r="AF16" s="470">
        <f t="shared" si="18"/>
        <v>0</v>
      </c>
      <c r="AG16" s="470">
        <f t="shared" si="18"/>
        <v>0</v>
      </c>
      <c r="AH16" s="470">
        <f t="shared" si="18"/>
        <v>270</v>
      </c>
      <c r="AI16" s="471">
        <f t="shared" si="8"/>
        <v>7843675.4280000003</v>
      </c>
    </row>
    <row r="17" spans="1:35" x14ac:dyDescent="0.2">
      <c r="A17" s="466" t="s">
        <v>13</v>
      </c>
      <c r="B17" s="472">
        <v>87</v>
      </c>
      <c r="C17" s="474">
        <v>999.91899999999998</v>
      </c>
      <c r="D17" s="474">
        <v>1530.55</v>
      </c>
      <c r="E17" s="475"/>
      <c r="F17" s="475"/>
      <c r="G17" s="475"/>
      <c r="H17" s="475"/>
      <c r="I17" s="475"/>
      <c r="J17" s="476"/>
      <c r="K17" s="476">
        <f t="shared" ref="K17:K22" si="19">+C17+D17</f>
        <v>2530.4690000000001</v>
      </c>
      <c r="L17" s="476">
        <v>1000</v>
      </c>
      <c r="M17" s="475"/>
      <c r="N17" s="476">
        <f t="shared" si="12"/>
        <v>1000</v>
      </c>
      <c r="O17" s="477">
        <f t="shared" ref="O17:O22" si="20">(K17*12)+L17</f>
        <v>31365.628000000001</v>
      </c>
      <c r="P17" s="474">
        <f>(K17*12*B17)+(L17*B17)</f>
        <v>2728809.6359999999</v>
      </c>
      <c r="Q17" s="472">
        <v>87</v>
      </c>
      <c r="R17" s="474">
        <v>999.91899999999998</v>
      </c>
      <c r="S17" s="474">
        <v>1530.55</v>
      </c>
      <c r="T17" s="482"/>
      <c r="U17" s="482"/>
      <c r="V17" s="11"/>
      <c r="W17" s="11"/>
      <c r="X17" s="11"/>
      <c r="Y17" s="11"/>
      <c r="Z17" s="476">
        <f t="shared" ref="Z17:Z22" si="21">+R17+S17</f>
        <v>2530.4690000000001</v>
      </c>
      <c r="AA17" s="476">
        <v>1000</v>
      </c>
      <c r="AB17" s="11"/>
      <c r="AC17" s="476">
        <v>1000</v>
      </c>
      <c r="AD17" s="477">
        <f t="shared" ref="AD17:AD22" si="22">(Z17*12)+AA17</f>
        <v>31365.628000000001</v>
      </c>
      <c r="AE17" s="474">
        <f>(Z17*12*Q17)+(AA17*Q17)</f>
        <v>2728809.6359999999</v>
      </c>
      <c r="AF17" s="478">
        <f t="shared" si="9"/>
        <v>0</v>
      </c>
      <c r="AG17" s="478">
        <f t="shared" si="9"/>
        <v>0</v>
      </c>
      <c r="AH17" s="472">
        <v>87</v>
      </c>
      <c r="AI17" s="479">
        <f t="shared" si="8"/>
        <v>2728809.6359999999</v>
      </c>
    </row>
    <row r="18" spans="1:35" x14ac:dyDescent="0.2">
      <c r="A18" s="466" t="s">
        <v>559</v>
      </c>
      <c r="B18" s="472">
        <v>17</v>
      </c>
      <c r="C18" s="474">
        <v>941.72</v>
      </c>
      <c r="D18" s="474">
        <v>1270.3399999999999</v>
      </c>
      <c r="E18" s="475"/>
      <c r="F18" s="475"/>
      <c r="G18" s="475"/>
      <c r="H18" s="475"/>
      <c r="I18" s="475"/>
      <c r="J18" s="476"/>
      <c r="K18" s="476">
        <f t="shared" si="19"/>
        <v>2212.06</v>
      </c>
      <c r="L18" s="476">
        <v>1000</v>
      </c>
      <c r="M18" s="475"/>
      <c r="N18" s="476">
        <f t="shared" si="12"/>
        <v>1000</v>
      </c>
      <c r="O18" s="477">
        <f t="shared" si="20"/>
        <v>27544.720000000001</v>
      </c>
      <c r="P18" s="474">
        <f t="shared" si="10"/>
        <v>468260.24</v>
      </c>
      <c r="Q18" s="472">
        <v>17</v>
      </c>
      <c r="R18" s="474">
        <v>941.72</v>
      </c>
      <c r="S18" s="474">
        <v>1270.3399999999999</v>
      </c>
      <c r="T18" s="11"/>
      <c r="U18" s="11"/>
      <c r="V18" s="11"/>
      <c r="W18" s="11"/>
      <c r="X18" s="11"/>
      <c r="Y18" s="11"/>
      <c r="Z18" s="476">
        <f>+R18+S18</f>
        <v>2212.06</v>
      </c>
      <c r="AA18" s="476">
        <v>1000</v>
      </c>
      <c r="AB18" s="11"/>
      <c r="AC18" s="476">
        <v>1000</v>
      </c>
      <c r="AD18" s="477">
        <f t="shared" si="22"/>
        <v>27544.720000000001</v>
      </c>
      <c r="AE18" s="474">
        <f t="shared" ref="AE18:AE22" si="23">(Z18*12*Q18)+(AA18*Q18)</f>
        <v>468260.24</v>
      </c>
      <c r="AF18" s="478">
        <f t="shared" si="9"/>
        <v>0</v>
      </c>
      <c r="AG18" s="478">
        <f t="shared" si="9"/>
        <v>0</v>
      </c>
      <c r="AH18" s="472">
        <v>17</v>
      </c>
      <c r="AI18" s="479">
        <f t="shared" si="8"/>
        <v>468260.24</v>
      </c>
    </row>
    <row r="19" spans="1:35" x14ac:dyDescent="0.2">
      <c r="A19" s="466" t="s">
        <v>560</v>
      </c>
      <c r="B19" s="472">
        <v>45</v>
      </c>
      <c r="C19" s="474">
        <v>894.62</v>
      </c>
      <c r="D19" s="474">
        <v>1360.87</v>
      </c>
      <c r="E19" s="475"/>
      <c r="F19" s="475"/>
      <c r="G19" s="475"/>
      <c r="H19" s="475"/>
      <c r="I19" s="475"/>
      <c r="J19" s="476"/>
      <c r="K19" s="476">
        <f t="shared" si="19"/>
        <v>2255.4899999999998</v>
      </c>
      <c r="L19" s="476">
        <v>1000</v>
      </c>
      <c r="M19" s="475"/>
      <c r="N19" s="476">
        <f t="shared" si="12"/>
        <v>1000</v>
      </c>
      <c r="O19" s="477">
        <f t="shared" si="20"/>
        <v>28065.879999999997</v>
      </c>
      <c r="P19" s="474">
        <f t="shared" si="10"/>
        <v>1262964.5999999999</v>
      </c>
      <c r="Q19" s="472">
        <v>45</v>
      </c>
      <c r="R19" s="474">
        <v>894.62</v>
      </c>
      <c r="S19" s="474">
        <v>1360.87</v>
      </c>
      <c r="T19" s="11"/>
      <c r="U19" s="11"/>
      <c r="V19" s="11"/>
      <c r="W19" s="11"/>
      <c r="X19" s="11"/>
      <c r="Y19" s="11"/>
      <c r="Z19" s="476">
        <f t="shared" si="21"/>
        <v>2255.4899999999998</v>
      </c>
      <c r="AA19" s="476">
        <v>1000</v>
      </c>
      <c r="AB19" s="11"/>
      <c r="AC19" s="476">
        <v>1000</v>
      </c>
      <c r="AD19" s="477">
        <f t="shared" si="22"/>
        <v>28065.879999999997</v>
      </c>
      <c r="AE19" s="474">
        <f t="shared" si="23"/>
        <v>1262964.5999999999</v>
      </c>
      <c r="AF19" s="478">
        <f t="shared" si="9"/>
        <v>0</v>
      </c>
      <c r="AG19" s="478">
        <f t="shared" si="9"/>
        <v>0</v>
      </c>
      <c r="AH19" s="472">
        <v>45</v>
      </c>
      <c r="AI19" s="479">
        <f t="shared" si="8"/>
        <v>1262964.5999999999</v>
      </c>
    </row>
    <row r="20" spans="1:35" x14ac:dyDescent="0.2">
      <c r="A20" s="466" t="s">
        <v>561</v>
      </c>
      <c r="B20" s="472">
        <v>32</v>
      </c>
      <c r="C20" s="474">
        <v>949.01300000000003</v>
      </c>
      <c r="D20" s="474">
        <v>1228.02</v>
      </c>
      <c r="E20" s="475"/>
      <c r="F20" s="475"/>
      <c r="G20" s="475"/>
      <c r="H20" s="475"/>
      <c r="I20" s="475"/>
      <c r="J20" s="476"/>
      <c r="K20" s="476">
        <f t="shared" si="19"/>
        <v>2177.0329999999999</v>
      </c>
      <c r="L20" s="476">
        <v>1000</v>
      </c>
      <c r="M20" s="475"/>
      <c r="N20" s="476">
        <f t="shared" si="12"/>
        <v>1000</v>
      </c>
      <c r="O20" s="477">
        <f t="shared" si="20"/>
        <v>27124.396000000001</v>
      </c>
      <c r="P20" s="474">
        <f t="shared" si="10"/>
        <v>867980.67200000002</v>
      </c>
      <c r="Q20" s="472">
        <v>32</v>
      </c>
      <c r="R20" s="474">
        <v>949.01300000000003</v>
      </c>
      <c r="S20" s="474">
        <v>1228.02</v>
      </c>
      <c r="T20" s="11"/>
      <c r="U20" s="11"/>
      <c r="V20" s="11"/>
      <c r="W20" s="11"/>
      <c r="X20" s="11"/>
      <c r="Y20" s="11"/>
      <c r="Z20" s="476">
        <f t="shared" si="21"/>
        <v>2177.0329999999999</v>
      </c>
      <c r="AA20" s="476">
        <v>1000</v>
      </c>
      <c r="AB20" s="11"/>
      <c r="AC20" s="476">
        <v>1000</v>
      </c>
      <c r="AD20" s="477">
        <f t="shared" si="22"/>
        <v>27124.396000000001</v>
      </c>
      <c r="AE20" s="474">
        <f t="shared" si="23"/>
        <v>867980.67200000002</v>
      </c>
      <c r="AF20" s="478">
        <f t="shared" si="9"/>
        <v>0</v>
      </c>
      <c r="AG20" s="478">
        <f t="shared" si="9"/>
        <v>0</v>
      </c>
      <c r="AH20" s="472">
        <v>32</v>
      </c>
      <c r="AI20" s="479">
        <f t="shared" si="8"/>
        <v>867980.67200000002</v>
      </c>
    </row>
    <row r="21" spans="1:35" x14ac:dyDescent="0.2">
      <c r="A21" s="466" t="s">
        <v>14</v>
      </c>
      <c r="B21" s="472">
        <f>39+16</f>
        <v>55</v>
      </c>
      <c r="C21" s="474">
        <v>911.79</v>
      </c>
      <c r="D21" s="474">
        <v>1581.7</v>
      </c>
      <c r="E21" s="475"/>
      <c r="F21" s="475"/>
      <c r="G21" s="475"/>
      <c r="H21" s="475"/>
      <c r="I21" s="475"/>
      <c r="J21" s="476"/>
      <c r="K21" s="476">
        <f t="shared" si="19"/>
        <v>2493.4899999999998</v>
      </c>
      <c r="L21" s="476">
        <v>1000</v>
      </c>
      <c r="M21" s="475"/>
      <c r="N21" s="476">
        <f t="shared" si="12"/>
        <v>1000</v>
      </c>
      <c r="O21" s="477">
        <f t="shared" si="20"/>
        <v>30921.879999999997</v>
      </c>
      <c r="P21" s="474">
        <f t="shared" si="10"/>
        <v>1700703.4</v>
      </c>
      <c r="Q21" s="472">
        <f>39+16</f>
        <v>55</v>
      </c>
      <c r="R21" s="474">
        <v>911.79</v>
      </c>
      <c r="S21" s="474">
        <v>1581.7</v>
      </c>
      <c r="T21" s="11"/>
      <c r="U21" s="11"/>
      <c r="V21" s="11"/>
      <c r="W21" s="11"/>
      <c r="X21" s="11"/>
      <c r="Y21" s="11"/>
      <c r="Z21" s="476">
        <f t="shared" si="21"/>
        <v>2493.4899999999998</v>
      </c>
      <c r="AA21" s="476">
        <v>1000</v>
      </c>
      <c r="AB21" s="11"/>
      <c r="AC21" s="476">
        <v>1000</v>
      </c>
      <c r="AD21" s="477">
        <f t="shared" si="22"/>
        <v>30921.879999999997</v>
      </c>
      <c r="AE21" s="474">
        <f t="shared" si="23"/>
        <v>1700703.4</v>
      </c>
      <c r="AF21" s="478">
        <f t="shared" si="9"/>
        <v>0</v>
      </c>
      <c r="AG21" s="478">
        <f t="shared" si="9"/>
        <v>0</v>
      </c>
      <c r="AH21" s="472">
        <f>39+16</f>
        <v>55</v>
      </c>
      <c r="AI21" s="479">
        <f t="shared" si="8"/>
        <v>1700703.4</v>
      </c>
    </row>
    <row r="22" spans="1:35" x14ac:dyDescent="0.2">
      <c r="A22" s="466" t="s">
        <v>562</v>
      </c>
      <c r="B22" s="472">
        <v>34</v>
      </c>
      <c r="C22" s="474">
        <v>882.85</v>
      </c>
      <c r="D22" s="474">
        <v>1031.26</v>
      </c>
      <c r="E22" s="475"/>
      <c r="F22" s="475"/>
      <c r="G22" s="475"/>
      <c r="H22" s="475"/>
      <c r="I22" s="475"/>
      <c r="J22" s="476"/>
      <c r="K22" s="476">
        <f t="shared" si="19"/>
        <v>1914.1100000000001</v>
      </c>
      <c r="L22" s="476">
        <v>1000</v>
      </c>
      <c r="M22" s="475"/>
      <c r="N22" s="476">
        <f t="shared" si="12"/>
        <v>1000</v>
      </c>
      <c r="O22" s="477">
        <f t="shared" si="20"/>
        <v>23969.32</v>
      </c>
      <c r="P22" s="474">
        <f t="shared" si="10"/>
        <v>814956.88</v>
      </c>
      <c r="Q22" s="472">
        <v>34</v>
      </c>
      <c r="R22" s="474">
        <v>882.85</v>
      </c>
      <c r="S22" s="474">
        <v>1031.26</v>
      </c>
      <c r="T22" s="11"/>
      <c r="U22" s="11"/>
      <c r="V22" s="11"/>
      <c r="W22" s="11"/>
      <c r="X22" s="11"/>
      <c r="Y22" s="11"/>
      <c r="Z22" s="476">
        <f t="shared" si="21"/>
        <v>1914.1100000000001</v>
      </c>
      <c r="AA22" s="476">
        <v>1000</v>
      </c>
      <c r="AB22" s="11"/>
      <c r="AC22" s="476">
        <v>1000</v>
      </c>
      <c r="AD22" s="477">
        <f t="shared" si="22"/>
        <v>23969.32</v>
      </c>
      <c r="AE22" s="474">
        <f t="shared" si="23"/>
        <v>814956.88</v>
      </c>
      <c r="AF22" s="478">
        <f t="shared" si="9"/>
        <v>0</v>
      </c>
      <c r="AG22" s="478">
        <f t="shared" si="9"/>
        <v>0</v>
      </c>
      <c r="AH22" s="472">
        <v>34</v>
      </c>
      <c r="AI22" s="479">
        <f t="shared" si="8"/>
        <v>814956.88</v>
      </c>
    </row>
    <row r="23" spans="1:35" x14ac:dyDescent="0.2">
      <c r="A23" s="469" t="s">
        <v>5</v>
      </c>
      <c r="B23" s="483">
        <f t="shared" ref="B23:O23" si="24">SUM(B24:B29)</f>
        <v>725</v>
      </c>
      <c r="C23" s="470">
        <f>SUM(C24:C29)</f>
        <v>4735.71</v>
      </c>
      <c r="D23" s="470">
        <f t="shared" si="24"/>
        <v>6313.2100000000009</v>
      </c>
      <c r="E23" s="470">
        <f t="shared" si="24"/>
        <v>0</v>
      </c>
      <c r="F23" s="470">
        <f t="shared" si="24"/>
        <v>0</v>
      </c>
      <c r="G23" s="470">
        <f t="shared" si="24"/>
        <v>0</v>
      </c>
      <c r="H23" s="470">
        <f t="shared" si="24"/>
        <v>0</v>
      </c>
      <c r="I23" s="470">
        <f t="shared" si="24"/>
        <v>0</v>
      </c>
      <c r="J23" s="470">
        <f t="shared" si="24"/>
        <v>0</v>
      </c>
      <c r="K23" s="470">
        <f t="shared" si="24"/>
        <v>11048.92</v>
      </c>
      <c r="L23" s="470">
        <f t="shared" ref="L23" si="25">SUM(L24:L29)</f>
        <v>6000</v>
      </c>
      <c r="M23" s="470">
        <f t="shared" si="24"/>
        <v>0</v>
      </c>
      <c r="N23" s="470">
        <f t="shared" si="24"/>
        <v>6000</v>
      </c>
      <c r="O23" s="470">
        <f t="shared" si="24"/>
        <v>138587.04</v>
      </c>
      <c r="P23" s="470">
        <f>SUM(P24:P29)</f>
        <v>17989808.84</v>
      </c>
      <c r="Q23" s="483">
        <f t="shared" ref="Q23" si="26">SUM(Q24:Q29)</f>
        <v>725</v>
      </c>
      <c r="R23" s="470">
        <f>SUM(R24:R29)</f>
        <v>4735.71</v>
      </c>
      <c r="S23" s="470">
        <f t="shared" ref="S23" si="27">SUM(S24:S29)</f>
        <v>6313.2100000000009</v>
      </c>
      <c r="T23" s="11"/>
      <c r="U23" s="11"/>
      <c r="V23" s="11"/>
      <c r="W23" s="11"/>
      <c r="X23" s="11"/>
      <c r="Y23" s="11"/>
      <c r="Z23" s="470">
        <f>SUM(Z24:Z29)</f>
        <v>11048.92</v>
      </c>
      <c r="AA23" s="470">
        <f t="shared" ref="AA23" si="28">SUM(AA24:AA29)</f>
        <v>6000</v>
      </c>
      <c r="AB23" s="11"/>
      <c r="AC23" s="470">
        <f t="shared" ref="AC23" si="29">SUM(AC24:AC29)</f>
        <v>6000</v>
      </c>
      <c r="AD23" s="470">
        <f>SUM(AD24:AD29)</f>
        <v>138587.04</v>
      </c>
      <c r="AE23" s="470">
        <f t="shared" ref="AE23" si="30">SUM(AE24:AE29)</f>
        <v>17989808.84</v>
      </c>
      <c r="AF23" s="470">
        <f>SUM(AF24:AF29)</f>
        <v>0</v>
      </c>
      <c r="AG23" s="470">
        <f>SUM(AG24:AG29)</f>
        <v>0</v>
      </c>
      <c r="AH23" s="483">
        <f t="shared" ref="AH23" si="31">SUM(AH24:AH29)</f>
        <v>725</v>
      </c>
      <c r="AI23" s="471">
        <f t="shared" si="8"/>
        <v>17989808.84</v>
      </c>
    </row>
    <row r="24" spans="1:35" x14ac:dyDescent="0.2">
      <c r="A24" s="466" t="s">
        <v>15</v>
      </c>
      <c r="B24" s="472">
        <v>310</v>
      </c>
      <c r="C24" s="474">
        <v>840.4</v>
      </c>
      <c r="D24" s="474">
        <v>1269.01</v>
      </c>
      <c r="E24" s="475"/>
      <c r="F24" s="475"/>
      <c r="G24" s="475"/>
      <c r="H24" s="475"/>
      <c r="I24" s="475"/>
      <c r="J24" s="476"/>
      <c r="K24" s="476">
        <f>SUM(C24:D24)</f>
        <v>2109.41</v>
      </c>
      <c r="L24" s="476">
        <v>1000</v>
      </c>
      <c r="M24" s="475"/>
      <c r="N24" s="476">
        <f t="shared" si="12"/>
        <v>1000</v>
      </c>
      <c r="O24" s="477">
        <f t="shared" ref="O24:O29" si="32">(K24*12)+L24</f>
        <v>26312.92</v>
      </c>
      <c r="P24" s="474">
        <f t="shared" ref="P24:P29" si="33">(K24*12*B24)+(L24*B24)</f>
        <v>8157005.1999999993</v>
      </c>
      <c r="Q24" s="472">
        <v>310</v>
      </c>
      <c r="R24" s="474">
        <v>840.4</v>
      </c>
      <c r="S24" s="474">
        <v>1269.01</v>
      </c>
      <c r="T24" s="11"/>
      <c r="U24" s="11"/>
      <c r="V24" s="11"/>
      <c r="W24" s="11"/>
      <c r="X24" s="11"/>
      <c r="Y24" s="11"/>
      <c r="Z24" s="476">
        <f>SUM(R24:S24)</f>
        <v>2109.41</v>
      </c>
      <c r="AA24" s="476">
        <v>1000</v>
      </c>
      <c r="AB24" s="11"/>
      <c r="AC24" s="476">
        <v>1000</v>
      </c>
      <c r="AD24" s="477">
        <f t="shared" ref="AD24:AD29" si="34">(Z24*12)+AA24</f>
        <v>26312.92</v>
      </c>
      <c r="AE24" s="474">
        <f t="shared" ref="AE24:AE29" si="35">(Z24*12*Q24)+(AA24*Q24)</f>
        <v>8157005.1999999993</v>
      </c>
      <c r="AF24" s="478">
        <f t="shared" si="9"/>
        <v>0</v>
      </c>
      <c r="AG24" s="478">
        <f t="shared" si="9"/>
        <v>0</v>
      </c>
      <c r="AH24" s="472">
        <v>310</v>
      </c>
      <c r="AI24" s="479">
        <f t="shared" si="8"/>
        <v>8157005.1999999993</v>
      </c>
    </row>
    <row r="25" spans="1:35" x14ac:dyDescent="0.2">
      <c r="A25" s="466" t="s">
        <v>563</v>
      </c>
      <c r="B25" s="472">
        <v>128</v>
      </c>
      <c r="C25" s="474">
        <v>857.71</v>
      </c>
      <c r="D25" s="474">
        <v>1007.91</v>
      </c>
      <c r="E25" s="475"/>
      <c r="F25" s="475"/>
      <c r="G25" s="475"/>
      <c r="H25" s="475"/>
      <c r="I25" s="475"/>
      <c r="J25" s="476"/>
      <c r="K25" s="476">
        <f t="shared" ref="K25:K29" si="36">SUM(C25:D25)</f>
        <v>1865.62</v>
      </c>
      <c r="L25" s="476">
        <v>1000</v>
      </c>
      <c r="M25" s="475"/>
      <c r="N25" s="476">
        <f t="shared" si="12"/>
        <v>1000</v>
      </c>
      <c r="O25" s="477">
        <f t="shared" si="32"/>
        <v>23387.439999999999</v>
      </c>
      <c r="P25" s="474">
        <f t="shared" si="33"/>
        <v>2993592.3199999998</v>
      </c>
      <c r="Q25" s="472">
        <v>128</v>
      </c>
      <c r="R25" s="474">
        <v>857.71</v>
      </c>
      <c r="S25" s="474">
        <v>1007.91</v>
      </c>
      <c r="T25" s="11"/>
      <c r="U25" s="11"/>
      <c r="V25" s="11"/>
      <c r="W25" s="11"/>
      <c r="X25" s="11"/>
      <c r="Y25" s="11"/>
      <c r="Z25" s="476">
        <f t="shared" ref="Z25:Z29" si="37">SUM(R25:S25)</f>
        <v>1865.62</v>
      </c>
      <c r="AA25" s="476">
        <v>1000</v>
      </c>
      <c r="AB25" s="11"/>
      <c r="AC25" s="476">
        <v>1000</v>
      </c>
      <c r="AD25" s="477">
        <f t="shared" si="34"/>
        <v>23387.439999999999</v>
      </c>
      <c r="AE25" s="474">
        <f t="shared" si="35"/>
        <v>2993592.3199999998</v>
      </c>
      <c r="AF25" s="478">
        <f t="shared" si="9"/>
        <v>0</v>
      </c>
      <c r="AG25" s="478">
        <f t="shared" si="9"/>
        <v>0</v>
      </c>
      <c r="AH25" s="472">
        <v>128</v>
      </c>
      <c r="AI25" s="479">
        <f t="shared" si="8"/>
        <v>2993592.3199999998</v>
      </c>
    </row>
    <row r="26" spans="1:35" x14ac:dyDescent="0.2">
      <c r="A26" s="466" t="s">
        <v>564</v>
      </c>
      <c r="B26" s="472">
        <v>123</v>
      </c>
      <c r="C26" s="474">
        <v>798.29</v>
      </c>
      <c r="D26" s="474">
        <v>1087.98</v>
      </c>
      <c r="E26" s="475"/>
      <c r="F26" s="475"/>
      <c r="G26" s="475"/>
      <c r="H26" s="475"/>
      <c r="I26" s="475"/>
      <c r="J26" s="476"/>
      <c r="K26" s="476">
        <f t="shared" si="36"/>
        <v>1886.27</v>
      </c>
      <c r="L26" s="476">
        <v>1000</v>
      </c>
      <c r="M26" s="475"/>
      <c r="N26" s="476">
        <f t="shared" si="12"/>
        <v>1000</v>
      </c>
      <c r="O26" s="477">
        <f t="shared" si="32"/>
        <v>23635.239999999998</v>
      </c>
      <c r="P26" s="474">
        <f t="shared" si="33"/>
        <v>2907134.5199999996</v>
      </c>
      <c r="Q26" s="472">
        <v>123</v>
      </c>
      <c r="R26" s="474">
        <v>798.29</v>
      </c>
      <c r="S26" s="474">
        <v>1087.98</v>
      </c>
      <c r="T26" s="11"/>
      <c r="U26" s="11"/>
      <c r="V26" s="11"/>
      <c r="W26" s="11"/>
      <c r="X26" s="11"/>
      <c r="Y26" s="11"/>
      <c r="Z26" s="476">
        <f t="shared" si="37"/>
        <v>1886.27</v>
      </c>
      <c r="AA26" s="476">
        <v>1000</v>
      </c>
      <c r="AB26" s="11"/>
      <c r="AC26" s="476">
        <v>1000</v>
      </c>
      <c r="AD26" s="477">
        <f t="shared" si="34"/>
        <v>23635.239999999998</v>
      </c>
      <c r="AE26" s="474">
        <f t="shared" si="35"/>
        <v>2907134.5199999996</v>
      </c>
      <c r="AF26" s="478">
        <f t="shared" si="9"/>
        <v>0</v>
      </c>
      <c r="AG26" s="478">
        <f t="shared" si="9"/>
        <v>0</v>
      </c>
      <c r="AH26" s="472">
        <v>123</v>
      </c>
      <c r="AI26" s="479">
        <f t="shared" si="8"/>
        <v>2907134.5199999996</v>
      </c>
    </row>
    <row r="27" spans="1:35" x14ac:dyDescent="0.2">
      <c r="A27" s="466" t="s">
        <v>565</v>
      </c>
      <c r="B27" s="472">
        <v>107</v>
      </c>
      <c r="C27" s="474">
        <v>833.67</v>
      </c>
      <c r="D27" s="474">
        <v>1224.21</v>
      </c>
      <c r="E27" s="475"/>
      <c r="F27" s="475"/>
      <c r="G27" s="475"/>
      <c r="H27" s="475"/>
      <c r="I27" s="475"/>
      <c r="J27" s="476"/>
      <c r="K27" s="476">
        <f t="shared" si="36"/>
        <v>2057.88</v>
      </c>
      <c r="L27" s="476">
        <v>1000</v>
      </c>
      <c r="M27" s="475"/>
      <c r="N27" s="476">
        <f t="shared" si="12"/>
        <v>1000</v>
      </c>
      <c r="O27" s="477">
        <f t="shared" si="32"/>
        <v>25694.560000000001</v>
      </c>
      <c r="P27" s="474">
        <f t="shared" si="33"/>
        <v>2749317.92</v>
      </c>
      <c r="Q27" s="472">
        <v>107</v>
      </c>
      <c r="R27" s="474">
        <v>833.67</v>
      </c>
      <c r="S27" s="474">
        <v>1224.21</v>
      </c>
      <c r="T27" s="11"/>
      <c r="U27" s="11"/>
      <c r="V27" s="11"/>
      <c r="W27" s="11"/>
      <c r="X27" s="11"/>
      <c r="Y27" s="11"/>
      <c r="Z27" s="476">
        <f t="shared" si="37"/>
        <v>2057.88</v>
      </c>
      <c r="AA27" s="476">
        <v>1000</v>
      </c>
      <c r="AB27" s="11"/>
      <c r="AC27" s="476">
        <v>1000</v>
      </c>
      <c r="AD27" s="477">
        <f t="shared" si="34"/>
        <v>25694.560000000001</v>
      </c>
      <c r="AE27" s="474">
        <f t="shared" si="35"/>
        <v>2749317.92</v>
      </c>
      <c r="AF27" s="478">
        <f t="shared" si="9"/>
        <v>0</v>
      </c>
      <c r="AG27" s="478">
        <f t="shared" si="9"/>
        <v>0</v>
      </c>
      <c r="AH27" s="472">
        <v>107</v>
      </c>
      <c r="AI27" s="479">
        <f t="shared" si="8"/>
        <v>2749317.92</v>
      </c>
    </row>
    <row r="28" spans="1:35" x14ac:dyDescent="0.2">
      <c r="A28" s="466" t="s">
        <v>16</v>
      </c>
      <c r="B28" s="472">
        <v>48</v>
      </c>
      <c r="C28" s="474">
        <v>781.64</v>
      </c>
      <c r="D28" s="474">
        <v>901.58</v>
      </c>
      <c r="E28" s="475"/>
      <c r="F28" s="475"/>
      <c r="G28" s="475"/>
      <c r="H28" s="475"/>
      <c r="I28" s="475"/>
      <c r="J28" s="476"/>
      <c r="K28" s="476">
        <f t="shared" si="36"/>
        <v>1683.22</v>
      </c>
      <c r="L28" s="476">
        <v>1000</v>
      </c>
      <c r="M28" s="475"/>
      <c r="N28" s="476">
        <f t="shared" si="12"/>
        <v>1000</v>
      </c>
      <c r="O28" s="477">
        <f t="shared" si="32"/>
        <v>21198.639999999999</v>
      </c>
      <c r="P28" s="474">
        <f t="shared" si="33"/>
        <v>1017534.72</v>
      </c>
      <c r="Q28" s="472">
        <v>48</v>
      </c>
      <c r="R28" s="474">
        <v>781.64</v>
      </c>
      <c r="S28" s="474">
        <v>901.58</v>
      </c>
      <c r="T28" s="11"/>
      <c r="U28" s="11"/>
      <c r="V28" s="11"/>
      <c r="W28" s="11"/>
      <c r="X28" s="11"/>
      <c r="Y28" s="11"/>
      <c r="Z28" s="476">
        <f t="shared" si="37"/>
        <v>1683.22</v>
      </c>
      <c r="AA28" s="476">
        <v>1000</v>
      </c>
      <c r="AB28" s="11"/>
      <c r="AC28" s="476">
        <v>1000</v>
      </c>
      <c r="AD28" s="477">
        <f t="shared" si="34"/>
        <v>21198.639999999999</v>
      </c>
      <c r="AE28" s="474">
        <f t="shared" si="35"/>
        <v>1017534.72</v>
      </c>
      <c r="AF28" s="478">
        <f t="shared" si="9"/>
        <v>0</v>
      </c>
      <c r="AG28" s="478">
        <f t="shared" si="9"/>
        <v>0</v>
      </c>
      <c r="AH28" s="472">
        <v>48</v>
      </c>
      <c r="AI28" s="479">
        <f t="shared" si="8"/>
        <v>1017534.72</v>
      </c>
    </row>
    <row r="29" spans="1:35" x14ac:dyDescent="0.2">
      <c r="A29" s="466" t="s">
        <v>566</v>
      </c>
      <c r="B29" s="472">
        <v>9</v>
      </c>
      <c r="C29" s="474">
        <v>624</v>
      </c>
      <c r="D29" s="474">
        <v>822.52</v>
      </c>
      <c r="E29" s="475"/>
      <c r="F29" s="475"/>
      <c r="G29" s="475"/>
      <c r="H29" s="475"/>
      <c r="I29" s="475"/>
      <c r="J29" s="476"/>
      <c r="K29" s="476">
        <f t="shared" si="36"/>
        <v>1446.52</v>
      </c>
      <c r="L29" s="476">
        <v>1000</v>
      </c>
      <c r="M29" s="475"/>
      <c r="N29" s="476">
        <f t="shared" si="12"/>
        <v>1000</v>
      </c>
      <c r="O29" s="477">
        <f t="shared" si="32"/>
        <v>18358.239999999998</v>
      </c>
      <c r="P29" s="474">
        <f t="shared" si="33"/>
        <v>165224.15999999997</v>
      </c>
      <c r="Q29" s="472">
        <v>9</v>
      </c>
      <c r="R29" s="474">
        <v>624</v>
      </c>
      <c r="S29" s="474">
        <v>822.52</v>
      </c>
      <c r="T29" s="11"/>
      <c r="U29" s="11"/>
      <c r="V29" s="11"/>
      <c r="W29" s="11"/>
      <c r="X29" s="11"/>
      <c r="Y29" s="11"/>
      <c r="Z29" s="476">
        <f t="shared" si="37"/>
        <v>1446.52</v>
      </c>
      <c r="AA29" s="476">
        <v>1000</v>
      </c>
      <c r="AB29" s="11"/>
      <c r="AC29" s="476">
        <v>1000</v>
      </c>
      <c r="AD29" s="477">
        <f t="shared" si="34"/>
        <v>18358.239999999998</v>
      </c>
      <c r="AE29" s="474">
        <f t="shared" si="35"/>
        <v>165224.15999999997</v>
      </c>
      <c r="AF29" s="478">
        <f t="shared" si="9"/>
        <v>0</v>
      </c>
      <c r="AG29" s="478">
        <f t="shared" si="9"/>
        <v>0</v>
      </c>
      <c r="AH29" s="472">
        <v>9</v>
      </c>
      <c r="AI29" s="479">
        <f t="shared" si="8"/>
        <v>165224.15999999997</v>
      </c>
    </row>
    <row r="30" spans="1:35" x14ac:dyDescent="0.2">
      <c r="A30" s="469" t="s">
        <v>6</v>
      </c>
      <c r="B30" s="484">
        <f t="shared" ref="B30:J30" si="38">SUM(B31:B35)</f>
        <v>838</v>
      </c>
      <c r="C30" s="470">
        <f t="shared" si="38"/>
        <v>3841.31</v>
      </c>
      <c r="D30" s="470">
        <f t="shared" si="38"/>
        <v>4322.71</v>
      </c>
      <c r="E30" s="470">
        <f t="shared" si="38"/>
        <v>0</v>
      </c>
      <c r="F30" s="470">
        <f t="shared" si="38"/>
        <v>0</v>
      </c>
      <c r="G30" s="470">
        <f t="shared" si="38"/>
        <v>0</v>
      </c>
      <c r="H30" s="470">
        <f t="shared" si="38"/>
        <v>0</v>
      </c>
      <c r="I30" s="470">
        <f t="shared" si="38"/>
        <v>0</v>
      </c>
      <c r="J30" s="470">
        <f t="shared" si="38"/>
        <v>0</v>
      </c>
      <c r="K30" s="470">
        <f t="shared" ref="K30:M30" si="39">SUM(K31:K35)</f>
        <v>8164.0199999999986</v>
      </c>
      <c r="L30" s="470">
        <f>SUM(L31:L35)</f>
        <v>5000</v>
      </c>
      <c r="M30" s="470">
        <f t="shared" si="39"/>
        <v>0</v>
      </c>
      <c r="N30" s="470">
        <f>SUM(N31:N35)</f>
        <v>5000</v>
      </c>
      <c r="O30" s="484">
        <f>SUM(O31:O35)</f>
        <v>102968.23999999999</v>
      </c>
      <c r="P30" s="484">
        <f>SUM(P31:P35)</f>
        <v>17342546.68</v>
      </c>
      <c r="Q30" s="484">
        <f>SUM(Q31:Q35)</f>
        <v>838</v>
      </c>
      <c r="R30" s="470">
        <f t="shared" ref="R30:S30" si="40">SUM(R31:R35)</f>
        <v>3841.31</v>
      </c>
      <c r="S30" s="470">
        <f t="shared" si="40"/>
        <v>4322.71</v>
      </c>
      <c r="T30" s="11"/>
      <c r="U30" s="11"/>
      <c r="V30" s="11"/>
      <c r="W30" s="11"/>
      <c r="X30" s="11"/>
      <c r="Y30" s="11"/>
      <c r="Z30" s="470">
        <f>SUM(Z31:Z35)</f>
        <v>8164.0199999999986</v>
      </c>
      <c r="AA30" s="470">
        <f>SUM(AA31:AA37)</f>
        <v>6000</v>
      </c>
      <c r="AB30" s="11"/>
      <c r="AC30" s="470">
        <f>SUM(AC31:AC35)</f>
        <v>5000</v>
      </c>
      <c r="AD30" s="485">
        <f>SUM(AD31:AD36)</f>
        <v>127382.63999999998</v>
      </c>
      <c r="AE30" s="484">
        <f>SUM(AE31:AE36)</f>
        <v>17537861.879999999</v>
      </c>
      <c r="AF30" s="484">
        <f>SUM(AF31:AF36)</f>
        <v>-24414.400000000001</v>
      </c>
      <c r="AG30" s="486">
        <f t="shared" si="9"/>
        <v>-195315.19999999925</v>
      </c>
      <c r="AH30" s="484">
        <f>SUM(AH31:AH35)</f>
        <v>838</v>
      </c>
      <c r="AI30" s="471">
        <f t="shared" si="8"/>
        <v>17537861.879999999</v>
      </c>
    </row>
    <row r="31" spans="1:35" x14ac:dyDescent="0.2">
      <c r="A31" s="466" t="s">
        <v>17</v>
      </c>
      <c r="B31" s="472">
        <v>53</v>
      </c>
      <c r="C31" s="474">
        <v>817.93</v>
      </c>
      <c r="D31" s="474">
        <v>876.66</v>
      </c>
      <c r="E31" s="475"/>
      <c r="F31" s="475"/>
      <c r="G31" s="475"/>
      <c r="H31" s="475"/>
      <c r="I31" s="475"/>
      <c r="J31" s="476"/>
      <c r="K31" s="476">
        <f>SUM(C31:D31)</f>
        <v>1694.59</v>
      </c>
      <c r="L31" s="476">
        <v>1000</v>
      </c>
      <c r="M31" s="475"/>
      <c r="N31" s="476">
        <f t="shared" ref="N31:N35" si="41">+L31</f>
        <v>1000</v>
      </c>
      <c r="O31" s="477">
        <f>(K31*12)+L31</f>
        <v>21335.079999999998</v>
      </c>
      <c r="P31" s="474">
        <f>(K31*12*B31)+(L31*B31)</f>
        <v>1130759.24</v>
      </c>
      <c r="Q31" s="472">
        <v>53</v>
      </c>
      <c r="R31" s="474">
        <v>817.93</v>
      </c>
      <c r="S31" s="474">
        <v>876.66</v>
      </c>
      <c r="T31" s="11"/>
      <c r="U31" s="11"/>
      <c r="V31" s="11"/>
      <c r="W31" s="11"/>
      <c r="X31" s="11"/>
      <c r="Y31" s="11"/>
      <c r="Z31" s="476">
        <f>SUM(R31:S31)</f>
        <v>1694.59</v>
      </c>
      <c r="AA31" s="476">
        <v>1000</v>
      </c>
      <c r="AB31" s="11"/>
      <c r="AC31" s="476">
        <v>1000</v>
      </c>
      <c r="AD31" s="477">
        <f>(Z31*12)+AA31</f>
        <v>21335.079999999998</v>
      </c>
      <c r="AE31" s="474">
        <f t="shared" ref="AE31:AE37" si="42">(Z31*12*Q31)+(AA31*Q31)</f>
        <v>1130759.24</v>
      </c>
      <c r="AF31" s="478">
        <f t="shared" si="9"/>
        <v>0</v>
      </c>
      <c r="AG31" s="478">
        <f t="shared" si="9"/>
        <v>0</v>
      </c>
      <c r="AH31" s="472">
        <v>53</v>
      </c>
      <c r="AI31" s="479">
        <f t="shared" si="8"/>
        <v>1130759.24</v>
      </c>
    </row>
    <row r="32" spans="1:35" x14ac:dyDescent="0.2">
      <c r="A32" s="466" t="s">
        <v>567</v>
      </c>
      <c r="B32" s="472">
        <v>58</v>
      </c>
      <c r="C32" s="474">
        <v>817.34</v>
      </c>
      <c r="D32" s="474">
        <v>869.74</v>
      </c>
      <c r="E32" s="475"/>
      <c r="F32" s="475"/>
      <c r="G32" s="475"/>
      <c r="H32" s="475"/>
      <c r="I32" s="475"/>
      <c r="J32" s="476"/>
      <c r="K32" s="476">
        <f t="shared" ref="K32:K36" si="43">SUM(C32:D32)</f>
        <v>1687.08</v>
      </c>
      <c r="L32" s="476">
        <v>1000</v>
      </c>
      <c r="M32" s="475"/>
      <c r="N32" s="476">
        <f t="shared" si="41"/>
        <v>1000</v>
      </c>
      <c r="O32" s="477">
        <f t="shared" ref="O32:O35" si="44">(K32*12)+L32</f>
        <v>21244.959999999999</v>
      </c>
      <c r="P32" s="474">
        <f>(K32*12*B32)+(L32*B32)</f>
        <v>1232207.68</v>
      </c>
      <c r="Q32" s="472">
        <v>58</v>
      </c>
      <c r="R32" s="474">
        <v>817.34</v>
      </c>
      <c r="S32" s="474">
        <v>869.74</v>
      </c>
      <c r="T32" s="11"/>
      <c r="U32" s="11"/>
      <c r="V32" s="11"/>
      <c r="W32" s="11"/>
      <c r="X32" s="11"/>
      <c r="Y32" s="11"/>
      <c r="Z32" s="476">
        <f t="shared" ref="Z32:Z34" si="45">SUM(R32:S32)</f>
        <v>1687.08</v>
      </c>
      <c r="AA32" s="476">
        <v>1000</v>
      </c>
      <c r="AB32" s="11"/>
      <c r="AC32" s="476">
        <v>1000</v>
      </c>
      <c r="AD32" s="477">
        <f t="shared" ref="AD32:AD35" si="46">(Z32*12)+AA32</f>
        <v>21244.959999999999</v>
      </c>
      <c r="AE32" s="474">
        <f t="shared" si="42"/>
        <v>1232207.68</v>
      </c>
      <c r="AF32" s="478">
        <f t="shared" si="9"/>
        <v>0</v>
      </c>
      <c r="AG32" s="478">
        <f t="shared" si="9"/>
        <v>0</v>
      </c>
      <c r="AH32" s="472">
        <v>58</v>
      </c>
      <c r="AI32" s="479">
        <f t="shared" si="8"/>
        <v>1232207.68</v>
      </c>
    </row>
    <row r="33" spans="1:35" x14ac:dyDescent="0.2">
      <c r="A33" s="466" t="s">
        <v>568</v>
      </c>
      <c r="B33" s="472">
        <v>15</v>
      </c>
      <c r="C33" s="474">
        <v>686.42</v>
      </c>
      <c r="D33" s="474">
        <v>776.4</v>
      </c>
      <c r="E33" s="475"/>
      <c r="F33" s="475"/>
      <c r="G33" s="475"/>
      <c r="H33" s="475"/>
      <c r="I33" s="475"/>
      <c r="J33" s="476"/>
      <c r="K33" s="476">
        <f t="shared" si="43"/>
        <v>1462.82</v>
      </c>
      <c r="L33" s="476">
        <v>1000</v>
      </c>
      <c r="M33" s="475"/>
      <c r="N33" s="476">
        <f t="shared" si="41"/>
        <v>1000</v>
      </c>
      <c r="O33" s="477">
        <f t="shared" si="44"/>
        <v>18553.84</v>
      </c>
      <c r="P33" s="474">
        <f>(K33*12*B33)+(L33*B33)</f>
        <v>278307.59999999998</v>
      </c>
      <c r="Q33" s="472">
        <v>15</v>
      </c>
      <c r="R33" s="474">
        <v>686.42</v>
      </c>
      <c r="S33" s="474">
        <v>776.4</v>
      </c>
      <c r="T33" s="11"/>
      <c r="U33" s="11"/>
      <c r="V33" s="11"/>
      <c r="W33" s="11"/>
      <c r="X33" s="11"/>
      <c r="Y33" s="11"/>
      <c r="Z33" s="476">
        <f t="shared" si="45"/>
        <v>1462.82</v>
      </c>
      <c r="AA33" s="476">
        <v>1000</v>
      </c>
      <c r="AB33" s="11"/>
      <c r="AC33" s="476">
        <v>1000</v>
      </c>
      <c r="AD33" s="477">
        <f t="shared" si="46"/>
        <v>18553.84</v>
      </c>
      <c r="AE33" s="474">
        <f t="shared" si="42"/>
        <v>278307.59999999998</v>
      </c>
      <c r="AF33" s="478">
        <f t="shared" si="9"/>
        <v>0</v>
      </c>
      <c r="AG33" s="478">
        <f t="shared" si="9"/>
        <v>0</v>
      </c>
      <c r="AH33" s="472">
        <v>15</v>
      </c>
      <c r="AI33" s="479">
        <f t="shared" si="8"/>
        <v>278307.59999999998</v>
      </c>
    </row>
    <row r="34" spans="1:35" x14ac:dyDescent="0.2">
      <c r="A34" s="466" t="s">
        <v>569</v>
      </c>
      <c r="B34" s="472">
        <v>84</v>
      </c>
      <c r="C34" s="474">
        <v>747.96</v>
      </c>
      <c r="D34" s="474">
        <v>941.18</v>
      </c>
      <c r="E34" s="475"/>
      <c r="F34" s="475"/>
      <c r="G34" s="475"/>
      <c r="H34" s="475"/>
      <c r="I34" s="475"/>
      <c r="J34" s="476"/>
      <c r="K34" s="476">
        <f t="shared" si="43"/>
        <v>1689.1399999999999</v>
      </c>
      <c r="L34" s="476">
        <v>1000</v>
      </c>
      <c r="M34" s="475"/>
      <c r="N34" s="476">
        <f t="shared" si="41"/>
        <v>1000</v>
      </c>
      <c r="O34" s="477">
        <f t="shared" si="44"/>
        <v>21269.68</v>
      </c>
      <c r="P34" s="474">
        <f>(K34*12*B34)+(L34*B34)</f>
        <v>1786653.12</v>
      </c>
      <c r="Q34" s="472">
        <v>84</v>
      </c>
      <c r="R34" s="474">
        <v>747.96</v>
      </c>
      <c r="S34" s="474">
        <v>941.18</v>
      </c>
      <c r="T34" s="11"/>
      <c r="U34" s="11"/>
      <c r="V34" s="11"/>
      <c r="W34" s="11"/>
      <c r="X34" s="11"/>
      <c r="Y34" s="11"/>
      <c r="Z34" s="476">
        <f t="shared" si="45"/>
        <v>1689.1399999999999</v>
      </c>
      <c r="AA34" s="476">
        <v>1000</v>
      </c>
      <c r="AB34" s="11"/>
      <c r="AC34" s="476">
        <v>1000</v>
      </c>
      <c r="AD34" s="477">
        <f t="shared" si="46"/>
        <v>21269.68</v>
      </c>
      <c r="AE34" s="474">
        <f t="shared" si="42"/>
        <v>1786653.12</v>
      </c>
      <c r="AF34" s="478">
        <f t="shared" si="9"/>
        <v>0</v>
      </c>
      <c r="AG34" s="478">
        <f t="shared" si="9"/>
        <v>0</v>
      </c>
      <c r="AH34" s="472">
        <v>84</v>
      </c>
      <c r="AI34" s="479">
        <f t="shared" si="8"/>
        <v>1786653.12</v>
      </c>
    </row>
    <row r="35" spans="1:35" x14ac:dyDescent="0.2">
      <c r="A35" s="466" t="s">
        <v>18</v>
      </c>
      <c r="B35" s="472">
        <v>628</v>
      </c>
      <c r="C35" s="474">
        <v>771.66</v>
      </c>
      <c r="D35" s="474">
        <v>858.73</v>
      </c>
      <c r="E35" s="475"/>
      <c r="F35" s="475"/>
      <c r="G35" s="475"/>
      <c r="H35" s="475"/>
      <c r="I35" s="475"/>
      <c r="J35" s="476"/>
      <c r="K35" s="476">
        <f>SUM(C35:D35)</f>
        <v>1630.3899999999999</v>
      </c>
      <c r="L35" s="476">
        <v>1000</v>
      </c>
      <c r="M35" s="475"/>
      <c r="N35" s="476">
        <f t="shared" si="41"/>
        <v>1000</v>
      </c>
      <c r="O35" s="477">
        <f t="shared" si="44"/>
        <v>20564.68</v>
      </c>
      <c r="P35" s="474">
        <f>(K35*12*B35)+(L35*B35)</f>
        <v>12914619.040000001</v>
      </c>
      <c r="Q35" s="472">
        <v>628</v>
      </c>
      <c r="R35" s="474">
        <v>771.66</v>
      </c>
      <c r="S35" s="474">
        <v>858.73</v>
      </c>
      <c r="T35" s="11"/>
      <c r="U35" s="11"/>
      <c r="V35" s="11"/>
      <c r="W35" s="11"/>
      <c r="X35" s="11"/>
      <c r="Y35" s="11"/>
      <c r="Z35" s="476">
        <f>SUM(R35:S35)</f>
        <v>1630.3899999999999</v>
      </c>
      <c r="AA35" s="476">
        <v>1000</v>
      </c>
      <c r="AB35" s="11"/>
      <c r="AC35" s="476">
        <v>1000</v>
      </c>
      <c r="AD35" s="477">
        <f t="shared" si="46"/>
        <v>20564.68</v>
      </c>
      <c r="AE35" s="474">
        <f t="shared" si="42"/>
        <v>12914619.040000001</v>
      </c>
      <c r="AF35" s="478">
        <f t="shared" si="9"/>
        <v>0</v>
      </c>
      <c r="AG35" s="478">
        <f t="shared" si="9"/>
        <v>0</v>
      </c>
      <c r="AH35" s="472">
        <v>628</v>
      </c>
      <c r="AI35" s="479">
        <f t="shared" si="8"/>
        <v>12914619.040000001</v>
      </c>
    </row>
    <row r="36" spans="1:35" x14ac:dyDescent="0.2">
      <c r="A36" s="466" t="s">
        <v>590</v>
      </c>
      <c r="B36" s="472">
        <v>0</v>
      </c>
      <c r="C36" s="474">
        <v>0</v>
      </c>
      <c r="D36" s="474">
        <v>0</v>
      </c>
      <c r="E36" s="475"/>
      <c r="F36" s="475"/>
      <c r="G36" s="475"/>
      <c r="H36" s="475"/>
      <c r="I36" s="475"/>
      <c r="J36" s="476"/>
      <c r="K36" s="476">
        <f t="shared" si="43"/>
        <v>0</v>
      </c>
      <c r="L36" s="476"/>
      <c r="M36" s="475"/>
      <c r="N36" s="476"/>
      <c r="O36" s="477"/>
      <c r="P36" s="474">
        <v>0</v>
      </c>
      <c r="Q36" s="472">
        <v>8</v>
      </c>
      <c r="R36" s="474">
        <v>881.2</v>
      </c>
      <c r="S36" s="474">
        <v>1070</v>
      </c>
      <c r="T36" s="11"/>
      <c r="U36" s="11"/>
      <c r="V36" s="11"/>
      <c r="W36" s="11"/>
      <c r="X36" s="11"/>
      <c r="Y36" s="11"/>
      <c r="Z36" s="476">
        <f>SUM(R36:S36)</f>
        <v>1951.2</v>
      </c>
      <c r="AA36" s="476">
        <v>1000</v>
      </c>
      <c r="AB36" s="11"/>
      <c r="AC36" s="487">
        <f>+AA36</f>
        <v>1000</v>
      </c>
      <c r="AD36" s="477">
        <f>(Z36*12)+AA36</f>
        <v>24414.400000000001</v>
      </c>
      <c r="AE36" s="474">
        <f t="shared" si="42"/>
        <v>195315.20000000001</v>
      </c>
      <c r="AF36" s="478">
        <f t="shared" si="9"/>
        <v>-24414.400000000001</v>
      </c>
      <c r="AG36" s="478">
        <f t="shared" si="9"/>
        <v>-195315.20000000001</v>
      </c>
      <c r="AH36" s="472">
        <v>8</v>
      </c>
      <c r="AI36" s="479">
        <f t="shared" si="8"/>
        <v>195315.20000000001</v>
      </c>
    </row>
    <row r="37" spans="1:35" x14ac:dyDescent="0.2">
      <c r="A37" s="469" t="s">
        <v>591</v>
      </c>
      <c r="B37" s="484">
        <v>10</v>
      </c>
      <c r="C37" s="488">
        <v>4290</v>
      </c>
      <c r="D37" s="488">
        <v>0</v>
      </c>
      <c r="E37" s="489"/>
      <c r="F37" s="489"/>
      <c r="G37" s="489"/>
      <c r="H37" s="489"/>
      <c r="I37" s="489"/>
      <c r="J37" s="490"/>
      <c r="K37" s="490">
        <v>4290</v>
      </c>
      <c r="L37" s="490">
        <v>0</v>
      </c>
      <c r="M37" s="489"/>
      <c r="N37" s="490">
        <v>0</v>
      </c>
      <c r="O37" s="491">
        <f>+K37*10</f>
        <v>42900</v>
      </c>
      <c r="P37" s="488">
        <f>(K37*12*B37)+(L37*B37)</f>
        <v>514800</v>
      </c>
      <c r="Q37" s="484">
        <v>10</v>
      </c>
      <c r="R37" s="488">
        <v>4290</v>
      </c>
      <c r="S37" s="488">
        <v>0</v>
      </c>
      <c r="T37" s="11"/>
      <c r="U37" s="11"/>
      <c r="V37" s="11"/>
      <c r="W37" s="11"/>
      <c r="X37" s="11"/>
      <c r="Y37" s="11"/>
      <c r="Z37" s="490">
        <v>4290</v>
      </c>
      <c r="AA37" s="11">
        <v>0</v>
      </c>
      <c r="AB37" s="11"/>
      <c r="AC37" s="9">
        <v>0</v>
      </c>
      <c r="AD37" s="491">
        <f>+Z37*10</f>
        <v>42900</v>
      </c>
      <c r="AE37" s="488">
        <f t="shared" si="42"/>
        <v>514800</v>
      </c>
      <c r="AF37" s="478">
        <f>+O37-AD37</f>
        <v>0</v>
      </c>
      <c r="AG37" s="478">
        <f t="shared" ref="AG37" si="47">+P37-AE37</f>
        <v>0</v>
      </c>
      <c r="AH37" s="484">
        <v>10</v>
      </c>
      <c r="AI37" s="471">
        <f t="shared" si="8"/>
        <v>514800</v>
      </c>
    </row>
    <row r="38" spans="1:35" x14ac:dyDescent="0.2">
      <c r="A38" s="466" t="s">
        <v>70</v>
      </c>
      <c r="B38" s="492"/>
      <c r="C38" s="475"/>
      <c r="D38" s="475"/>
      <c r="E38" s="475"/>
      <c r="F38" s="475"/>
      <c r="G38" s="475"/>
      <c r="H38" s="475"/>
      <c r="I38" s="475"/>
      <c r="J38" s="475"/>
      <c r="K38" s="476"/>
      <c r="L38" s="475"/>
      <c r="M38" s="475"/>
      <c r="N38" s="493"/>
      <c r="O38" s="477"/>
      <c r="P38" s="474"/>
      <c r="Q38" s="15"/>
      <c r="R38" s="468"/>
      <c r="S38" s="11"/>
      <c r="T38" s="11"/>
      <c r="U38" s="11"/>
      <c r="V38" s="11"/>
      <c r="W38" s="11"/>
      <c r="X38" s="11"/>
      <c r="Y38" s="11"/>
      <c r="Z38" s="11"/>
      <c r="AA38" s="11"/>
      <c r="AB38" s="11"/>
      <c r="AC38" s="9"/>
      <c r="AD38" s="42"/>
      <c r="AE38" s="16"/>
      <c r="AF38" s="16"/>
      <c r="AG38" s="15"/>
      <c r="AH38" s="15"/>
      <c r="AI38" s="471">
        <f t="shared" si="8"/>
        <v>0</v>
      </c>
    </row>
    <row r="39" spans="1:35" x14ac:dyDescent="0.2">
      <c r="A39" s="466" t="s">
        <v>71</v>
      </c>
      <c r="B39" s="492"/>
      <c r="C39" s="475"/>
      <c r="D39" s="475"/>
      <c r="E39" s="475"/>
      <c r="F39" s="475"/>
      <c r="G39" s="475"/>
      <c r="H39" s="475"/>
      <c r="I39" s="475"/>
      <c r="J39" s="475"/>
      <c r="K39" s="476"/>
      <c r="L39" s="475"/>
      <c r="M39" s="475"/>
      <c r="N39" s="493"/>
      <c r="O39" s="477"/>
      <c r="P39" s="474"/>
      <c r="Q39" s="15"/>
      <c r="R39" s="468"/>
      <c r="S39" s="11"/>
      <c r="T39" s="11"/>
      <c r="U39" s="11"/>
      <c r="V39" s="11"/>
      <c r="W39" s="11"/>
      <c r="X39" s="11"/>
      <c r="Y39" s="11"/>
      <c r="Z39" s="11"/>
      <c r="AA39" s="11"/>
      <c r="AB39" s="11"/>
      <c r="AC39" s="9"/>
      <c r="AD39" s="42"/>
      <c r="AE39" s="16"/>
      <c r="AF39" s="16"/>
      <c r="AG39" s="15"/>
      <c r="AH39" s="15"/>
      <c r="AI39" s="471">
        <f t="shared" si="8"/>
        <v>0</v>
      </c>
    </row>
    <row r="40" spans="1:35" x14ac:dyDescent="0.2">
      <c r="A40" s="466" t="s">
        <v>70</v>
      </c>
      <c r="B40" s="492"/>
      <c r="C40" s="475"/>
      <c r="D40" s="475"/>
      <c r="E40" s="475"/>
      <c r="F40" s="475"/>
      <c r="G40" s="475"/>
      <c r="H40" s="475"/>
      <c r="I40" s="475"/>
      <c r="J40" s="475"/>
      <c r="K40" s="476"/>
      <c r="L40" s="475"/>
      <c r="M40" s="475"/>
      <c r="N40" s="493"/>
      <c r="O40" s="477"/>
      <c r="P40" s="474"/>
      <c r="Q40" s="15"/>
      <c r="R40" s="468"/>
      <c r="S40" s="11"/>
      <c r="T40" s="11"/>
      <c r="U40" s="11"/>
      <c r="V40" s="11"/>
      <c r="W40" s="11"/>
      <c r="X40" s="11"/>
      <c r="Y40" s="11"/>
      <c r="Z40" s="11"/>
      <c r="AA40" s="11"/>
      <c r="AB40" s="11"/>
      <c r="AC40" s="9"/>
      <c r="AD40" s="42"/>
      <c r="AE40" s="16"/>
      <c r="AF40" s="16"/>
      <c r="AG40" s="15"/>
      <c r="AH40" s="15"/>
      <c r="AI40" s="471">
        <f t="shared" si="8"/>
        <v>0</v>
      </c>
    </row>
    <row r="41" spans="1:35" x14ac:dyDescent="0.2">
      <c r="A41" s="466" t="s">
        <v>72</v>
      </c>
      <c r="B41" s="492"/>
      <c r="C41" s="475"/>
      <c r="D41" s="475"/>
      <c r="E41" s="475"/>
      <c r="F41" s="475"/>
      <c r="G41" s="475"/>
      <c r="H41" s="475"/>
      <c r="I41" s="475"/>
      <c r="J41" s="475"/>
      <c r="K41" s="476"/>
      <c r="L41" s="475"/>
      <c r="M41" s="475"/>
      <c r="N41" s="493"/>
      <c r="O41" s="477"/>
      <c r="P41" s="474"/>
      <c r="Q41" s="15"/>
      <c r="R41" s="468"/>
      <c r="S41" s="11"/>
      <c r="T41" s="11"/>
      <c r="U41" s="11"/>
      <c r="V41" s="11"/>
      <c r="W41" s="11"/>
      <c r="X41" s="11"/>
      <c r="Y41" s="11"/>
      <c r="Z41" s="11"/>
      <c r="AA41" s="11"/>
      <c r="AB41" s="11"/>
      <c r="AC41" s="9"/>
      <c r="AD41" s="42"/>
      <c r="AE41" s="16"/>
      <c r="AF41" s="16"/>
      <c r="AG41" s="15"/>
      <c r="AH41" s="15"/>
      <c r="AI41" s="471">
        <f t="shared" si="8"/>
        <v>0</v>
      </c>
    </row>
    <row r="42" spans="1:35" x14ac:dyDescent="0.2">
      <c r="A42" s="469" t="s">
        <v>592</v>
      </c>
      <c r="B42" s="483">
        <f t="shared" ref="B42:P42" si="48">SUM(B43:B60)</f>
        <v>5836</v>
      </c>
      <c r="C42" s="470">
        <f t="shared" si="48"/>
        <v>63405.53</v>
      </c>
      <c r="D42" s="470">
        <f t="shared" si="48"/>
        <v>0</v>
      </c>
      <c r="E42" s="470">
        <f t="shared" si="48"/>
        <v>0</v>
      </c>
      <c r="F42" s="470">
        <f t="shared" si="48"/>
        <v>0</v>
      </c>
      <c r="G42" s="470">
        <f t="shared" si="48"/>
        <v>0</v>
      </c>
      <c r="H42" s="470">
        <f t="shared" si="48"/>
        <v>0</v>
      </c>
      <c r="I42" s="470">
        <f t="shared" si="48"/>
        <v>0</v>
      </c>
      <c r="J42" s="470">
        <f t="shared" si="48"/>
        <v>0</v>
      </c>
      <c r="K42" s="470">
        <f t="shared" si="48"/>
        <v>63405.53</v>
      </c>
      <c r="L42" s="470">
        <f t="shared" ref="L42" si="49">SUM(L43:L60)</f>
        <v>17685.04944949512</v>
      </c>
      <c r="M42" s="470">
        <f t="shared" si="48"/>
        <v>0</v>
      </c>
      <c r="N42" s="470">
        <f t="shared" si="48"/>
        <v>17685.04944949512</v>
      </c>
      <c r="O42" s="470">
        <f>SUM(O43:O60)</f>
        <v>778551.40944949503</v>
      </c>
      <c r="P42" s="470">
        <f t="shared" si="48"/>
        <v>150850434.51999998</v>
      </c>
      <c r="Q42" s="494">
        <f>SUM(Q43:Q62)</f>
        <v>6128</v>
      </c>
      <c r="R42" s="495">
        <f>SUM(R43:R62)</f>
        <v>85193.840000000026</v>
      </c>
      <c r="S42" s="11"/>
      <c r="T42" s="11"/>
      <c r="U42" s="11"/>
      <c r="V42" s="11"/>
      <c r="W42" s="11"/>
      <c r="X42" s="11"/>
      <c r="Y42" s="11"/>
      <c r="Z42" s="470">
        <f>SUM(Z43:Z62)</f>
        <v>85193.840000000026</v>
      </c>
      <c r="AA42" s="470">
        <f>SUM(AA43:AA62)</f>
        <v>20000</v>
      </c>
      <c r="AB42" s="470">
        <f t="shared" ref="AB42" si="50">SUM(AB43:AB60)</f>
        <v>0</v>
      </c>
      <c r="AC42" s="470">
        <f t="shared" ref="AC42:AH42" si="51">SUM(AC43:AC62)</f>
        <v>20000</v>
      </c>
      <c r="AD42" s="470">
        <f t="shared" si="51"/>
        <v>1042326.0800000001</v>
      </c>
      <c r="AE42" s="470">
        <f t="shared" si="51"/>
        <v>257614357.63999999</v>
      </c>
      <c r="AF42" s="470">
        <f t="shared" si="51"/>
        <v>-261977.73775326193</v>
      </c>
      <c r="AG42" s="470">
        <f t="shared" si="51"/>
        <v>-106763923.12</v>
      </c>
      <c r="AH42" s="494">
        <f t="shared" si="51"/>
        <v>6128</v>
      </c>
      <c r="AI42" s="471">
        <f t="shared" si="8"/>
        <v>257614357.63999999</v>
      </c>
    </row>
    <row r="43" spans="1:35" x14ac:dyDescent="0.2">
      <c r="A43" s="466" t="s">
        <v>593</v>
      </c>
      <c r="B43" s="472">
        <v>30</v>
      </c>
      <c r="C43" s="474">
        <v>6480.72</v>
      </c>
      <c r="D43" s="475"/>
      <c r="E43" s="475"/>
      <c r="F43" s="475"/>
      <c r="G43" s="475"/>
      <c r="H43" s="475"/>
      <c r="I43" s="475"/>
      <c r="J43" s="475"/>
      <c r="K43" s="476">
        <f>+C43</f>
        <v>6480.72</v>
      </c>
      <c r="L43" s="476">
        <v>1000</v>
      </c>
      <c r="M43" s="475"/>
      <c r="N43" s="476">
        <f>+L43</f>
        <v>1000</v>
      </c>
      <c r="O43" s="477">
        <f>(K43*12)+L43</f>
        <v>78768.639999999999</v>
      </c>
      <c r="P43" s="474">
        <f>+K43*26*12+30000</f>
        <v>2051984.6400000001</v>
      </c>
      <c r="Q43" s="15">
        <v>39</v>
      </c>
      <c r="R43" s="468">
        <v>6684.8</v>
      </c>
      <c r="S43" s="11"/>
      <c r="T43" s="11"/>
      <c r="U43" s="11"/>
      <c r="V43" s="11"/>
      <c r="W43" s="11"/>
      <c r="X43" s="11"/>
      <c r="Y43" s="11"/>
      <c r="Z43" s="476">
        <f>+R43</f>
        <v>6684.8</v>
      </c>
      <c r="AA43" s="476">
        <v>1000</v>
      </c>
      <c r="AB43" s="475"/>
      <c r="AC43" s="476">
        <f>+AA43</f>
        <v>1000</v>
      </c>
      <c r="AD43" s="477">
        <f>(Z43*12)+AA43</f>
        <v>81217.600000000006</v>
      </c>
      <c r="AE43" s="474">
        <f>(Z43*12*Q43)+(AA43*Q43)</f>
        <v>3167486.4000000004</v>
      </c>
      <c r="AF43" s="478">
        <f t="shared" ref="AF43:AG73" si="52">+O43-AD43</f>
        <v>-2448.9600000000064</v>
      </c>
      <c r="AG43" s="478">
        <f t="shared" si="52"/>
        <v>-1115501.7600000002</v>
      </c>
      <c r="AH43" s="15">
        <v>39</v>
      </c>
      <c r="AI43" s="479">
        <f t="shared" si="8"/>
        <v>3167486.4000000004</v>
      </c>
    </row>
    <row r="44" spans="1:35" x14ac:dyDescent="0.2">
      <c r="A44" s="466" t="s">
        <v>594</v>
      </c>
      <c r="B44" s="472">
        <v>92</v>
      </c>
      <c r="C44" s="474">
        <v>5079.42</v>
      </c>
      <c r="D44" s="475"/>
      <c r="E44" s="475"/>
      <c r="F44" s="476"/>
      <c r="G44" s="475"/>
      <c r="H44" s="475"/>
      <c r="I44" s="475"/>
      <c r="J44" s="475"/>
      <c r="K44" s="476">
        <f t="shared" ref="K44:K62" si="53">+C44</f>
        <v>5079.42</v>
      </c>
      <c r="L44" s="476">
        <v>1000</v>
      </c>
      <c r="M44" s="475"/>
      <c r="N44" s="476">
        <f>+L44</f>
        <v>1000</v>
      </c>
      <c r="O44" s="477">
        <f t="shared" ref="O44:O60" si="54">(K44*12)+L44</f>
        <v>61953.04</v>
      </c>
      <c r="P44" s="474">
        <f>+K44*88*12+92000</f>
        <v>5455867.5200000005</v>
      </c>
      <c r="Q44" s="15">
        <v>104</v>
      </c>
      <c r="R44" s="468">
        <v>5823.67</v>
      </c>
      <c r="S44" s="11"/>
      <c r="T44" s="11"/>
      <c r="U44" s="11"/>
      <c r="V44" s="11"/>
      <c r="W44" s="11"/>
      <c r="X44" s="11"/>
      <c r="Y44" s="11"/>
      <c r="Z44" s="476">
        <f t="shared" ref="Z44:Z62" si="55">+R44</f>
        <v>5823.67</v>
      </c>
      <c r="AA44" s="476">
        <v>1000</v>
      </c>
      <c r="AB44" s="475"/>
      <c r="AC44" s="476">
        <f>+AA44</f>
        <v>1000</v>
      </c>
      <c r="AD44" s="477">
        <f>(Z44*12)+AA44</f>
        <v>70884.040000000008</v>
      </c>
      <c r="AE44" s="474">
        <f t="shared" ref="AE44:AE70" si="56">(Z44*12*Q44)+(AA44*Q44)</f>
        <v>7371940.1600000011</v>
      </c>
      <c r="AF44" s="478">
        <f t="shared" si="52"/>
        <v>-8931.0000000000073</v>
      </c>
      <c r="AG44" s="478">
        <f t="shared" si="52"/>
        <v>-1916072.6400000006</v>
      </c>
      <c r="AH44" s="15">
        <v>104</v>
      </c>
      <c r="AI44" s="479">
        <f t="shared" si="8"/>
        <v>7371940.1600000011</v>
      </c>
    </row>
    <row r="45" spans="1:35" x14ac:dyDescent="0.2">
      <c r="A45" s="466" t="s">
        <v>595</v>
      </c>
      <c r="B45" s="472">
        <v>164</v>
      </c>
      <c r="C45" s="474">
        <v>4530.72</v>
      </c>
      <c r="D45" s="475"/>
      <c r="E45" s="475"/>
      <c r="F45" s="476"/>
      <c r="G45" s="475"/>
      <c r="H45" s="475"/>
      <c r="I45" s="475"/>
      <c r="J45" s="475"/>
      <c r="K45" s="476">
        <f t="shared" si="53"/>
        <v>4530.72</v>
      </c>
      <c r="L45" s="476">
        <v>1000</v>
      </c>
      <c r="M45" s="475"/>
      <c r="N45" s="476">
        <f>+L45</f>
        <v>1000</v>
      </c>
      <c r="O45" s="477">
        <f t="shared" si="54"/>
        <v>55368.639999999999</v>
      </c>
      <c r="P45" s="474">
        <f>+K45*164*12+164000</f>
        <v>9080456.9600000009</v>
      </c>
      <c r="Q45" s="15">
        <v>134</v>
      </c>
      <c r="R45" s="468">
        <v>5098.71</v>
      </c>
      <c r="S45" s="11"/>
      <c r="T45" s="11"/>
      <c r="U45" s="11"/>
      <c r="V45" s="11"/>
      <c r="W45" s="11"/>
      <c r="X45" s="11"/>
      <c r="Y45" s="11"/>
      <c r="Z45" s="476">
        <f t="shared" si="55"/>
        <v>5098.71</v>
      </c>
      <c r="AA45" s="476">
        <v>1000</v>
      </c>
      <c r="AB45" s="475"/>
      <c r="AC45" s="476">
        <f>+AA45</f>
        <v>1000</v>
      </c>
      <c r="AD45" s="477">
        <f t="shared" ref="AD45:AD70" si="57">(Z45*12)+AA45</f>
        <v>62184.520000000004</v>
      </c>
      <c r="AE45" s="474">
        <f t="shared" si="56"/>
        <v>8332725.6800000006</v>
      </c>
      <c r="AF45" s="478">
        <f t="shared" si="52"/>
        <v>-6815.8800000000047</v>
      </c>
      <c r="AG45" s="478">
        <f t="shared" si="52"/>
        <v>747731.28000000026</v>
      </c>
      <c r="AH45" s="15">
        <v>134</v>
      </c>
      <c r="AI45" s="479">
        <f t="shared" si="8"/>
        <v>8332725.6800000006</v>
      </c>
    </row>
    <row r="46" spans="1:35" x14ac:dyDescent="0.2">
      <c r="A46" s="466" t="s">
        <v>596</v>
      </c>
      <c r="B46" s="472">
        <v>125</v>
      </c>
      <c r="C46" s="474">
        <v>3886.13</v>
      </c>
      <c r="D46" s="475"/>
      <c r="E46" s="475"/>
      <c r="F46" s="475"/>
      <c r="G46" s="475"/>
      <c r="H46" s="475"/>
      <c r="I46" s="476"/>
      <c r="J46" s="475"/>
      <c r="K46" s="476">
        <f t="shared" si="53"/>
        <v>3886.13</v>
      </c>
      <c r="L46" s="476">
        <v>989.56521739130437</v>
      </c>
      <c r="M46" s="475"/>
      <c r="N46" s="476">
        <f>+L46</f>
        <v>989.56521739130437</v>
      </c>
      <c r="O46" s="477">
        <f t="shared" si="54"/>
        <v>47623.125217391302</v>
      </c>
      <c r="P46" s="474">
        <f>+K46*115*12+125000</f>
        <v>5487859.4000000004</v>
      </c>
      <c r="Q46" s="15">
        <v>229</v>
      </c>
      <c r="R46" s="468">
        <v>4840.46</v>
      </c>
      <c r="S46" s="11"/>
      <c r="T46" s="11"/>
      <c r="U46" s="11"/>
      <c r="V46" s="11"/>
      <c r="W46" s="11"/>
      <c r="X46" s="11"/>
      <c r="Y46" s="11"/>
      <c r="Z46" s="476">
        <f t="shared" si="55"/>
        <v>4840.46</v>
      </c>
      <c r="AA46" s="476">
        <v>1000</v>
      </c>
      <c r="AB46" s="475"/>
      <c r="AC46" s="476">
        <f>+AA46</f>
        <v>1000</v>
      </c>
      <c r="AD46" s="477">
        <f t="shared" si="57"/>
        <v>59085.520000000004</v>
      </c>
      <c r="AE46" s="474">
        <f t="shared" si="56"/>
        <v>13530584.08</v>
      </c>
      <c r="AF46" s="478">
        <f t="shared" si="52"/>
        <v>-11462.394782608702</v>
      </c>
      <c r="AG46" s="478">
        <f t="shared" si="52"/>
        <v>-8042724.6799999997</v>
      </c>
      <c r="AH46" s="15">
        <v>229</v>
      </c>
      <c r="AI46" s="479">
        <f t="shared" si="8"/>
        <v>13530584.08</v>
      </c>
    </row>
    <row r="47" spans="1:35" x14ac:dyDescent="0.2">
      <c r="A47" s="466" t="s">
        <v>597</v>
      </c>
      <c r="B47" s="472">
        <v>55</v>
      </c>
      <c r="C47" s="474">
        <v>3469.82</v>
      </c>
      <c r="D47" s="475"/>
      <c r="E47" s="475"/>
      <c r="F47" s="475"/>
      <c r="G47" s="475"/>
      <c r="H47" s="475"/>
      <c r="I47" s="476"/>
      <c r="J47" s="475"/>
      <c r="K47" s="476">
        <f t="shared" si="53"/>
        <v>3469.82</v>
      </c>
      <c r="L47" s="476">
        <v>934.5454545454545</v>
      </c>
      <c r="M47" s="475"/>
      <c r="N47" s="476">
        <f>+L47</f>
        <v>934.5454545454545</v>
      </c>
      <c r="O47" s="477">
        <f t="shared" si="54"/>
        <v>42572.38545454546</v>
      </c>
      <c r="P47" s="474">
        <f>+K47*55*12+55000</f>
        <v>2345081.2000000002</v>
      </c>
      <c r="Q47" s="15">
        <v>60</v>
      </c>
      <c r="R47" s="468">
        <v>4492.72</v>
      </c>
      <c r="S47" s="11"/>
      <c r="T47" s="11"/>
      <c r="U47" s="11"/>
      <c r="V47" s="11"/>
      <c r="W47" s="11"/>
      <c r="X47" s="11"/>
      <c r="Y47" s="11"/>
      <c r="Z47" s="476">
        <f t="shared" si="55"/>
        <v>4492.72</v>
      </c>
      <c r="AA47" s="476">
        <v>1000</v>
      </c>
      <c r="AB47" s="475"/>
      <c r="AC47" s="476">
        <f>+AA47</f>
        <v>1000</v>
      </c>
      <c r="AD47" s="477">
        <f t="shared" si="57"/>
        <v>54912.639999999999</v>
      </c>
      <c r="AE47" s="474">
        <f t="shared" si="56"/>
        <v>3294758.4</v>
      </c>
      <c r="AF47" s="478">
        <f t="shared" si="52"/>
        <v>-12340.25454545454</v>
      </c>
      <c r="AG47" s="478">
        <f t="shared" si="52"/>
        <v>-949677.19999999972</v>
      </c>
      <c r="AH47" s="15">
        <v>60</v>
      </c>
      <c r="AI47" s="479">
        <f t="shared" si="8"/>
        <v>3294758.4</v>
      </c>
    </row>
    <row r="48" spans="1:35" x14ac:dyDescent="0.2">
      <c r="A48" s="466" t="s">
        <v>598</v>
      </c>
      <c r="B48" s="472">
        <v>50</v>
      </c>
      <c r="C48" s="474">
        <v>3130.59</v>
      </c>
      <c r="D48" s="475"/>
      <c r="E48" s="475"/>
      <c r="F48" s="475"/>
      <c r="G48" s="475"/>
      <c r="H48" s="475"/>
      <c r="I48" s="476"/>
      <c r="J48" s="475"/>
      <c r="K48" s="476">
        <f t="shared" si="53"/>
        <v>3130.59</v>
      </c>
      <c r="L48" s="476">
        <v>808</v>
      </c>
      <c r="M48" s="475"/>
      <c r="N48" s="476">
        <f t="shared" ref="N48:N60" si="58">+L48</f>
        <v>808</v>
      </c>
      <c r="O48" s="477">
        <f t="shared" si="54"/>
        <v>38375.08</v>
      </c>
      <c r="P48" s="474">
        <f>+K48*50*12+50000</f>
        <v>1928354</v>
      </c>
      <c r="Q48" s="15">
        <v>40</v>
      </c>
      <c r="R48" s="468">
        <v>4103.07</v>
      </c>
      <c r="S48" s="11"/>
      <c r="T48" s="11"/>
      <c r="U48" s="11"/>
      <c r="V48" s="11"/>
      <c r="W48" s="11"/>
      <c r="X48" s="11"/>
      <c r="Y48" s="11"/>
      <c r="Z48" s="476">
        <f t="shared" si="55"/>
        <v>4103.07</v>
      </c>
      <c r="AA48" s="476">
        <v>1000</v>
      </c>
      <c r="AB48" s="475"/>
      <c r="AC48" s="476">
        <f t="shared" ref="AC48:AC59" si="59">+AA48</f>
        <v>1000</v>
      </c>
      <c r="AD48" s="477">
        <f t="shared" si="57"/>
        <v>50236.84</v>
      </c>
      <c r="AE48" s="474">
        <f t="shared" si="56"/>
        <v>2009473.5999999999</v>
      </c>
      <c r="AF48" s="478">
        <f t="shared" si="52"/>
        <v>-11861.759999999995</v>
      </c>
      <c r="AG48" s="478">
        <f t="shared" si="52"/>
        <v>-81119.59999999986</v>
      </c>
      <c r="AH48" s="15">
        <v>40</v>
      </c>
      <c r="AI48" s="479">
        <f t="shared" si="8"/>
        <v>2009473.5999999999</v>
      </c>
    </row>
    <row r="49" spans="1:35" x14ac:dyDescent="0.2">
      <c r="A49" s="466" t="s">
        <v>599</v>
      </c>
      <c r="B49" s="472">
        <v>4</v>
      </c>
      <c r="C49" s="474">
        <v>4232.21</v>
      </c>
      <c r="D49" s="475"/>
      <c r="E49" s="475"/>
      <c r="F49" s="475"/>
      <c r="G49" s="475"/>
      <c r="H49" s="475"/>
      <c r="I49" s="475"/>
      <c r="J49" s="475"/>
      <c r="K49" s="476">
        <f t="shared" si="53"/>
        <v>4232.21</v>
      </c>
      <c r="L49" s="476">
        <v>1000</v>
      </c>
      <c r="M49" s="475"/>
      <c r="N49" s="476">
        <f t="shared" si="58"/>
        <v>1000</v>
      </c>
      <c r="O49" s="477">
        <f t="shared" si="54"/>
        <v>51786.520000000004</v>
      </c>
      <c r="P49" s="474">
        <f>+K49*4*12+4000</f>
        <v>207146.08000000002</v>
      </c>
      <c r="Q49" s="15">
        <v>8</v>
      </c>
      <c r="R49" s="468">
        <v>4665.9399999999996</v>
      </c>
      <c r="S49" s="11"/>
      <c r="T49" s="11"/>
      <c r="U49" s="11"/>
      <c r="V49" s="11"/>
      <c r="W49" s="11"/>
      <c r="X49" s="11"/>
      <c r="Y49" s="11"/>
      <c r="Z49" s="476">
        <f t="shared" si="55"/>
        <v>4665.9399999999996</v>
      </c>
      <c r="AA49" s="476">
        <v>1000</v>
      </c>
      <c r="AB49" s="475"/>
      <c r="AC49" s="476">
        <f t="shared" si="59"/>
        <v>1000</v>
      </c>
      <c r="AD49" s="477">
        <f t="shared" si="57"/>
        <v>56991.28</v>
      </c>
      <c r="AE49" s="474">
        <f t="shared" si="56"/>
        <v>455930.24</v>
      </c>
      <c r="AF49" s="478">
        <f t="shared" si="52"/>
        <v>-5204.7599999999948</v>
      </c>
      <c r="AG49" s="478">
        <f t="shared" si="52"/>
        <v>-248784.15999999997</v>
      </c>
      <c r="AH49" s="15">
        <v>8</v>
      </c>
      <c r="AI49" s="479">
        <f t="shared" si="8"/>
        <v>455930.24</v>
      </c>
    </row>
    <row r="50" spans="1:35" x14ac:dyDescent="0.2">
      <c r="A50" s="466" t="s">
        <v>600</v>
      </c>
      <c r="B50" s="472">
        <v>13</v>
      </c>
      <c r="C50" s="474">
        <v>3577.95</v>
      </c>
      <c r="D50" s="475"/>
      <c r="E50" s="475"/>
      <c r="F50" s="475"/>
      <c r="G50" s="475"/>
      <c r="H50" s="475"/>
      <c r="I50" s="475"/>
      <c r="J50" s="475"/>
      <c r="K50" s="476">
        <f t="shared" si="53"/>
        <v>3577.95</v>
      </c>
      <c r="L50" s="476">
        <v>1000</v>
      </c>
      <c r="M50" s="475"/>
      <c r="N50" s="476">
        <f t="shared" si="58"/>
        <v>1000</v>
      </c>
      <c r="O50" s="477">
        <f t="shared" si="54"/>
        <v>43935.399999999994</v>
      </c>
      <c r="P50" s="474">
        <f>+K50*13*12+13000</f>
        <v>571160.19999999995</v>
      </c>
      <c r="Q50" s="15">
        <v>19</v>
      </c>
      <c r="R50" s="468">
        <v>3940.71</v>
      </c>
      <c r="S50" s="11"/>
      <c r="T50" s="11"/>
      <c r="U50" s="11"/>
      <c r="V50" s="11"/>
      <c r="W50" s="11"/>
      <c r="X50" s="11"/>
      <c r="Y50" s="11"/>
      <c r="Z50" s="476">
        <f t="shared" si="55"/>
        <v>3940.71</v>
      </c>
      <c r="AA50" s="476">
        <v>1000</v>
      </c>
      <c r="AB50" s="475"/>
      <c r="AC50" s="476">
        <f t="shared" si="59"/>
        <v>1000</v>
      </c>
      <c r="AD50" s="477">
        <f t="shared" si="57"/>
        <v>48288.520000000004</v>
      </c>
      <c r="AE50" s="474">
        <f t="shared" si="56"/>
        <v>917481.88000000012</v>
      </c>
      <c r="AF50" s="478">
        <f t="shared" si="52"/>
        <v>-4353.1200000000099</v>
      </c>
      <c r="AG50" s="478">
        <f t="shared" si="52"/>
        <v>-346321.68000000017</v>
      </c>
      <c r="AH50" s="15">
        <v>19</v>
      </c>
      <c r="AI50" s="479">
        <f t="shared" si="8"/>
        <v>917481.88000000012</v>
      </c>
    </row>
    <row r="51" spans="1:35" x14ac:dyDescent="0.2">
      <c r="A51" s="466" t="s">
        <v>601</v>
      </c>
      <c r="B51" s="472">
        <v>35</v>
      </c>
      <c r="C51" s="474">
        <v>3062.59</v>
      </c>
      <c r="D51" s="475"/>
      <c r="E51" s="475"/>
      <c r="F51" s="475"/>
      <c r="G51" s="475"/>
      <c r="H51" s="475"/>
      <c r="I51" s="475"/>
      <c r="J51" s="475"/>
      <c r="K51" s="476">
        <f t="shared" si="53"/>
        <v>3062.59</v>
      </c>
      <c r="L51" s="476">
        <v>1000</v>
      </c>
      <c r="M51" s="475"/>
      <c r="N51" s="476">
        <f t="shared" si="58"/>
        <v>1000</v>
      </c>
      <c r="O51" s="477">
        <f t="shared" si="54"/>
        <v>37751.08</v>
      </c>
      <c r="P51" s="474">
        <f>+K51*35*12+35000</f>
        <v>1321287.8</v>
      </c>
      <c r="Q51" s="15">
        <v>39</v>
      </c>
      <c r="R51" s="468">
        <v>3419.13</v>
      </c>
      <c r="S51" s="11"/>
      <c r="T51" s="11"/>
      <c r="U51" s="11"/>
      <c r="V51" s="11"/>
      <c r="W51" s="11"/>
      <c r="X51" s="11"/>
      <c r="Y51" s="11"/>
      <c r="Z51" s="476">
        <f t="shared" si="55"/>
        <v>3419.13</v>
      </c>
      <c r="AA51" s="476">
        <v>1000</v>
      </c>
      <c r="AB51" s="475"/>
      <c r="AC51" s="476">
        <f t="shared" si="59"/>
        <v>1000</v>
      </c>
      <c r="AD51" s="477">
        <f t="shared" si="57"/>
        <v>42029.56</v>
      </c>
      <c r="AE51" s="474">
        <f t="shared" si="56"/>
        <v>1639152.8399999999</v>
      </c>
      <c r="AF51" s="478">
        <f t="shared" si="52"/>
        <v>-4278.4799999999959</v>
      </c>
      <c r="AG51" s="478">
        <f t="shared" si="52"/>
        <v>-317865.0399999998</v>
      </c>
      <c r="AH51" s="15">
        <v>39</v>
      </c>
      <c r="AI51" s="479">
        <f t="shared" si="8"/>
        <v>1639152.8399999999</v>
      </c>
    </row>
    <row r="52" spans="1:35" x14ac:dyDescent="0.2">
      <c r="A52" s="466" t="s">
        <v>602</v>
      </c>
      <c r="B52" s="472">
        <v>164</v>
      </c>
      <c r="C52" s="474">
        <v>2835</v>
      </c>
      <c r="D52" s="475"/>
      <c r="E52" s="475"/>
      <c r="F52" s="475"/>
      <c r="G52" s="475"/>
      <c r="H52" s="475"/>
      <c r="I52" s="475"/>
      <c r="J52" s="475"/>
      <c r="K52" s="476">
        <f t="shared" si="53"/>
        <v>2835</v>
      </c>
      <c r="L52" s="476">
        <v>1000</v>
      </c>
      <c r="M52" s="475"/>
      <c r="N52" s="476">
        <f t="shared" si="58"/>
        <v>1000</v>
      </c>
      <c r="O52" s="477">
        <f t="shared" si="54"/>
        <v>35020</v>
      </c>
      <c r="P52" s="474">
        <f>+K52*162*12+164000</f>
        <v>5675240</v>
      </c>
      <c r="Q52" s="15">
        <v>143</v>
      </c>
      <c r="R52" s="468">
        <v>3251.69</v>
      </c>
      <c r="S52" s="11"/>
      <c r="T52" s="11"/>
      <c r="U52" s="11"/>
      <c r="V52" s="11"/>
      <c r="W52" s="11"/>
      <c r="X52" s="11"/>
      <c r="Y52" s="11"/>
      <c r="Z52" s="476">
        <f>+R52</f>
        <v>3251.69</v>
      </c>
      <c r="AA52" s="476">
        <v>1000</v>
      </c>
      <c r="AB52" s="475"/>
      <c r="AC52" s="476">
        <f t="shared" si="59"/>
        <v>1000</v>
      </c>
      <c r="AD52" s="477">
        <f t="shared" si="57"/>
        <v>40020.28</v>
      </c>
      <c r="AE52" s="474">
        <f t="shared" si="56"/>
        <v>5722900.04</v>
      </c>
      <c r="AF52" s="478">
        <f t="shared" si="52"/>
        <v>-5000.2799999999988</v>
      </c>
      <c r="AG52" s="478">
        <f t="shared" si="52"/>
        <v>-47660.040000000037</v>
      </c>
      <c r="AH52" s="15">
        <v>143</v>
      </c>
      <c r="AI52" s="479">
        <f t="shared" si="8"/>
        <v>5722900.04</v>
      </c>
    </row>
    <row r="53" spans="1:35" x14ac:dyDescent="0.2">
      <c r="A53" s="466" t="s">
        <v>603</v>
      </c>
      <c r="B53" s="472">
        <v>222</v>
      </c>
      <c r="C53" s="474">
        <v>2660.11</v>
      </c>
      <c r="D53" s="475"/>
      <c r="E53" s="475"/>
      <c r="F53" s="475"/>
      <c r="G53" s="475"/>
      <c r="H53" s="475"/>
      <c r="I53" s="475"/>
      <c r="J53" s="475"/>
      <c r="K53" s="476">
        <f t="shared" si="53"/>
        <v>2660.11</v>
      </c>
      <c r="L53" s="476">
        <v>1000</v>
      </c>
      <c r="M53" s="475"/>
      <c r="N53" s="476">
        <f t="shared" si="58"/>
        <v>1000</v>
      </c>
      <c r="O53" s="477">
        <f t="shared" si="54"/>
        <v>32921.32</v>
      </c>
      <c r="P53" s="474">
        <f>+K53*222*12+222000</f>
        <v>7308533.040000001</v>
      </c>
      <c r="Q53" s="15">
        <v>219</v>
      </c>
      <c r="R53" s="468">
        <v>2997.51</v>
      </c>
      <c r="S53" s="11"/>
      <c r="T53" s="11"/>
      <c r="U53" s="11"/>
      <c r="V53" s="11"/>
      <c r="W53" s="11"/>
      <c r="X53" s="11"/>
      <c r="Y53" s="11"/>
      <c r="Z53" s="476">
        <f t="shared" si="55"/>
        <v>2997.51</v>
      </c>
      <c r="AA53" s="476">
        <v>1000</v>
      </c>
      <c r="AB53" s="475"/>
      <c r="AC53" s="476">
        <f t="shared" si="59"/>
        <v>1000</v>
      </c>
      <c r="AD53" s="477">
        <f t="shared" si="57"/>
        <v>36970.120000000003</v>
      </c>
      <c r="AE53" s="474">
        <f t="shared" si="56"/>
        <v>8096456.2800000003</v>
      </c>
      <c r="AF53" s="478">
        <f t="shared" si="52"/>
        <v>-4048.8000000000029</v>
      </c>
      <c r="AG53" s="478">
        <f t="shared" si="52"/>
        <v>-787923.23999999929</v>
      </c>
      <c r="AH53" s="15">
        <v>219</v>
      </c>
      <c r="AI53" s="479">
        <f t="shared" si="8"/>
        <v>8096456.2800000003</v>
      </c>
    </row>
    <row r="54" spans="1:35" x14ac:dyDescent="0.2">
      <c r="A54" s="466" t="s">
        <v>604</v>
      </c>
      <c r="B54" s="472">
        <v>228</v>
      </c>
      <c r="C54" s="474">
        <v>2333.7800000000002</v>
      </c>
      <c r="D54" s="475"/>
      <c r="E54" s="475"/>
      <c r="F54" s="475"/>
      <c r="G54" s="475"/>
      <c r="H54" s="475"/>
      <c r="I54" s="475"/>
      <c r="J54" s="475"/>
      <c r="K54" s="476">
        <f t="shared" si="53"/>
        <v>2333.7800000000002</v>
      </c>
      <c r="L54" s="476">
        <v>986.40350877192986</v>
      </c>
      <c r="M54" s="475"/>
      <c r="N54" s="476">
        <f t="shared" si="58"/>
        <v>986.40350877192986</v>
      </c>
      <c r="O54" s="477">
        <f t="shared" si="54"/>
        <v>28991.763508771932</v>
      </c>
      <c r="P54" s="474">
        <f>+K54*228*12+228000</f>
        <v>6613222.080000001</v>
      </c>
      <c r="Q54" s="15">
        <v>228</v>
      </c>
      <c r="R54" s="468">
        <v>2785.65</v>
      </c>
      <c r="S54" s="11"/>
      <c r="T54" s="11"/>
      <c r="U54" s="11"/>
      <c r="V54" s="11"/>
      <c r="W54" s="11"/>
      <c r="X54" s="11"/>
      <c r="Y54" s="11"/>
      <c r="Z54" s="476">
        <f t="shared" si="55"/>
        <v>2785.65</v>
      </c>
      <c r="AA54" s="476">
        <v>1000</v>
      </c>
      <c r="AB54" s="475"/>
      <c r="AC54" s="476">
        <f t="shared" si="59"/>
        <v>1000</v>
      </c>
      <c r="AD54" s="477">
        <f t="shared" si="57"/>
        <v>34427.800000000003</v>
      </c>
      <c r="AE54" s="474">
        <f t="shared" si="56"/>
        <v>7849538.4000000004</v>
      </c>
      <c r="AF54" s="478">
        <f t="shared" si="52"/>
        <v>-5436.0364912280711</v>
      </c>
      <c r="AG54" s="478">
        <f t="shared" si="52"/>
        <v>-1236316.3199999994</v>
      </c>
      <c r="AH54" s="15">
        <v>228</v>
      </c>
      <c r="AI54" s="479">
        <f t="shared" si="8"/>
        <v>7849538.4000000004</v>
      </c>
    </row>
    <row r="55" spans="1:35" x14ac:dyDescent="0.2">
      <c r="A55" s="466" t="s">
        <v>605</v>
      </c>
      <c r="B55" s="472">
        <v>35</v>
      </c>
      <c r="C55" s="474">
        <v>3810.47</v>
      </c>
      <c r="D55" s="475"/>
      <c r="E55" s="475"/>
      <c r="F55" s="475"/>
      <c r="G55" s="475"/>
      <c r="H55" s="475"/>
      <c r="I55" s="475"/>
      <c r="J55" s="475"/>
      <c r="K55" s="476">
        <f t="shared" si="53"/>
        <v>3810.47</v>
      </c>
      <c r="L55" s="476">
        <v>1000</v>
      </c>
      <c r="M55" s="475"/>
      <c r="N55" s="476">
        <f t="shared" si="58"/>
        <v>1000</v>
      </c>
      <c r="O55" s="477">
        <f t="shared" si="54"/>
        <v>46725.64</v>
      </c>
      <c r="P55" s="474">
        <f>+K55*33*12+35000</f>
        <v>1543946.1199999999</v>
      </c>
      <c r="Q55" s="15">
        <v>50</v>
      </c>
      <c r="R55" s="468">
        <v>4307.92</v>
      </c>
      <c r="S55" s="11"/>
      <c r="T55" s="11"/>
      <c r="U55" s="11"/>
      <c r="V55" s="11"/>
      <c r="W55" s="11"/>
      <c r="X55" s="11"/>
      <c r="Y55" s="11"/>
      <c r="Z55" s="476">
        <f t="shared" si="55"/>
        <v>4307.92</v>
      </c>
      <c r="AA55" s="476">
        <v>1000</v>
      </c>
      <c r="AB55" s="475"/>
      <c r="AC55" s="476">
        <f t="shared" si="59"/>
        <v>1000</v>
      </c>
      <c r="AD55" s="477">
        <f t="shared" si="57"/>
        <v>52695.040000000001</v>
      </c>
      <c r="AE55" s="474">
        <f t="shared" si="56"/>
        <v>2634752</v>
      </c>
      <c r="AF55" s="478">
        <f t="shared" si="52"/>
        <v>-5969.4000000000015</v>
      </c>
      <c r="AG55" s="478">
        <f t="shared" si="52"/>
        <v>-1090805.8800000001</v>
      </c>
      <c r="AH55" s="15">
        <v>50</v>
      </c>
      <c r="AI55" s="479">
        <f t="shared" si="8"/>
        <v>2634752</v>
      </c>
    </row>
    <row r="56" spans="1:35" x14ac:dyDescent="0.2">
      <c r="A56" s="466" t="s">
        <v>606</v>
      </c>
      <c r="B56" s="472">
        <v>70</v>
      </c>
      <c r="C56" s="474">
        <v>3374.59</v>
      </c>
      <c r="D56" s="475"/>
      <c r="E56" s="475"/>
      <c r="F56" s="475"/>
      <c r="G56" s="475"/>
      <c r="H56" s="475"/>
      <c r="I56" s="475"/>
      <c r="J56" s="475"/>
      <c r="K56" s="476">
        <f t="shared" si="53"/>
        <v>3374.59</v>
      </c>
      <c r="L56" s="476">
        <v>1000</v>
      </c>
      <c r="M56" s="475"/>
      <c r="N56" s="476">
        <f t="shared" si="58"/>
        <v>1000</v>
      </c>
      <c r="O56" s="477">
        <f t="shared" si="54"/>
        <v>41495.08</v>
      </c>
      <c r="P56" s="474">
        <f>+K56*70*12+70000</f>
        <v>2904655.6</v>
      </c>
      <c r="Q56" s="15">
        <v>150</v>
      </c>
      <c r="R56" s="468">
        <v>4065.73</v>
      </c>
      <c r="S56" s="11"/>
      <c r="T56" s="11"/>
      <c r="U56" s="11"/>
      <c r="V56" s="11"/>
      <c r="W56" s="11"/>
      <c r="X56" s="11"/>
      <c r="Y56" s="11"/>
      <c r="Z56" s="476">
        <f t="shared" si="55"/>
        <v>4065.73</v>
      </c>
      <c r="AA56" s="476">
        <v>1000</v>
      </c>
      <c r="AB56" s="475"/>
      <c r="AC56" s="476">
        <f t="shared" si="59"/>
        <v>1000</v>
      </c>
      <c r="AD56" s="477">
        <f t="shared" si="57"/>
        <v>49788.76</v>
      </c>
      <c r="AE56" s="474">
        <f t="shared" si="56"/>
        <v>7468314</v>
      </c>
      <c r="AF56" s="478">
        <f t="shared" si="52"/>
        <v>-8293.68</v>
      </c>
      <c r="AG56" s="478">
        <f t="shared" si="52"/>
        <v>-4563658.4000000004</v>
      </c>
      <c r="AH56" s="15">
        <v>150</v>
      </c>
      <c r="AI56" s="479">
        <f t="shared" si="8"/>
        <v>7468314</v>
      </c>
    </row>
    <row r="57" spans="1:35" x14ac:dyDescent="0.2">
      <c r="A57" s="466" t="s">
        <v>607</v>
      </c>
      <c r="B57" s="472">
        <v>339</v>
      </c>
      <c r="C57" s="474">
        <v>3044.36</v>
      </c>
      <c r="D57" s="475"/>
      <c r="E57" s="475"/>
      <c r="F57" s="475"/>
      <c r="G57" s="475"/>
      <c r="H57" s="475"/>
      <c r="I57" s="475"/>
      <c r="J57" s="475"/>
      <c r="K57" s="476">
        <f t="shared" si="53"/>
        <v>3044.36</v>
      </c>
      <c r="L57" s="476">
        <v>1000</v>
      </c>
      <c r="M57" s="475"/>
      <c r="N57" s="476">
        <f t="shared" si="58"/>
        <v>1000</v>
      </c>
      <c r="O57" s="477">
        <f t="shared" si="54"/>
        <v>37532.32</v>
      </c>
      <c r="P57" s="474">
        <f>+K57*339*12+339000</f>
        <v>12723456.48</v>
      </c>
      <c r="Q57" s="15">
        <v>381</v>
      </c>
      <c r="R57" s="468">
        <v>3647.76</v>
      </c>
      <c r="S57" s="11"/>
      <c r="T57" s="11"/>
      <c r="U57" s="11"/>
      <c r="V57" s="11"/>
      <c r="W57" s="11"/>
      <c r="X57" s="11"/>
      <c r="Y57" s="11"/>
      <c r="Z57" s="476">
        <f t="shared" si="55"/>
        <v>3647.76</v>
      </c>
      <c r="AA57" s="476">
        <v>1000</v>
      </c>
      <c r="AB57" s="475"/>
      <c r="AC57" s="476">
        <f t="shared" si="59"/>
        <v>1000</v>
      </c>
      <c r="AD57" s="477">
        <f t="shared" si="57"/>
        <v>44773.120000000003</v>
      </c>
      <c r="AE57" s="474">
        <f t="shared" si="56"/>
        <v>17058558.719999999</v>
      </c>
      <c r="AF57" s="478">
        <f t="shared" si="52"/>
        <v>-7240.8000000000029</v>
      </c>
      <c r="AG57" s="478">
        <f t="shared" si="52"/>
        <v>-4335102.2399999984</v>
      </c>
      <c r="AH57" s="15">
        <v>381</v>
      </c>
      <c r="AI57" s="479">
        <f t="shared" si="8"/>
        <v>17058558.719999999</v>
      </c>
    </row>
    <row r="58" spans="1:35" x14ac:dyDescent="0.2">
      <c r="A58" s="466" t="s">
        <v>608</v>
      </c>
      <c r="B58" s="472">
        <v>1222</v>
      </c>
      <c r="C58" s="474">
        <v>2826.33</v>
      </c>
      <c r="D58" s="475"/>
      <c r="E58" s="475"/>
      <c r="F58" s="475"/>
      <c r="G58" s="475"/>
      <c r="H58" s="475"/>
      <c r="I58" s="475"/>
      <c r="J58" s="475"/>
      <c r="K58" s="476">
        <f t="shared" si="53"/>
        <v>2826.33</v>
      </c>
      <c r="L58" s="476">
        <v>999.67266775777409</v>
      </c>
      <c r="M58" s="475"/>
      <c r="N58" s="476">
        <f t="shared" si="58"/>
        <v>999.67266775777409</v>
      </c>
      <c r="O58" s="477">
        <f t="shared" si="54"/>
        <v>34915.632667757774</v>
      </c>
      <c r="P58" s="474">
        <f>+K58*1222*12+1222000</f>
        <v>42667303.119999997</v>
      </c>
      <c r="Q58" s="15">
        <v>1165</v>
      </c>
      <c r="R58" s="468">
        <v>3422.12</v>
      </c>
      <c r="S58" s="11"/>
      <c r="T58" s="11"/>
      <c r="U58" s="11"/>
      <c r="V58" s="11"/>
      <c r="W58" s="11"/>
      <c r="X58" s="11"/>
      <c r="Y58" s="11"/>
      <c r="Z58" s="476">
        <f t="shared" si="55"/>
        <v>3422.12</v>
      </c>
      <c r="AA58" s="476">
        <v>1000</v>
      </c>
      <c r="AB58" s="475"/>
      <c r="AC58" s="476">
        <f t="shared" si="59"/>
        <v>1000</v>
      </c>
      <c r="AD58" s="477">
        <f t="shared" si="57"/>
        <v>42065.440000000002</v>
      </c>
      <c r="AE58" s="474">
        <f t="shared" si="56"/>
        <v>49006237.600000001</v>
      </c>
      <c r="AF58" s="478">
        <f t="shared" si="52"/>
        <v>-7149.8073322422279</v>
      </c>
      <c r="AG58" s="478">
        <f t="shared" si="52"/>
        <v>-6338934.4800000042</v>
      </c>
      <c r="AH58" s="15">
        <v>1165</v>
      </c>
      <c r="AI58" s="479">
        <f t="shared" si="8"/>
        <v>49006237.600000001</v>
      </c>
    </row>
    <row r="59" spans="1:35" x14ac:dyDescent="0.2">
      <c r="A59" s="466" t="s">
        <v>609</v>
      </c>
      <c r="B59" s="472">
        <v>1627</v>
      </c>
      <c r="C59" s="474">
        <v>2647.05</v>
      </c>
      <c r="D59" s="475"/>
      <c r="E59" s="475"/>
      <c r="F59" s="475"/>
      <c r="G59" s="475"/>
      <c r="H59" s="475"/>
      <c r="I59" s="475"/>
      <c r="J59" s="475"/>
      <c r="K59" s="476">
        <f t="shared" si="53"/>
        <v>2647.05</v>
      </c>
      <c r="L59" s="476">
        <v>1000</v>
      </c>
      <c r="M59" s="475"/>
      <c r="N59" s="476">
        <f t="shared" si="58"/>
        <v>1000</v>
      </c>
      <c r="O59" s="477">
        <f t="shared" si="54"/>
        <v>32764.600000000002</v>
      </c>
      <c r="P59" s="474">
        <f>+O59*12+1627000</f>
        <v>2020175.2</v>
      </c>
      <c r="Q59" s="15">
        <v>1543</v>
      </c>
      <c r="R59" s="468">
        <v>3190.74</v>
      </c>
      <c r="S59" s="11"/>
      <c r="T59" s="11"/>
      <c r="U59" s="11"/>
      <c r="V59" s="11"/>
      <c r="W59" s="11"/>
      <c r="X59" s="11"/>
      <c r="Y59" s="11"/>
      <c r="Z59" s="476">
        <f t="shared" si="55"/>
        <v>3190.74</v>
      </c>
      <c r="AA59" s="476">
        <v>1000</v>
      </c>
      <c r="AB59" s="475"/>
      <c r="AC59" s="476">
        <f t="shared" si="59"/>
        <v>1000</v>
      </c>
      <c r="AD59" s="477">
        <f t="shared" si="57"/>
        <v>39288.879999999997</v>
      </c>
      <c r="AE59" s="474">
        <f t="shared" si="56"/>
        <v>60622741.839999996</v>
      </c>
      <c r="AF59" s="478">
        <f t="shared" si="52"/>
        <v>-6524.2799999999952</v>
      </c>
      <c r="AG59" s="478">
        <f t="shared" si="52"/>
        <v>-58602566.639999993</v>
      </c>
      <c r="AH59" s="15">
        <v>1543</v>
      </c>
      <c r="AI59" s="479">
        <f t="shared" si="8"/>
        <v>60622741.839999996</v>
      </c>
    </row>
    <row r="60" spans="1:35" x14ac:dyDescent="0.2">
      <c r="A60" s="466" t="s">
        <v>610</v>
      </c>
      <c r="B60" s="472">
        <v>1361</v>
      </c>
      <c r="C60" s="474">
        <v>2423.69</v>
      </c>
      <c r="D60" s="475"/>
      <c r="E60" s="475"/>
      <c r="F60" s="475"/>
      <c r="G60" s="475"/>
      <c r="H60" s="475"/>
      <c r="I60" s="475"/>
      <c r="J60" s="475"/>
      <c r="K60" s="476">
        <f t="shared" si="53"/>
        <v>2423.69</v>
      </c>
      <c r="L60" s="476">
        <v>966.86260102865538</v>
      </c>
      <c r="M60" s="475"/>
      <c r="N60" s="476">
        <f t="shared" si="58"/>
        <v>966.86260102865538</v>
      </c>
      <c r="O60" s="477">
        <f t="shared" si="54"/>
        <v>30051.142601028656</v>
      </c>
      <c r="P60" s="474">
        <f>+K60*1361*12+1361000</f>
        <v>40944705.079999998</v>
      </c>
      <c r="Q60" s="15">
        <v>1572</v>
      </c>
      <c r="R60" s="468">
        <v>2995.19</v>
      </c>
      <c r="S60" s="11"/>
      <c r="T60" s="11"/>
      <c r="U60" s="11"/>
      <c r="V60" s="11"/>
      <c r="W60" s="11"/>
      <c r="X60" s="11"/>
      <c r="Y60" s="11"/>
      <c r="Z60" s="476">
        <f t="shared" si="55"/>
        <v>2995.19</v>
      </c>
      <c r="AA60" s="476">
        <v>1000</v>
      </c>
      <c r="AB60" s="475"/>
      <c r="AC60" s="476">
        <f>+AA60</f>
        <v>1000</v>
      </c>
      <c r="AD60" s="477">
        <f t="shared" si="57"/>
        <v>36942.28</v>
      </c>
      <c r="AE60" s="474">
        <f t="shared" si="56"/>
        <v>58073264.159999996</v>
      </c>
      <c r="AF60" s="478">
        <f t="shared" si="52"/>
        <v>-6891.1373989713429</v>
      </c>
      <c r="AG60" s="478">
        <f t="shared" si="52"/>
        <v>-17128559.079999998</v>
      </c>
      <c r="AH60" s="15">
        <v>1572</v>
      </c>
      <c r="AI60" s="479">
        <f t="shared" si="8"/>
        <v>58073264.159999996</v>
      </c>
    </row>
    <row r="61" spans="1:35" x14ac:dyDescent="0.2">
      <c r="A61" s="466" t="s">
        <v>611</v>
      </c>
      <c r="B61" s="472">
        <v>0</v>
      </c>
      <c r="C61" s="474">
        <v>0</v>
      </c>
      <c r="D61" s="475"/>
      <c r="E61" s="475"/>
      <c r="F61" s="493"/>
      <c r="G61" s="493"/>
      <c r="H61" s="493"/>
      <c r="I61" s="475"/>
      <c r="J61" s="493"/>
      <c r="K61" s="496">
        <f t="shared" si="53"/>
        <v>0</v>
      </c>
      <c r="L61" s="119">
        <v>0</v>
      </c>
      <c r="M61" s="493"/>
      <c r="N61" s="496">
        <v>0</v>
      </c>
      <c r="O61" s="477">
        <f>(K61*12)+L63</f>
        <v>1196.9327972429637</v>
      </c>
      <c r="P61" s="474">
        <v>0</v>
      </c>
      <c r="Q61" s="15">
        <v>2</v>
      </c>
      <c r="R61" s="468">
        <v>4625.8500000000004</v>
      </c>
      <c r="S61" s="11"/>
      <c r="T61" s="11"/>
      <c r="U61" s="11"/>
      <c r="V61" s="11"/>
      <c r="W61" s="11"/>
      <c r="X61" s="11"/>
      <c r="Y61" s="11"/>
      <c r="Z61" s="496">
        <f t="shared" si="55"/>
        <v>4625.8500000000004</v>
      </c>
      <c r="AA61" s="476">
        <v>1000</v>
      </c>
      <c r="AB61" s="493"/>
      <c r="AC61" s="496">
        <f>+AA61</f>
        <v>1000</v>
      </c>
      <c r="AD61" s="477">
        <f t="shared" si="57"/>
        <v>56510.200000000004</v>
      </c>
      <c r="AE61" s="474">
        <f t="shared" si="56"/>
        <v>113020.40000000001</v>
      </c>
      <c r="AF61" s="478">
        <f t="shared" si="52"/>
        <v>-55313.267202757037</v>
      </c>
      <c r="AG61" s="478">
        <f t="shared" si="52"/>
        <v>-113020.40000000001</v>
      </c>
      <c r="AH61" s="15">
        <v>2</v>
      </c>
      <c r="AI61" s="479">
        <f t="shared" si="8"/>
        <v>113020.40000000001</v>
      </c>
    </row>
    <row r="62" spans="1:35" x14ac:dyDescent="0.2">
      <c r="A62" s="466" t="s">
        <v>612</v>
      </c>
      <c r="B62" s="472">
        <v>0</v>
      </c>
      <c r="C62" s="474">
        <v>0</v>
      </c>
      <c r="D62" s="475"/>
      <c r="E62" s="475"/>
      <c r="F62" s="493"/>
      <c r="G62" s="493"/>
      <c r="H62" s="493"/>
      <c r="I62" s="475"/>
      <c r="J62" s="493"/>
      <c r="K62" s="496">
        <f t="shared" si="53"/>
        <v>0</v>
      </c>
      <c r="L62" s="119">
        <v>0</v>
      </c>
      <c r="M62" s="493"/>
      <c r="N62" s="496">
        <v>0</v>
      </c>
      <c r="O62" s="477">
        <f>(K62*12)+L64</f>
        <v>600</v>
      </c>
      <c r="P62" s="474">
        <v>0</v>
      </c>
      <c r="Q62" s="15">
        <v>3</v>
      </c>
      <c r="R62" s="468">
        <v>6834.47</v>
      </c>
      <c r="S62" s="11"/>
      <c r="T62" s="11"/>
      <c r="U62" s="11"/>
      <c r="V62" s="11"/>
      <c r="W62" s="11"/>
      <c r="X62" s="11"/>
      <c r="Y62" s="11"/>
      <c r="Z62" s="496">
        <f t="shared" si="55"/>
        <v>6834.47</v>
      </c>
      <c r="AA62" s="476">
        <v>1000</v>
      </c>
      <c r="AB62" s="493"/>
      <c r="AC62" s="496">
        <f>+AA62</f>
        <v>1000</v>
      </c>
      <c r="AD62" s="477">
        <f t="shared" si="57"/>
        <v>83013.64</v>
      </c>
      <c r="AE62" s="474">
        <f t="shared" si="56"/>
        <v>249040.91999999998</v>
      </c>
      <c r="AF62" s="478">
        <f t="shared" si="52"/>
        <v>-82413.64</v>
      </c>
      <c r="AG62" s="478">
        <f t="shared" si="52"/>
        <v>-249040.91999999998</v>
      </c>
      <c r="AH62" s="15">
        <v>3</v>
      </c>
      <c r="AI62" s="479">
        <f t="shared" si="8"/>
        <v>249040.91999999998</v>
      </c>
    </row>
    <row r="63" spans="1:35" x14ac:dyDescent="0.2">
      <c r="A63" s="469" t="s">
        <v>613</v>
      </c>
      <c r="B63" s="483">
        <f t="shared" ref="B63:P63" si="60">SUM(B64:B65)</f>
        <v>3502</v>
      </c>
      <c r="C63" s="470">
        <f t="shared" si="60"/>
        <v>5356.29</v>
      </c>
      <c r="D63" s="470">
        <f t="shared" si="60"/>
        <v>0</v>
      </c>
      <c r="E63" s="470">
        <f t="shared" si="60"/>
        <v>0</v>
      </c>
      <c r="F63" s="470">
        <f t="shared" si="60"/>
        <v>0</v>
      </c>
      <c r="G63" s="470">
        <f t="shared" si="60"/>
        <v>0</v>
      </c>
      <c r="H63" s="470">
        <f t="shared" si="60"/>
        <v>0</v>
      </c>
      <c r="I63" s="475"/>
      <c r="J63" s="470">
        <f t="shared" si="60"/>
        <v>0</v>
      </c>
      <c r="K63" s="470">
        <f t="shared" si="60"/>
        <v>5356.29</v>
      </c>
      <c r="L63" s="470">
        <f t="shared" ref="L63" si="61">SUM(L64:L65)</f>
        <v>1196.9327972429637</v>
      </c>
      <c r="M63" s="470">
        <f t="shared" si="60"/>
        <v>0</v>
      </c>
      <c r="N63" s="470">
        <f>SUM(N64:N65)</f>
        <v>1196.9327972429637</v>
      </c>
      <c r="O63" s="470">
        <f t="shared" si="60"/>
        <v>65857.058947368423</v>
      </c>
      <c r="P63" s="470">
        <f t="shared" si="60"/>
        <v>104897332.72</v>
      </c>
      <c r="Q63" s="494">
        <f>+Q65+Q64</f>
        <v>2401</v>
      </c>
      <c r="R63" s="497">
        <f>+R65+R64</f>
        <v>6012.62</v>
      </c>
      <c r="S63" s="11"/>
      <c r="T63" s="11"/>
      <c r="U63" s="11"/>
      <c r="V63" s="11"/>
      <c r="W63" s="11"/>
      <c r="X63" s="11"/>
      <c r="Y63" s="11"/>
      <c r="Z63" s="470">
        <f>SUM(Z64:Z65)</f>
        <v>6012.62</v>
      </c>
      <c r="AA63" s="470">
        <f>SUM(AA64:AA65)</f>
        <v>1200</v>
      </c>
      <c r="AB63" s="470">
        <f t="shared" ref="AB63" si="62">SUM(AB64:AB65)</f>
        <v>0</v>
      </c>
      <c r="AC63" s="470">
        <f>SUM(AC64:AC65)</f>
        <v>1200</v>
      </c>
      <c r="AD63" s="470">
        <f>SUM(AD64:AD65)</f>
        <v>73351.44</v>
      </c>
      <c r="AE63" s="470">
        <f>SUM(AE64:AE65)</f>
        <v>81417012.11999999</v>
      </c>
      <c r="AF63" s="470">
        <f>SUM(AF64:AF65)</f>
        <v>-7494.3810526315756</v>
      </c>
      <c r="AG63" s="470">
        <f>SUM(AG64:AG65)</f>
        <v>23480320.600000001</v>
      </c>
      <c r="AH63" s="494">
        <f>+AH65+AH64</f>
        <v>2401</v>
      </c>
      <c r="AI63" s="471">
        <f t="shared" si="8"/>
        <v>81417012.11999999</v>
      </c>
    </row>
    <row r="64" spans="1:35" x14ac:dyDescent="0.2">
      <c r="A64" s="466" t="s">
        <v>614</v>
      </c>
      <c r="B64" s="472">
        <v>20</v>
      </c>
      <c r="C64" s="474">
        <v>2946.56</v>
      </c>
      <c r="D64" s="475"/>
      <c r="E64" s="475"/>
      <c r="F64" s="475"/>
      <c r="G64" s="475"/>
      <c r="H64" s="475"/>
      <c r="I64" s="475"/>
      <c r="J64" s="475"/>
      <c r="K64" s="476">
        <f>+C64</f>
        <v>2946.56</v>
      </c>
      <c r="L64" s="476">
        <v>600</v>
      </c>
      <c r="M64" s="475"/>
      <c r="N64" s="476">
        <f>+L64</f>
        <v>600</v>
      </c>
      <c r="O64" s="477">
        <f>(K64*12)+L66</f>
        <v>36149.509473684215</v>
      </c>
      <c r="P64" s="474">
        <f>+K64*20*12+20000</f>
        <v>727174.39999999991</v>
      </c>
      <c r="Q64" s="15">
        <v>47</v>
      </c>
      <c r="R64" s="468">
        <v>3246.21</v>
      </c>
      <c r="S64" s="11"/>
      <c r="T64" s="11"/>
      <c r="U64" s="11"/>
      <c r="V64" s="11"/>
      <c r="W64" s="11"/>
      <c r="X64" s="11"/>
      <c r="Y64" s="11"/>
      <c r="Z64" s="476">
        <f>+R64</f>
        <v>3246.21</v>
      </c>
      <c r="AA64" s="476">
        <v>600</v>
      </c>
      <c r="AB64" s="475"/>
      <c r="AC64" s="476">
        <f>+AA64</f>
        <v>600</v>
      </c>
      <c r="AD64" s="477">
        <f t="shared" si="57"/>
        <v>39554.520000000004</v>
      </c>
      <c r="AE64" s="474">
        <f t="shared" si="56"/>
        <v>1859062.4400000002</v>
      </c>
      <c r="AF64" s="478">
        <f t="shared" si="52"/>
        <v>-3405.0105263157893</v>
      </c>
      <c r="AG64" s="478">
        <f t="shared" si="52"/>
        <v>-1131888.0400000003</v>
      </c>
      <c r="AH64" s="15">
        <v>47</v>
      </c>
      <c r="AI64" s="479">
        <f t="shared" si="8"/>
        <v>1859062.4400000002</v>
      </c>
    </row>
    <row r="65" spans="1:35" x14ac:dyDescent="0.2">
      <c r="A65" s="466" t="s">
        <v>615</v>
      </c>
      <c r="B65" s="472">
        <v>3482</v>
      </c>
      <c r="C65" s="474">
        <v>2409.73</v>
      </c>
      <c r="D65" s="475"/>
      <c r="E65" s="475"/>
      <c r="F65" s="475"/>
      <c r="G65" s="475"/>
      <c r="H65" s="475"/>
      <c r="I65" s="475"/>
      <c r="J65" s="475"/>
      <c r="K65" s="476">
        <f>+C65</f>
        <v>2409.73</v>
      </c>
      <c r="L65" s="476">
        <v>596.93279724296383</v>
      </c>
      <c r="M65" s="475"/>
      <c r="N65" s="476">
        <f>+L65</f>
        <v>596.93279724296383</v>
      </c>
      <c r="O65" s="477">
        <f>(K65*12)+L67</f>
        <v>29707.549473684212</v>
      </c>
      <c r="P65" s="474">
        <f>+K65*3482*12+3482000</f>
        <v>104170158.31999999</v>
      </c>
      <c r="Q65" s="15">
        <v>2354</v>
      </c>
      <c r="R65" s="468">
        <v>2766.41</v>
      </c>
      <c r="S65" s="11"/>
      <c r="T65" s="11"/>
      <c r="U65" s="11"/>
      <c r="V65" s="11"/>
      <c r="W65" s="11"/>
      <c r="X65" s="11"/>
      <c r="Y65" s="11"/>
      <c r="Z65" s="476">
        <f>+R65</f>
        <v>2766.41</v>
      </c>
      <c r="AA65" s="476">
        <v>600</v>
      </c>
      <c r="AB65" s="475"/>
      <c r="AC65" s="476">
        <f>+AA65</f>
        <v>600</v>
      </c>
      <c r="AD65" s="477">
        <f t="shared" si="57"/>
        <v>33796.92</v>
      </c>
      <c r="AE65" s="474">
        <f t="shared" si="56"/>
        <v>79557949.679999992</v>
      </c>
      <c r="AF65" s="478">
        <f t="shared" si="52"/>
        <v>-4089.3705263157863</v>
      </c>
      <c r="AG65" s="478">
        <f t="shared" si="52"/>
        <v>24612208.640000001</v>
      </c>
      <c r="AH65" s="15">
        <v>2354</v>
      </c>
      <c r="AI65" s="479">
        <f t="shared" si="8"/>
        <v>79557949.679999992</v>
      </c>
    </row>
    <row r="66" spans="1:35" x14ac:dyDescent="0.2">
      <c r="A66" s="469" t="s">
        <v>616</v>
      </c>
      <c r="B66" s="498">
        <f t="shared" ref="B66:P66" si="63">+B67</f>
        <v>381</v>
      </c>
      <c r="C66" s="498">
        <f t="shared" si="63"/>
        <v>1449.8109999999999</v>
      </c>
      <c r="D66" s="498">
        <f t="shared" si="63"/>
        <v>0</v>
      </c>
      <c r="E66" s="498">
        <f t="shared" si="63"/>
        <v>0</v>
      </c>
      <c r="F66" s="498">
        <f t="shared" si="63"/>
        <v>0</v>
      </c>
      <c r="G66" s="498">
        <f t="shared" si="63"/>
        <v>0</v>
      </c>
      <c r="H66" s="498">
        <f t="shared" si="63"/>
        <v>0</v>
      </c>
      <c r="I66" s="475"/>
      <c r="J66" s="498">
        <f t="shared" si="63"/>
        <v>0</v>
      </c>
      <c r="K66" s="498">
        <f t="shared" si="63"/>
        <v>1449.8109999999999</v>
      </c>
      <c r="L66" s="498">
        <f t="shared" si="63"/>
        <v>790.78947368421052</v>
      </c>
      <c r="M66" s="498">
        <f t="shared" si="63"/>
        <v>0</v>
      </c>
      <c r="N66" s="498">
        <f t="shared" si="63"/>
        <v>790.78947368421052</v>
      </c>
      <c r="O66" s="498">
        <f t="shared" si="63"/>
        <v>18397.732</v>
      </c>
      <c r="P66" s="498">
        <f t="shared" si="63"/>
        <v>7009535.8919999991</v>
      </c>
      <c r="Q66" s="494">
        <f>+Q67</f>
        <v>372</v>
      </c>
      <c r="R66" s="497">
        <f>+R67</f>
        <v>1659.67</v>
      </c>
      <c r="S66" s="11"/>
      <c r="T66" s="11"/>
      <c r="U66" s="11"/>
      <c r="V66" s="11"/>
      <c r="W66" s="11"/>
      <c r="X66" s="11"/>
      <c r="Y66" s="11"/>
      <c r="Z66" s="498">
        <f>+Z67</f>
        <v>1659.67</v>
      </c>
      <c r="AA66" s="498">
        <f>+AA67</f>
        <v>768.82</v>
      </c>
      <c r="AB66" s="498">
        <f t="shared" ref="AB66:AH66" si="64">+AB67</f>
        <v>0</v>
      </c>
      <c r="AC66" s="498">
        <f t="shared" si="64"/>
        <v>768.82</v>
      </c>
      <c r="AD66" s="498">
        <f t="shared" si="64"/>
        <v>20684.86</v>
      </c>
      <c r="AE66" s="498">
        <f t="shared" si="64"/>
        <v>7694767.9199999999</v>
      </c>
      <c r="AF66" s="498">
        <f t="shared" si="64"/>
        <v>-2287.1280000000006</v>
      </c>
      <c r="AG66" s="498">
        <f t="shared" si="64"/>
        <v>-685232.02800000086</v>
      </c>
      <c r="AH66" s="494">
        <f t="shared" si="64"/>
        <v>372</v>
      </c>
      <c r="AI66" s="471">
        <f t="shared" si="8"/>
        <v>7694767.9199999999</v>
      </c>
    </row>
    <row r="67" spans="1:35" x14ac:dyDescent="0.2">
      <c r="A67" s="466" t="s">
        <v>617</v>
      </c>
      <c r="B67" s="499">
        <v>381</v>
      </c>
      <c r="C67" s="474">
        <v>1449.8109999999999</v>
      </c>
      <c r="D67" s="475"/>
      <c r="E67" s="475"/>
      <c r="F67" s="475"/>
      <c r="G67" s="475"/>
      <c r="H67" s="475"/>
      <c r="I67" s="475"/>
      <c r="J67" s="475"/>
      <c r="K67" s="476">
        <f>+C67</f>
        <v>1449.8109999999999</v>
      </c>
      <c r="L67" s="476">
        <v>790.78947368421052</v>
      </c>
      <c r="M67" s="475"/>
      <c r="N67" s="476">
        <f>+L67</f>
        <v>790.78947368421052</v>
      </c>
      <c r="O67" s="477">
        <f>(K67*12)+L69</f>
        <v>18397.732</v>
      </c>
      <c r="P67" s="474">
        <f>+K67*381*12+381000</f>
        <v>7009535.8919999991</v>
      </c>
      <c r="Q67" s="15">
        <v>372</v>
      </c>
      <c r="R67" s="468">
        <v>1659.67</v>
      </c>
      <c r="S67" s="11"/>
      <c r="T67" s="11"/>
      <c r="U67" s="11"/>
      <c r="V67" s="11"/>
      <c r="W67" s="11"/>
      <c r="X67" s="11"/>
      <c r="Y67" s="11"/>
      <c r="Z67" s="476">
        <f>+R67</f>
        <v>1659.67</v>
      </c>
      <c r="AA67" s="476">
        <v>768.82</v>
      </c>
      <c r="AB67" s="475"/>
      <c r="AC67" s="476">
        <f>+AA67</f>
        <v>768.82</v>
      </c>
      <c r="AD67" s="477">
        <f t="shared" si="57"/>
        <v>20684.86</v>
      </c>
      <c r="AE67" s="474">
        <f t="shared" si="56"/>
        <v>7694767.9199999999</v>
      </c>
      <c r="AF67" s="478">
        <f t="shared" si="52"/>
        <v>-2287.1280000000006</v>
      </c>
      <c r="AG67" s="478">
        <f t="shared" si="52"/>
        <v>-685232.02800000086</v>
      </c>
      <c r="AH67" s="15">
        <v>372</v>
      </c>
      <c r="AI67" s="479">
        <f t="shared" si="8"/>
        <v>7694767.9199999999</v>
      </c>
    </row>
    <row r="68" spans="1:35" x14ac:dyDescent="0.2">
      <c r="A68" s="469" t="s">
        <v>618</v>
      </c>
      <c r="B68" s="470">
        <f t="shared" ref="B68:P68" si="65">SUM(B69:B71)</f>
        <v>150</v>
      </c>
      <c r="C68" s="470">
        <f t="shared" si="65"/>
        <v>10739.96</v>
      </c>
      <c r="D68" s="470">
        <f t="shared" si="65"/>
        <v>0</v>
      </c>
      <c r="E68" s="470">
        <f t="shared" si="65"/>
        <v>0</v>
      </c>
      <c r="F68" s="470">
        <f t="shared" si="65"/>
        <v>0</v>
      </c>
      <c r="G68" s="470">
        <f t="shared" si="65"/>
        <v>0</v>
      </c>
      <c r="H68" s="470">
        <f t="shared" si="65"/>
        <v>0</v>
      </c>
      <c r="I68" s="475"/>
      <c r="J68" s="470">
        <f t="shared" si="65"/>
        <v>0</v>
      </c>
      <c r="K68" s="470">
        <f t="shared" si="65"/>
        <v>10739.96</v>
      </c>
      <c r="L68" s="470">
        <f t="shared" ref="L68" si="66">SUM(L69:L71)</f>
        <v>2712</v>
      </c>
      <c r="M68" s="470">
        <f t="shared" si="65"/>
        <v>0</v>
      </c>
      <c r="N68" s="470">
        <f t="shared" si="65"/>
        <v>2712</v>
      </c>
      <c r="O68" s="470">
        <f t="shared" si="65"/>
        <v>131107.21646569646</v>
      </c>
      <c r="P68" s="470">
        <f t="shared" si="65"/>
        <v>6012356.04</v>
      </c>
      <c r="Q68" s="494">
        <f>+Q70+Q69+Q71</f>
        <v>178</v>
      </c>
      <c r="R68" s="494">
        <f>+R70+R69+R71</f>
        <v>10552.16</v>
      </c>
      <c r="S68" s="11"/>
      <c r="T68" s="11"/>
      <c r="U68" s="11"/>
      <c r="V68" s="11"/>
      <c r="W68" s="11"/>
      <c r="X68" s="11"/>
      <c r="Y68" s="11"/>
      <c r="Z68" s="470">
        <f>SUM(Z69:Z71)</f>
        <v>10552.16</v>
      </c>
      <c r="AA68" s="470">
        <f>SUM(AA69:AA71)</f>
        <v>2693.96</v>
      </c>
      <c r="AB68" s="470">
        <f t="shared" ref="AB68" si="67">SUM(AB69:AB71)</f>
        <v>0</v>
      </c>
      <c r="AC68" s="470">
        <f>SUM(AC69:AC71)</f>
        <v>2693.96</v>
      </c>
      <c r="AD68" s="470">
        <f>SUM(AD69:AD71)</f>
        <v>129319.87999999999</v>
      </c>
      <c r="AE68" s="470">
        <f>SUM(AE69:AE71)</f>
        <v>6855376.0399999991</v>
      </c>
      <c r="AF68" s="470">
        <f>SUM(AF69:AF71)</f>
        <v>1787.3364656964768</v>
      </c>
      <c r="AG68" s="470">
        <f>SUM(AG69:AG71)</f>
        <v>-843019.99999999965</v>
      </c>
      <c r="AH68" s="494">
        <f>+AH70+AH69+AH71</f>
        <v>178</v>
      </c>
      <c r="AI68" s="471">
        <f t="shared" si="8"/>
        <v>6855376.0399999991</v>
      </c>
    </row>
    <row r="69" spans="1:35" x14ac:dyDescent="0.2">
      <c r="A69" s="466" t="s">
        <v>596</v>
      </c>
      <c r="B69" s="499">
        <v>23</v>
      </c>
      <c r="C69" s="474">
        <v>4396.21</v>
      </c>
      <c r="D69" s="475"/>
      <c r="E69" s="475"/>
      <c r="F69" s="475"/>
      <c r="G69" s="475"/>
      <c r="H69" s="475"/>
      <c r="I69" s="475"/>
      <c r="J69" s="475"/>
      <c r="K69" s="476">
        <f>+C69</f>
        <v>4396.21</v>
      </c>
      <c r="L69" s="476">
        <v>1000</v>
      </c>
      <c r="M69" s="475"/>
      <c r="N69" s="476">
        <f>+L69</f>
        <v>1000</v>
      </c>
      <c r="O69" s="477">
        <f>(K69*12)+L71</f>
        <v>53466.520000000004</v>
      </c>
      <c r="P69" s="474">
        <f>+K69*23*12+23000</f>
        <v>1236353.96</v>
      </c>
      <c r="Q69" s="15">
        <v>23</v>
      </c>
      <c r="R69" s="468">
        <v>4338.79</v>
      </c>
      <c r="S69" s="11"/>
      <c r="T69" s="11"/>
      <c r="U69" s="11"/>
      <c r="V69" s="11"/>
      <c r="W69" s="11"/>
      <c r="X69" s="11"/>
      <c r="Y69" s="11"/>
      <c r="Z69" s="476">
        <f>+R69</f>
        <v>4338.79</v>
      </c>
      <c r="AA69" s="476">
        <v>1000</v>
      </c>
      <c r="AB69" s="475"/>
      <c r="AC69" s="476">
        <f>+AA69</f>
        <v>1000</v>
      </c>
      <c r="AD69" s="477">
        <f t="shared" si="57"/>
        <v>53065.479999999996</v>
      </c>
      <c r="AE69" s="474">
        <f t="shared" si="56"/>
        <v>1220506.0399999998</v>
      </c>
      <c r="AF69" s="478">
        <f t="shared" si="52"/>
        <v>401.04000000000815</v>
      </c>
      <c r="AG69" s="478">
        <f t="shared" si="52"/>
        <v>15847.920000000158</v>
      </c>
      <c r="AH69" s="15">
        <v>23</v>
      </c>
      <c r="AI69" s="479">
        <f t="shared" si="8"/>
        <v>1220506.0399999998</v>
      </c>
    </row>
    <row r="70" spans="1:35" x14ac:dyDescent="0.2">
      <c r="A70" s="466" t="s">
        <v>597</v>
      </c>
      <c r="B70" s="499">
        <v>2</v>
      </c>
      <c r="C70" s="474">
        <v>3297.17</v>
      </c>
      <c r="D70" s="475"/>
      <c r="E70" s="475"/>
      <c r="F70" s="475"/>
      <c r="G70" s="475"/>
      <c r="H70" s="475"/>
      <c r="I70" s="475"/>
      <c r="J70" s="475"/>
      <c r="K70" s="476">
        <f>+C70</f>
        <v>3297.17</v>
      </c>
      <c r="L70" s="476">
        <v>1000</v>
      </c>
      <c r="M70" s="475"/>
      <c r="N70" s="476">
        <f t="shared" ref="N70:N73" si="68">+L70</f>
        <v>1000</v>
      </c>
      <c r="O70" s="477">
        <f>(K70*12)+L72</f>
        <v>40081.736465696464</v>
      </c>
      <c r="P70" s="474">
        <f>+K70*2*12+2000</f>
        <v>81132.08</v>
      </c>
      <c r="Q70" s="15">
        <v>6</v>
      </c>
      <c r="R70" s="468">
        <v>3254.1</v>
      </c>
      <c r="S70" s="11"/>
      <c r="T70" s="11"/>
      <c r="U70" s="11"/>
      <c r="V70" s="11"/>
      <c r="W70" s="11"/>
      <c r="X70" s="11"/>
      <c r="Y70" s="11"/>
      <c r="Z70" s="476">
        <f>+R70</f>
        <v>3254.1</v>
      </c>
      <c r="AA70" s="476">
        <v>1000</v>
      </c>
      <c r="AB70" s="475"/>
      <c r="AC70" s="476">
        <f t="shared" ref="AC70:AC73" si="69">+AA70</f>
        <v>1000</v>
      </c>
      <c r="AD70" s="477">
        <f t="shared" si="57"/>
        <v>40049.199999999997</v>
      </c>
      <c r="AE70" s="474">
        <f t="shared" si="56"/>
        <v>240295.19999999998</v>
      </c>
      <c r="AF70" s="478">
        <f t="shared" si="52"/>
        <v>32.536465696466621</v>
      </c>
      <c r="AG70" s="478">
        <f t="shared" si="52"/>
        <v>-159163.12</v>
      </c>
      <c r="AH70" s="15">
        <v>6</v>
      </c>
      <c r="AI70" s="479">
        <f t="shared" si="8"/>
        <v>240295.19999999998</v>
      </c>
    </row>
    <row r="71" spans="1:35" x14ac:dyDescent="0.2">
      <c r="A71" s="466" t="s">
        <v>598</v>
      </c>
      <c r="B71" s="499">
        <v>125</v>
      </c>
      <c r="C71" s="474">
        <v>3046.58</v>
      </c>
      <c r="D71" s="475"/>
      <c r="E71" s="475"/>
      <c r="F71" s="475"/>
      <c r="G71" s="475"/>
      <c r="H71" s="475"/>
      <c r="I71" s="475"/>
      <c r="J71" s="475"/>
      <c r="K71" s="476">
        <f>+C71</f>
        <v>3046.58</v>
      </c>
      <c r="L71" s="476">
        <v>712</v>
      </c>
      <c r="M71" s="475"/>
      <c r="N71" s="476">
        <f t="shared" si="68"/>
        <v>712</v>
      </c>
      <c r="O71" s="477">
        <f>(K71*12)+L73</f>
        <v>37558.959999999999</v>
      </c>
      <c r="P71" s="474">
        <f>+K71*125*12+125000</f>
        <v>4694870</v>
      </c>
      <c r="Q71" s="15">
        <v>149</v>
      </c>
      <c r="R71" s="468">
        <v>2959.27</v>
      </c>
      <c r="S71" s="11"/>
      <c r="T71" s="11"/>
      <c r="U71" s="11"/>
      <c r="V71" s="11"/>
      <c r="W71" s="11"/>
      <c r="X71" s="11"/>
      <c r="Y71" s="11"/>
      <c r="Z71" s="476">
        <f>+R71</f>
        <v>2959.27</v>
      </c>
      <c r="AA71" s="476">
        <v>693.96</v>
      </c>
      <c r="AB71" s="475"/>
      <c r="AC71" s="476">
        <f t="shared" si="69"/>
        <v>693.96</v>
      </c>
      <c r="AD71" s="477">
        <f>(Z71*12)+AA71</f>
        <v>36205.199999999997</v>
      </c>
      <c r="AE71" s="474">
        <f>(Z71*12*Q71)+(AA71*Q71)</f>
        <v>5394574.7999999998</v>
      </c>
      <c r="AF71" s="478">
        <f t="shared" si="52"/>
        <v>1353.760000000002</v>
      </c>
      <c r="AG71" s="478">
        <f t="shared" si="52"/>
        <v>-699704.79999999981</v>
      </c>
      <c r="AH71" s="15">
        <v>149</v>
      </c>
      <c r="AI71" s="479">
        <f t="shared" si="8"/>
        <v>5394574.7999999998</v>
      </c>
    </row>
    <row r="72" spans="1:35" x14ac:dyDescent="0.2">
      <c r="A72" s="469" t="s">
        <v>619</v>
      </c>
      <c r="B72" s="484">
        <v>962</v>
      </c>
      <c r="C72" s="488">
        <v>1739.6518688854501</v>
      </c>
      <c r="D72" s="489"/>
      <c r="E72" s="489"/>
      <c r="F72" s="489"/>
      <c r="G72" s="489"/>
      <c r="H72" s="489"/>
      <c r="I72" s="475"/>
      <c r="J72" s="489"/>
      <c r="K72" s="490">
        <v>1739.6518688854521</v>
      </c>
      <c r="L72" s="490">
        <v>515.69646569646568</v>
      </c>
      <c r="M72" s="489"/>
      <c r="N72" s="490">
        <f t="shared" si="68"/>
        <v>515.69646569646568</v>
      </c>
      <c r="O72" s="491">
        <v>20875.822426625426</v>
      </c>
      <c r="P72" s="488">
        <v>20082541.174413659</v>
      </c>
      <c r="Q72" s="494">
        <v>743</v>
      </c>
      <c r="R72" s="468">
        <v>1690.35</v>
      </c>
      <c r="S72" s="11"/>
      <c r="T72" s="11"/>
      <c r="U72" s="11"/>
      <c r="V72" s="11"/>
      <c r="W72" s="11"/>
      <c r="X72" s="11"/>
      <c r="Y72" s="11"/>
      <c r="Z72" s="490">
        <v>1739.6518688854521</v>
      </c>
      <c r="AA72" s="490">
        <v>384.82</v>
      </c>
      <c r="AB72" s="489"/>
      <c r="AC72" s="490">
        <f t="shared" si="69"/>
        <v>384.82</v>
      </c>
      <c r="AD72" s="491">
        <f>(Z72*12)+AA72</f>
        <v>21260.642426625425</v>
      </c>
      <c r="AE72" s="488">
        <f>(Z72*12*Q72)+(AA72*Q72)</f>
        <v>15796657.322982691</v>
      </c>
      <c r="AF72" s="486">
        <f>+O72-AD72</f>
        <v>-384.81999999999971</v>
      </c>
      <c r="AG72" s="486">
        <f>+P72-AE72</f>
        <v>4285883.8514309675</v>
      </c>
      <c r="AH72" s="494">
        <v>743</v>
      </c>
      <c r="AI72" s="471">
        <f t="shared" si="8"/>
        <v>15796657.322982691</v>
      </c>
    </row>
    <row r="73" spans="1:35" x14ac:dyDescent="0.2">
      <c r="A73" s="469" t="s">
        <v>620</v>
      </c>
      <c r="B73" s="500">
        <v>64</v>
      </c>
      <c r="C73" s="501">
        <v>700</v>
      </c>
      <c r="D73" s="489"/>
      <c r="E73" s="489"/>
      <c r="F73" s="489"/>
      <c r="G73" s="489"/>
      <c r="H73" s="489"/>
      <c r="I73" s="489"/>
      <c r="J73" s="489"/>
      <c r="K73" s="490">
        <f>+C73</f>
        <v>700</v>
      </c>
      <c r="L73" s="490">
        <v>1000</v>
      </c>
      <c r="M73" s="489"/>
      <c r="N73" s="490">
        <f t="shared" si="68"/>
        <v>1000</v>
      </c>
      <c r="O73" s="491">
        <f>+K73*64</f>
        <v>44800</v>
      </c>
      <c r="P73" s="488">
        <f>+O73*12</f>
        <v>537600</v>
      </c>
      <c r="Q73" s="15"/>
      <c r="R73" s="468">
        <v>0</v>
      </c>
      <c r="S73" s="11"/>
      <c r="T73" s="11"/>
      <c r="U73" s="11"/>
      <c r="V73" s="11"/>
      <c r="W73" s="11"/>
      <c r="X73" s="11"/>
      <c r="Y73" s="11"/>
      <c r="Z73" s="490">
        <f>+R73</f>
        <v>0</v>
      </c>
      <c r="AA73" s="490">
        <v>0</v>
      </c>
      <c r="AB73" s="489"/>
      <c r="AC73" s="490">
        <f t="shared" si="69"/>
        <v>0</v>
      </c>
      <c r="AD73" s="491">
        <f>(Z73*12)+AA73</f>
        <v>0</v>
      </c>
      <c r="AE73" s="488">
        <f>(Z73*12*Q73)+(AA73*Q73)</f>
        <v>0</v>
      </c>
      <c r="AF73" s="486">
        <f t="shared" si="52"/>
        <v>44800</v>
      </c>
      <c r="AG73" s="486">
        <f>+P73-AE73</f>
        <v>537600</v>
      </c>
      <c r="AH73" s="15"/>
      <c r="AI73" s="471">
        <f t="shared" ref="AI73:AI128" si="70">+AE73</f>
        <v>0</v>
      </c>
    </row>
    <row r="74" spans="1:35" x14ac:dyDescent="0.2">
      <c r="A74" s="466"/>
      <c r="B74" s="492"/>
      <c r="C74" s="475"/>
      <c r="D74" s="475"/>
      <c r="E74" s="475"/>
      <c r="F74" s="475"/>
      <c r="G74" s="475"/>
      <c r="H74" s="475"/>
      <c r="I74" s="475"/>
      <c r="J74" s="475"/>
      <c r="K74" s="476"/>
      <c r="L74" s="490"/>
      <c r="M74" s="475"/>
      <c r="N74" s="493"/>
      <c r="O74" s="477"/>
      <c r="P74" s="474"/>
      <c r="Q74" s="15"/>
      <c r="R74" s="468"/>
      <c r="S74" s="11"/>
      <c r="T74" s="11"/>
      <c r="U74" s="11"/>
      <c r="V74" s="11"/>
      <c r="W74" s="11"/>
      <c r="X74" s="11"/>
      <c r="Y74" s="11"/>
      <c r="Z74" s="11"/>
      <c r="AA74" s="11"/>
      <c r="AB74" s="11"/>
      <c r="AC74" s="9"/>
      <c r="AD74" s="42"/>
      <c r="AE74" s="16"/>
      <c r="AF74" s="16"/>
      <c r="AG74" s="478"/>
      <c r="AH74" s="15"/>
      <c r="AI74" s="471">
        <f t="shared" si="70"/>
        <v>0</v>
      </c>
    </row>
    <row r="75" spans="1:35" x14ac:dyDescent="0.2">
      <c r="A75" s="469" t="s">
        <v>73</v>
      </c>
      <c r="B75" s="500"/>
      <c r="C75" s="489"/>
      <c r="D75" s="489"/>
      <c r="E75" s="489"/>
      <c r="F75" s="489"/>
      <c r="G75" s="489"/>
      <c r="H75" s="489"/>
      <c r="I75" s="489"/>
      <c r="J75" s="489"/>
      <c r="K75" s="490"/>
      <c r="L75" s="489"/>
      <c r="M75" s="489"/>
      <c r="N75" s="502"/>
      <c r="O75" s="477"/>
      <c r="P75" s="474"/>
      <c r="Q75" s="15"/>
      <c r="R75" s="468"/>
      <c r="S75" s="11"/>
      <c r="T75" s="11"/>
      <c r="U75" s="11"/>
      <c r="V75" s="11"/>
      <c r="W75" s="11"/>
      <c r="X75" s="11"/>
      <c r="Y75" s="11"/>
      <c r="Z75" s="11"/>
      <c r="AA75" s="11"/>
      <c r="AB75" s="11"/>
      <c r="AC75" s="9"/>
      <c r="AD75" s="42"/>
      <c r="AE75" s="16"/>
      <c r="AF75" s="16"/>
      <c r="AG75" s="478"/>
      <c r="AH75" s="15"/>
      <c r="AI75" s="471">
        <f t="shared" si="70"/>
        <v>0</v>
      </c>
    </row>
    <row r="76" spans="1:35" x14ac:dyDescent="0.2">
      <c r="A76" s="469" t="s">
        <v>621</v>
      </c>
      <c r="B76" s="500"/>
      <c r="C76" s="489"/>
      <c r="D76" s="489"/>
      <c r="E76" s="489"/>
      <c r="F76" s="489"/>
      <c r="G76" s="489"/>
      <c r="H76" s="489"/>
      <c r="I76" s="489"/>
      <c r="J76" s="489"/>
      <c r="K76" s="490"/>
      <c r="L76" s="489"/>
      <c r="M76" s="489"/>
      <c r="N76" s="502"/>
      <c r="O76" s="477"/>
      <c r="P76" s="474"/>
      <c r="Q76" s="15"/>
      <c r="R76" s="468"/>
      <c r="S76" s="11"/>
      <c r="T76" s="11"/>
      <c r="U76" s="11"/>
      <c r="V76" s="11"/>
      <c r="W76" s="11"/>
      <c r="X76" s="11"/>
      <c r="Y76" s="11"/>
      <c r="Z76" s="11"/>
      <c r="AA76" s="11"/>
      <c r="AB76" s="11"/>
      <c r="AC76" s="9"/>
      <c r="AD76" s="42"/>
      <c r="AE76" s="16"/>
      <c r="AF76" s="16"/>
      <c r="AG76" s="478"/>
      <c r="AH76" s="15"/>
      <c r="AI76" s="471">
        <f t="shared" si="70"/>
        <v>0</v>
      </c>
    </row>
    <row r="77" spans="1:35" x14ac:dyDescent="0.2">
      <c r="A77" s="469" t="s">
        <v>4</v>
      </c>
      <c r="B77" s="470">
        <f t="shared" ref="B77:P77" si="71">SUM(B78:B80)</f>
        <v>28</v>
      </c>
      <c r="C77" s="470">
        <f t="shared" si="71"/>
        <v>9178.08</v>
      </c>
      <c r="D77" s="470">
        <f t="shared" si="71"/>
        <v>0</v>
      </c>
      <c r="F77" s="470">
        <f t="shared" si="71"/>
        <v>0</v>
      </c>
      <c r="G77" s="470">
        <f t="shared" si="71"/>
        <v>0</v>
      </c>
      <c r="H77" s="470">
        <f t="shared" si="71"/>
        <v>0</v>
      </c>
      <c r="I77" s="470">
        <f t="shared" si="71"/>
        <v>0</v>
      </c>
      <c r="J77" s="470">
        <f t="shared" si="71"/>
        <v>0</v>
      </c>
      <c r="K77" s="470">
        <f t="shared" si="71"/>
        <v>9178.0978639160003</v>
      </c>
      <c r="L77" s="470">
        <f t="shared" si="71"/>
        <v>3000</v>
      </c>
      <c r="M77" s="470">
        <f t="shared" si="71"/>
        <v>0</v>
      </c>
      <c r="N77" s="470">
        <f t="shared" si="71"/>
        <v>3000</v>
      </c>
      <c r="O77" s="470">
        <f t="shared" si="71"/>
        <v>114192.47313051479</v>
      </c>
      <c r="P77" s="470">
        <f t="shared" si="71"/>
        <v>1062309.6775661772</v>
      </c>
      <c r="Q77" s="470">
        <f>SUM(Q78:Q80)</f>
        <v>28</v>
      </c>
      <c r="R77" s="470">
        <f>SUM(R78:R80)</f>
        <v>9813.75</v>
      </c>
      <c r="S77" s="11"/>
      <c r="T77" s="11"/>
      <c r="U77" s="11"/>
      <c r="V77" s="11"/>
      <c r="W77" s="11"/>
      <c r="X77" s="11"/>
      <c r="Y77" s="11"/>
      <c r="Z77" s="503">
        <f>+R77</f>
        <v>9813.75</v>
      </c>
      <c r="AA77" s="470">
        <f t="shared" ref="AA77" si="72">SUM(AA78:AA80)</f>
        <v>3000</v>
      </c>
      <c r="AB77" s="11"/>
      <c r="AC77" s="470">
        <f t="shared" ref="AC77:AH77" si="73">SUM(AC78:AC80)</f>
        <v>3000</v>
      </c>
      <c r="AD77" s="470">
        <f t="shared" si="73"/>
        <v>120764.99999999999</v>
      </c>
      <c r="AE77" s="470">
        <f t="shared" si="73"/>
        <v>1134832.1199999999</v>
      </c>
      <c r="AF77" s="470">
        <f t="shared" si="73"/>
        <v>-6572.5268694852166</v>
      </c>
      <c r="AG77" s="470">
        <f t="shared" si="73"/>
        <v>-72522.442433822682</v>
      </c>
      <c r="AH77" s="470">
        <f t="shared" si="73"/>
        <v>28</v>
      </c>
      <c r="AI77" s="471">
        <f t="shared" si="70"/>
        <v>1134832.1199999999</v>
      </c>
    </row>
    <row r="78" spans="1:35" x14ac:dyDescent="0.2">
      <c r="A78" s="466" t="s">
        <v>561</v>
      </c>
      <c r="B78" s="472">
        <v>3</v>
      </c>
      <c r="C78" s="474">
        <v>3006.7</v>
      </c>
      <c r="D78" s="475"/>
      <c r="E78" s="475"/>
      <c r="F78" s="475"/>
      <c r="G78" s="475"/>
      <c r="H78" s="475"/>
      <c r="I78" s="475"/>
      <c r="J78" s="475"/>
      <c r="K78" s="476">
        <v>3006.7059317043445</v>
      </c>
      <c r="L78" s="476">
        <v>1000</v>
      </c>
      <c r="M78" s="475"/>
      <c r="N78" s="476">
        <f>+L78</f>
        <v>1000</v>
      </c>
      <c r="O78" s="477">
        <f>SUM(K78:L78)*3</f>
        <v>12020.117795113034</v>
      </c>
      <c r="P78" s="474">
        <f>+K78*3*12+3000</f>
        <v>111241.41354135641</v>
      </c>
      <c r="Q78" s="475">
        <v>3</v>
      </c>
      <c r="R78" s="504">
        <v>3208.77</v>
      </c>
      <c r="S78" s="11"/>
      <c r="T78" s="11"/>
      <c r="U78" s="11"/>
      <c r="V78" s="11"/>
      <c r="W78" s="11"/>
      <c r="X78" s="11"/>
      <c r="Y78" s="11"/>
      <c r="Z78" s="482">
        <f t="shared" ref="Z78:Z128" si="74">+R78</f>
        <v>3208.77</v>
      </c>
      <c r="AA78" s="476">
        <v>1000</v>
      </c>
      <c r="AB78" s="11"/>
      <c r="AC78" s="476">
        <v>1000</v>
      </c>
      <c r="AD78" s="477">
        <f t="shared" ref="AD78:AD92" si="75">(Z78*12)+AA78</f>
        <v>39505.24</v>
      </c>
      <c r="AE78" s="474">
        <f>(Z78*12*Q78)+(AA78*Q78)</f>
        <v>118515.72</v>
      </c>
      <c r="AF78" s="478">
        <f t="shared" ref="AF78:AG93" si="76">+O78-AD78</f>
        <v>-27485.122204886964</v>
      </c>
      <c r="AG78" s="478">
        <f t="shared" si="76"/>
        <v>-7274.3064586435939</v>
      </c>
      <c r="AH78" s="475">
        <v>3</v>
      </c>
      <c r="AI78" s="479">
        <f t="shared" si="70"/>
        <v>118515.72</v>
      </c>
    </row>
    <row r="79" spans="1:35" x14ac:dyDescent="0.2">
      <c r="A79" s="466" t="s">
        <v>14</v>
      </c>
      <c r="B79" s="472">
        <v>13</v>
      </c>
      <c r="C79" s="474">
        <v>3115.65</v>
      </c>
      <c r="D79" s="475"/>
      <c r="E79" s="475"/>
      <c r="F79" s="475"/>
      <c r="G79" s="475"/>
      <c r="H79" s="475"/>
      <c r="I79" s="475"/>
      <c r="J79" s="475"/>
      <c r="K79" s="476">
        <v>3115.6521488618564</v>
      </c>
      <c r="L79" s="476">
        <v>1000</v>
      </c>
      <c r="M79" s="475"/>
      <c r="N79" s="476">
        <f t="shared" ref="N79:N92" si="77">+L79</f>
        <v>1000</v>
      </c>
      <c r="O79" s="477">
        <f>SUM(K79:L79)*13</f>
        <v>53503.477935204137</v>
      </c>
      <c r="P79" s="474">
        <f>+K79*13*12+13000</f>
        <v>499041.73522244964</v>
      </c>
      <c r="Q79" s="475">
        <v>13</v>
      </c>
      <c r="R79" s="15">
        <v>3349.94</v>
      </c>
      <c r="S79" s="11"/>
      <c r="T79" s="11"/>
      <c r="U79" s="11"/>
      <c r="V79" s="11"/>
      <c r="W79" s="11"/>
      <c r="X79" s="11"/>
      <c r="Y79" s="11"/>
      <c r="Z79" s="482">
        <f t="shared" si="74"/>
        <v>3349.94</v>
      </c>
      <c r="AA79" s="476">
        <v>1000</v>
      </c>
      <c r="AB79" s="11"/>
      <c r="AC79" s="476">
        <v>1000</v>
      </c>
      <c r="AD79" s="477">
        <f t="shared" si="75"/>
        <v>41199.279999999999</v>
      </c>
      <c r="AE79" s="474">
        <f>(Z79*12*Q79)+(AA79*Q79)</f>
        <v>535590.64</v>
      </c>
      <c r="AF79" s="478">
        <f t="shared" si="76"/>
        <v>12304.197935204138</v>
      </c>
      <c r="AG79" s="478">
        <f t="shared" si="76"/>
        <v>-36548.904777550371</v>
      </c>
      <c r="AH79" s="475">
        <v>13</v>
      </c>
      <c r="AI79" s="479">
        <f t="shared" si="70"/>
        <v>535590.64</v>
      </c>
    </row>
    <row r="80" spans="1:35" x14ac:dyDescent="0.2">
      <c r="A80" s="466" t="s">
        <v>562</v>
      </c>
      <c r="B80" s="472">
        <v>12</v>
      </c>
      <c r="C80" s="474">
        <v>3055.73</v>
      </c>
      <c r="D80" s="475"/>
      <c r="E80" s="489"/>
      <c r="F80" s="475"/>
      <c r="G80" s="475"/>
      <c r="H80" s="475"/>
      <c r="I80" s="475"/>
      <c r="J80" s="475"/>
      <c r="K80" s="476">
        <v>3055.7397833498003</v>
      </c>
      <c r="L80" s="476">
        <v>1000</v>
      </c>
      <c r="M80" s="475"/>
      <c r="N80" s="476">
        <f t="shared" si="77"/>
        <v>1000</v>
      </c>
      <c r="O80" s="477">
        <f>SUM(K80:L80)*12</f>
        <v>48668.877400197605</v>
      </c>
      <c r="P80" s="474">
        <f>+K80*12*12+12000</f>
        <v>452026.52880237123</v>
      </c>
      <c r="Q80" s="475">
        <v>12</v>
      </c>
      <c r="R80" s="15">
        <v>3255.04</v>
      </c>
      <c r="S80" s="11"/>
      <c r="T80" s="11"/>
      <c r="U80" s="11"/>
      <c r="V80" s="11"/>
      <c r="W80" s="11"/>
      <c r="X80" s="11"/>
      <c r="Y80" s="11"/>
      <c r="Z80" s="482">
        <f t="shared" si="74"/>
        <v>3255.04</v>
      </c>
      <c r="AA80" s="476">
        <v>1000</v>
      </c>
      <c r="AB80" s="11"/>
      <c r="AC80" s="476">
        <v>1000</v>
      </c>
      <c r="AD80" s="477">
        <f t="shared" si="75"/>
        <v>40060.479999999996</v>
      </c>
      <c r="AE80" s="474">
        <f>(Z80*12*Q80)+(AA80*Q80)</f>
        <v>480725.75999999995</v>
      </c>
      <c r="AF80" s="478">
        <f t="shared" si="76"/>
        <v>8608.3974001976094</v>
      </c>
      <c r="AG80" s="478">
        <f t="shared" si="76"/>
        <v>-28699.231197628716</v>
      </c>
      <c r="AH80" s="475">
        <v>12</v>
      </c>
      <c r="AI80" s="479">
        <f t="shared" si="70"/>
        <v>480725.75999999995</v>
      </c>
    </row>
    <row r="81" spans="1:35" x14ac:dyDescent="0.2">
      <c r="A81" s="469" t="s">
        <v>5</v>
      </c>
      <c r="B81" s="483">
        <f t="shared" ref="B81:P81" si="78">SUM(B82:B87)</f>
        <v>1187</v>
      </c>
      <c r="C81" s="470">
        <f t="shared" si="78"/>
        <v>16626.599999999999</v>
      </c>
      <c r="D81" s="470">
        <f t="shared" si="78"/>
        <v>0</v>
      </c>
      <c r="E81" s="470">
        <f t="shared" si="78"/>
        <v>0</v>
      </c>
      <c r="F81" s="470">
        <f t="shared" si="78"/>
        <v>0</v>
      </c>
      <c r="G81" s="470">
        <f t="shared" si="78"/>
        <v>0</v>
      </c>
      <c r="H81" s="470">
        <f t="shared" si="78"/>
        <v>0</v>
      </c>
      <c r="I81" s="470">
        <f t="shared" si="78"/>
        <v>0</v>
      </c>
      <c r="J81" s="470">
        <f t="shared" si="78"/>
        <v>0</v>
      </c>
      <c r="K81" s="470">
        <f t="shared" si="78"/>
        <v>16626.618413239645</v>
      </c>
      <c r="L81" s="470">
        <f t="shared" ref="L81" si="79">SUM(L82:L87)</f>
        <v>6000</v>
      </c>
      <c r="M81" s="470">
        <f t="shared" si="78"/>
        <v>0</v>
      </c>
      <c r="N81" s="470">
        <f t="shared" si="78"/>
        <v>6000</v>
      </c>
      <c r="O81" s="470">
        <f t="shared" si="78"/>
        <v>4604955.4021861395</v>
      </c>
      <c r="P81" s="470">
        <f t="shared" si="78"/>
        <v>42202464.826233685</v>
      </c>
      <c r="Q81" s="470">
        <f>SUM(Q82:Q87)</f>
        <v>1266</v>
      </c>
      <c r="R81" s="470">
        <f>SUM(R82:R87)</f>
        <v>18051.73</v>
      </c>
      <c r="S81" s="11"/>
      <c r="T81" s="11"/>
      <c r="U81" s="11"/>
      <c r="V81" s="11"/>
      <c r="W81" s="11"/>
      <c r="X81" s="11"/>
      <c r="Y81" s="11"/>
      <c r="Z81" s="503">
        <f t="shared" si="74"/>
        <v>18051.73</v>
      </c>
      <c r="AA81" s="470">
        <f t="shared" ref="AA81" si="80">SUM(AA82:AA87)</f>
        <v>6000</v>
      </c>
      <c r="AB81" s="11"/>
      <c r="AC81" s="470">
        <f t="shared" ref="AC81:AH81" si="81">SUM(AC82:AC87)</f>
        <v>6000</v>
      </c>
      <c r="AD81" s="470">
        <f t="shared" si="81"/>
        <v>222620.76</v>
      </c>
      <c r="AE81" s="470">
        <f t="shared" si="81"/>
        <v>48692981.280000001</v>
      </c>
      <c r="AF81" s="470">
        <f t="shared" si="81"/>
        <v>4382334.6421861406</v>
      </c>
      <c r="AG81" s="470">
        <f t="shared" si="81"/>
        <v>-6490516.4537663162</v>
      </c>
      <c r="AH81" s="470">
        <f t="shared" si="81"/>
        <v>1266</v>
      </c>
      <c r="AI81" s="471">
        <f t="shared" si="70"/>
        <v>48692981.280000001</v>
      </c>
    </row>
    <row r="82" spans="1:35" x14ac:dyDescent="0.2">
      <c r="A82" s="466" t="s">
        <v>15</v>
      </c>
      <c r="B82" s="472">
        <v>184</v>
      </c>
      <c r="C82" s="474">
        <v>2852.72</v>
      </c>
      <c r="D82" s="475"/>
      <c r="E82" s="475"/>
      <c r="F82" s="475"/>
      <c r="G82" s="475"/>
      <c r="H82" s="475"/>
      <c r="I82" s="475"/>
      <c r="J82" s="475"/>
      <c r="K82" s="476">
        <v>2852.7221937310092</v>
      </c>
      <c r="L82" s="476">
        <v>1000</v>
      </c>
      <c r="M82" s="475"/>
      <c r="N82" s="476">
        <f t="shared" si="77"/>
        <v>1000</v>
      </c>
      <c r="O82" s="477">
        <f>SUM(K82:L82)*184</f>
        <v>708900.88364650565</v>
      </c>
      <c r="P82" s="474">
        <f>+K82*184*12+184000</f>
        <v>6482810.6037580678</v>
      </c>
      <c r="Q82" s="15">
        <v>184</v>
      </c>
      <c r="R82" s="468">
        <v>3085.13</v>
      </c>
      <c r="S82" s="11"/>
      <c r="T82" s="11"/>
      <c r="U82" s="11"/>
      <c r="V82" s="11"/>
      <c r="W82" s="11"/>
      <c r="X82" s="11"/>
      <c r="Y82" s="11"/>
      <c r="Z82" s="482">
        <f t="shared" si="74"/>
        <v>3085.13</v>
      </c>
      <c r="AA82" s="476">
        <v>1000</v>
      </c>
      <c r="AB82" s="11"/>
      <c r="AC82" s="476">
        <v>1000</v>
      </c>
      <c r="AD82" s="477">
        <f t="shared" si="75"/>
        <v>38021.56</v>
      </c>
      <c r="AE82" s="474">
        <f t="shared" ref="AE82:AE125" si="82">(Z82*12*Q82)+(AA82*Q82)</f>
        <v>6995967.0399999991</v>
      </c>
      <c r="AF82" s="478">
        <f t="shared" ref="AF82:AF87" si="83">+O82-AD82</f>
        <v>670879.3236465056</v>
      </c>
      <c r="AG82" s="478">
        <f t="shared" si="76"/>
        <v>-513156.43624193128</v>
      </c>
      <c r="AH82" s="15">
        <v>184</v>
      </c>
      <c r="AI82" s="479">
        <f t="shared" si="70"/>
        <v>6995967.0399999991</v>
      </c>
    </row>
    <row r="83" spans="1:35" x14ac:dyDescent="0.2">
      <c r="A83" s="466" t="s">
        <v>563</v>
      </c>
      <c r="B83" s="472">
        <v>100</v>
      </c>
      <c r="C83" s="474">
        <v>2774.62</v>
      </c>
      <c r="D83" s="475"/>
      <c r="E83" s="475"/>
      <c r="F83" s="475"/>
      <c r="G83" s="475"/>
      <c r="H83" s="475"/>
      <c r="I83" s="475"/>
      <c r="J83" s="475"/>
      <c r="K83" s="476">
        <v>2774.6215651774514</v>
      </c>
      <c r="L83" s="476">
        <v>1000</v>
      </c>
      <c r="M83" s="475"/>
      <c r="N83" s="476">
        <f t="shared" si="77"/>
        <v>1000</v>
      </c>
      <c r="O83" s="477">
        <f>SUM(K83:L83)*100</f>
        <v>377462.15651774517</v>
      </c>
      <c r="P83" s="474">
        <f>+K83*100*12+100000</f>
        <v>3429545.8782129418</v>
      </c>
      <c r="Q83" s="15">
        <v>100</v>
      </c>
      <c r="R83" s="468">
        <v>2984.16</v>
      </c>
      <c r="S83" s="11"/>
      <c r="T83" s="11"/>
      <c r="U83" s="11"/>
      <c r="V83" s="11"/>
      <c r="W83" s="11"/>
      <c r="X83" s="11"/>
      <c r="Y83" s="11"/>
      <c r="Z83" s="482">
        <f t="shared" si="74"/>
        <v>2984.16</v>
      </c>
      <c r="AA83" s="476">
        <v>1000</v>
      </c>
      <c r="AB83" s="11"/>
      <c r="AC83" s="476">
        <v>1000</v>
      </c>
      <c r="AD83" s="477">
        <f t="shared" si="75"/>
        <v>36809.919999999998</v>
      </c>
      <c r="AE83" s="474">
        <f t="shared" si="82"/>
        <v>3680992</v>
      </c>
      <c r="AF83" s="478">
        <f t="shared" si="83"/>
        <v>340652.23651774519</v>
      </c>
      <c r="AG83" s="478">
        <f t="shared" si="76"/>
        <v>-251446.12178705819</v>
      </c>
      <c r="AH83" s="15">
        <v>100</v>
      </c>
      <c r="AI83" s="479">
        <f t="shared" si="70"/>
        <v>3680992</v>
      </c>
    </row>
    <row r="84" spans="1:35" x14ac:dyDescent="0.2">
      <c r="A84" s="466" t="s">
        <v>564</v>
      </c>
      <c r="B84" s="472">
        <v>424</v>
      </c>
      <c r="C84" s="474">
        <v>2873.63</v>
      </c>
      <c r="D84" s="475"/>
      <c r="E84" s="475"/>
      <c r="F84" s="475"/>
      <c r="G84" s="475"/>
      <c r="H84" s="475"/>
      <c r="I84" s="475"/>
      <c r="J84" s="475"/>
      <c r="K84" s="476">
        <v>2873.6340345810017</v>
      </c>
      <c r="L84" s="476">
        <v>1000</v>
      </c>
      <c r="M84" s="475"/>
      <c r="N84" s="476">
        <f t="shared" si="77"/>
        <v>1000</v>
      </c>
      <c r="O84" s="477">
        <f>SUM(K84:L84)*424</f>
        <v>1642420.8306623448</v>
      </c>
      <c r="P84" s="474">
        <f>+K84*424*12+424000</f>
        <v>15045049.967948139</v>
      </c>
      <c r="Q84" s="15">
        <v>423</v>
      </c>
      <c r="R84" s="468">
        <v>3153.73</v>
      </c>
      <c r="S84" s="11"/>
      <c r="T84" s="11"/>
      <c r="U84" s="11"/>
      <c r="V84" s="11"/>
      <c r="W84" s="11"/>
      <c r="X84" s="11"/>
      <c r="Y84" s="11"/>
      <c r="Z84" s="482">
        <f t="shared" si="74"/>
        <v>3153.73</v>
      </c>
      <c r="AA84" s="476">
        <v>1000</v>
      </c>
      <c r="AB84" s="11"/>
      <c r="AC84" s="476">
        <v>1000</v>
      </c>
      <c r="AD84" s="477">
        <f t="shared" si="75"/>
        <v>38844.76</v>
      </c>
      <c r="AE84" s="474">
        <f t="shared" si="82"/>
        <v>16431333.48</v>
      </c>
      <c r="AF84" s="478">
        <f t="shared" si="83"/>
        <v>1603576.0706623448</v>
      </c>
      <c r="AG84" s="478">
        <f t="shared" si="76"/>
        <v>-1386283.5120518617</v>
      </c>
      <c r="AH84" s="15">
        <v>423</v>
      </c>
      <c r="AI84" s="479">
        <f t="shared" si="70"/>
        <v>16431333.48</v>
      </c>
    </row>
    <row r="85" spans="1:35" x14ac:dyDescent="0.2">
      <c r="A85" s="466" t="s">
        <v>565</v>
      </c>
      <c r="B85" s="472">
        <v>51</v>
      </c>
      <c r="C85" s="474">
        <v>2590.48</v>
      </c>
      <c r="D85" s="475"/>
      <c r="E85" s="475"/>
      <c r="F85" s="475"/>
      <c r="G85" s="475"/>
      <c r="H85" s="475"/>
      <c r="I85" s="475"/>
      <c r="J85" s="475"/>
      <c r="K85" s="476">
        <v>2590.4826245896506</v>
      </c>
      <c r="L85" s="476">
        <v>1000</v>
      </c>
      <c r="M85" s="475"/>
      <c r="N85" s="476">
        <f t="shared" si="77"/>
        <v>1000</v>
      </c>
      <c r="O85" s="477">
        <f>SUM(K85:L85)*51</f>
        <v>183114.61385407217</v>
      </c>
      <c r="P85" s="474">
        <f>+K85*51*12+51000</f>
        <v>1636375.3662488661</v>
      </c>
      <c r="Q85" s="15">
        <v>50</v>
      </c>
      <c r="R85" s="468">
        <v>2784.77</v>
      </c>
      <c r="S85" s="11"/>
      <c r="T85" s="11"/>
      <c r="U85" s="11"/>
      <c r="V85" s="11"/>
      <c r="W85" s="11"/>
      <c r="X85" s="11"/>
      <c r="Y85" s="11"/>
      <c r="Z85" s="482">
        <f t="shared" si="74"/>
        <v>2784.77</v>
      </c>
      <c r="AA85" s="476">
        <v>1000</v>
      </c>
      <c r="AB85" s="11"/>
      <c r="AC85" s="476">
        <v>1000</v>
      </c>
      <c r="AD85" s="477">
        <f t="shared" si="75"/>
        <v>34417.24</v>
      </c>
      <c r="AE85" s="474">
        <f t="shared" si="82"/>
        <v>1720862</v>
      </c>
      <c r="AF85" s="478">
        <f t="shared" si="83"/>
        <v>148697.37385407218</v>
      </c>
      <c r="AG85" s="478">
        <f t="shared" si="76"/>
        <v>-84486.633751133922</v>
      </c>
      <c r="AH85" s="15">
        <v>50</v>
      </c>
      <c r="AI85" s="479">
        <f t="shared" si="70"/>
        <v>1720862</v>
      </c>
    </row>
    <row r="86" spans="1:35" x14ac:dyDescent="0.2">
      <c r="A86" s="466" t="s">
        <v>16</v>
      </c>
      <c r="B86" s="472">
        <v>26</v>
      </c>
      <c r="C86" s="474">
        <v>2553.39</v>
      </c>
      <c r="D86" s="475"/>
      <c r="E86" s="475"/>
      <c r="F86" s="475"/>
      <c r="G86" s="475"/>
      <c r="H86" s="475"/>
      <c r="I86" s="475"/>
      <c r="J86" s="475"/>
      <c r="K86" s="476">
        <v>2553.3952035879306</v>
      </c>
      <c r="L86" s="476">
        <v>1000</v>
      </c>
      <c r="M86" s="475"/>
      <c r="N86" s="476">
        <f t="shared" si="77"/>
        <v>1000</v>
      </c>
      <c r="O86" s="477">
        <f>SUM(K86:L86)*26</f>
        <v>92388.275293286191</v>
      </c>
      <c r="P86" s="474">
        <f>+K86*26*12+26000</f>
        <v>822659.3035194343</v>
      </c>
      <c r="Q86" s="15">
        <v>26</v>
      </c>
      <c r="R86" s="468">
        <v>2858.47</v>
      </c>
      <c r="S86" s="11"/>
      <c r="T86" s="11"/>
      <c r="U86" s="11"/>
      <c r="V86" s="11"/>
      <c r="W86" s="11"/>
      <c r="X86" s="11"/>
      <c r="Y86" s="11"/>
      <c r="Z86" s="482">
        <f t="shared" si="74"/>
        <v>2858.47</v>
      </c>
      <c r="AA86" s="476">
        <v>1000</v>
      </c>
      <c r="AB86" s="11"/>
      <c r="AC86" s="476">
        <v>1000</v>
      </c>
      <c r="AD86" s="477">
        <f t="shared" si="75"/>
        <v>35301.64</v>
      </c>
      <c r="AE86" s="474">
        <f t="shared" si="82"/>
        <v>917842.64</v>
      </c>
      <c r="AF86" s="478">
        <f t="shared" si="83"/>
        <v>57086.635293286192</v>
      </c>
      <c r="AG86" s="478">
        <f t="shared" si="76"/>
        <v>-95183.336480565718</v>
      </c>
      <c r="AH86" s="15">
        <v>26</v>
      </c>
      <c r="AI86" s="479">
        <f t="shared" si="70"/>
        <v>917842.64</v>
      </c>
    </row>
    <row r="87" spans="1:35" x14ac:dyDescent="0.2">
      <c r="A87" s="466" t="s">
        <v>566</v>
      </c>
      <c r="B87" s="472">
        <v>402</v>
      </c>
      <c r="C87" s="474">
        <v>2981.76</v>
      </c>
      <c r="D87" s="475"/>
      <c r="E87" s="475"/>
      <c r="F87" s="475"/>
      <c r="G87" s="475"/>
      <c r="H87" s="475"/>
      <c r="I87" s="475"/>
      <c r="J87" s="475"/>
      <c r="K87" s="476">
        <v>2981.7627915726025</v>
      </c>
      <c r="L87" s="476">
        <v>1000</v>
      </c>
      <c r="M87" s="475"/>
      <c r="N87" s="476">
        <f t="shared" si="77"/>
        <v>1000</v>
      </c>
      <c r="O87" s="477">
        <f>SUM(K87:L87)*402</f>
        <v>1600668.6422121862</v>
      </c>
      <c r="P87" s="474">
        <f>+K87*402*12+402000</f>
        <v>14786023.706546236</v>
      </c>
      <c r="Q87" s="15">
        <v>483</v>
      </c>
      <c r="R87" s="468">
        <v>3185.47</v>
      </c>
      <c r="S87" s="11"/>
      <c r="T87" s="11"/>
      <c r="U87" s="11"/>
      <c r="V87" s="11"/>
      <c r="W87" s="11"/>
      <c r="X87" s="11"/>
      <c r="Y87" s="11"/>
      <c r="Z87" s="482">
        <f t="shared" si="74"/>
        <v>3185.47</v>
      </c>
      <c r="AA87" s="476">
        <v>1000</v>
      </c>
      <c r="AB87" s="11"/>
      <c r="AC87" s="476">
        <v>1000</v>
      </c>
      <c r="AD87" s="477">
        <f t="shared" si="75"/>
        <v>39225.64</v>
      </c>
      <c r="AE87" s="474">
        <f t="shared" si="82"/>
        <v>18945984.120000001</v>
      </c>
      <c r="AF87" s="478">
        <f t="shared" si="83"/>
        <v>1561443.0022121863</v>
      </c>
      <c r="AG87" s="478">
        <f t="shared" si="76"/>
        <v>-4159960.4134537652</v>
      </c>
      <c r="AH87" s="15">
        <v>483</v>
      </c>
      <c r="AI87" s="479">
        <f t="shared" si="70"/>
        <v>18945984.120000001</v>
      </c>
    </row>
    <row r="88" spans="1:35" x14ac:dyDescent="0.2">
      <c r="A88" s="469" t="s">
        <v>6</v>
      </c>
      <c r="B88" s="470">
        <f t="shared" ref="B88:P88" si="84">SUM(B89:B92)</f>
        <v>61</v>
      </c>
      <c r="C88" s="470">
        <f t="shared" si="84"/>
        <v>10218.700000000001</v>
      </c>
      <c r="D88" s="470">
        <f t="shared" si="84"/>
        <v>0</v>
      </c>
      <c r="E88" s="470">
        <f t="shared" si="84"/>
        <v>0</v>
      </c>
      <c r="F88" s="470">
        <f t="shared" si="84"/>
        <v>0</v>
      </c>
      <c r="G88" s="470">
        <f t="shared" si="84"/>
        <v>0</v>
      </c>
      <c r="H88" s="470">
        <f t="shared" si="84"/>
        <v>0</v>
      </c>
      <c r="I88" s="470">
        <f t="shared" si="84"/>
        <v>0</v>
      </c>
      <c r="J88" s="470">
        <f t="shared" si="84"/>
        <v>0</v>
      </c>
      <c r="K88" s="470">
        <f t="shared" si="84"/>
        <v>10218.717488172908</v>
      </c>
      <c r="L88" s="470">
        <f t="shared" ref="L88" si="85">SUM(L89:L92)</f>
        <v>4000</v>
      </c>
      <c r="M88" s="470">
        <f t="shared" si="84"/>
        <v>0</v>
      </c>
      <c r="N88" s="470">
        <f t="shared" si="84"/>
        <v>4000</v>
      </c>
      <c r="O88" s="470">
        <f t="shared" si="84"/>
        <v>217400.49492384834</v>
      </c>
      <c r="P88" s="470">
        <f t="shared" si="84"/>
        <v>1937805.9390861802</v>
      </c>
      <c r="Q88" s="470">
        <f>SUM(Q89:Q94)</f>
        <v>1678</v>
      </c>
      <c r="R88" s="470">
        <f>SUM(R89:R94)</f>
        <v>197869.29999999996</v>
      </c>
      <c r="S88" s="11"/>
      <c r="T88" s="11"/>
      <c r="U88" s="11"/>
      <c r="V88" s="11"/>
      <c r="W88" s="11"/>
      <c r="X88" s="11"/>
      <c r="Y88" s="11"/>
      <c r="Z88" s="503">
        <f t="shared" si="74"/>
        <v>197869.29999999996</v>
      </c>
      <c r="AA88" s="470">
        <f t="shared" ref="AA88" si="86">SUM(AA89:AA92)</f>
        <v>4000</v>
      </c>
      <c r="AB88" s="11"/>
      <c r="AC88" s="470">
        <f t="shared" ref="AC88" si="87">SUM(AC89:AC92)</f>
        <v>4000</v>
      </c>
      <c r="AD88" s="470">
        <f>SUM(AD89:AD92)</f>
        <v>136370.80000000002</v>
      </c>
      <c r="AE88" s="470">
        <f>SUM(AE89:AE92)</f>
        <v>2121883.4</v>
      </c>
      <c r="AF88" s="470">
        <f>SUM(AF89:AF92)</f>
        <v>81029.694923848365</v>
      </c>
      <c r="AG88" s="470">
        <f>SUM(AG89:AG92)</f>
        <v>-184077.46091381976</v>
      </c>
      <c r="AH88" s="470">
        <f>SUM(AH89:AH94)</f>
        <v>1678</v>
      </c>
      <c r="AI88" s="471">
        <f t="shared" si="70"/>
        <v>2121883.4</v>
      </c>
    </row>
    <row r="89" spans="1:35" x14ac:dyDescent="0.2">
      <c r="A89" s="466" t="s">
        <v>567</v>
      </c>
      <c r="B89" s="472">
        <v>4</v>
      </c>
      <c r="C89" s="474">
        <v>2488.85</v>
      </c>
      <c r="D89" s="475"/>
      <c r="E89" s="475"/>
      <c r="F89" s="475"/>
      <c r="G89" s="475"/>
      <c r="H89" s="475"/>
      <c r="I89" s="475"/>
      <c r="J89" s="475"/>
      <c r="K89" s="476">
        <v>2488.8589111039305</v>
      </c>
      <c r="L89" s="476">
        <v>1000</v>
      </c>
      <c r="M89" s="475"/>
      <c r="N89" s="476">
        <f t="shared" si="77"/>
        <v>1000</v>
      </c>
      <c r="O89" s="477">
        <f>SUM(K89:L89)*4</f>
        <v>13955.435644415722</v>
      </c>
      <c r="P89" s="474">
        <f>+K89*4*12+4000</f>
        <v>123465.22773298866</v>
      </c>
      <c r="Q89" s="15">
        <v>4</v>
      </c>
      <c r="R89" s="468">
        <v>2677.57</v>
      </c>
      <c r="S89" s="11"/>
      <c r="T89" s="11"/>
      <c r="U89" s="11"/>
      <c r="V89" s="11"/>
      <c r="W89" s="11"/>
      <c r="X89" s="11"/>
      <c r="Y89" s="11"/>
      <c r="Z89" s="482">
        <f t="shared" si="74"/>
        <v>2677.57</v>
      </c>
      <c r="AA89" s="476">
        <v>1000</v>
      </c>
      <c r="AB89" s="11"/>
      <c r="AC89" s="476">
        <v>1000</v>
      </c>
      <c r="AD89" s="477">
        <f t="shared" si="75"/>
        <v>33130.840000000004</v>
      </c>
      <c r="AE89" s="474">
        <f t="shared" si="82"/>
        <v>132523.36000000002</v>
      </c>
      <c r="AF89" s="478">
        <f t="shared" ref="AF89:AF92" si="88">+O89-AD89</f>
        <v>-19175.40435558428</v>
      </c>
      <c r="AG89" s="478">
        <f t="shared" si="76"/>
        <v>-9058.1322670113586</v>
      </c>
      <c r="AH89" s="15">
        <v>4</v>
      </c>
      <c r="AI89" s="479">
        <f t="shared" si="70"/>
        <v>132523.36000000002</v>
      </c>
    </row>
    <row r="90" spans="1:35" x14ac:dyDescent="0.2">
      <c r="A90" s="466" t="s">
        <v>568</v>
      </c>
      <c r="B90" s="472">
        <v>14</v>
      </c>
      <c r="C90" s="474">
        <v>2553.94</v>
      </c>
      <c r="D90" s="475"/>
      <c r="E90" s="475"/>
      <c r="F90" s="475"/>
      <c r="G90" s="475"/>
      <c r="H90" s="475"/>
      <c r="I90" s="475"/>
      <c r="J90" s="475"/>
      <c r="K90" s="476">
        <v>2553.9415714390352</v>
      </c>
      <c r="L90" s="476">
        <v>1000</v>
      </c>
      <c r="M90" s="475"/>
      <c r="N90" s="476">
        <f t="shared" si="77"/>
        <v>1000</v>
      </c>
      <c r="O90" s="477">
        <f>SUM(K90:L90)*14</f>
        <v>49755.182000146495</v>
      </c>
      <c r="P90" s="474">
        <f>+K90*14*12+14000</f>
        <v>443062.18400175794</v>
      </c>
      <c r="Q90" s="15">
        <v>14</v>
      </c>
      <c r="R90" s="468">
        <v>2770.26</v>
      </c>
      <c r="S90" s="11"/>
      <c r="T90" s="11"/>
      <c r="U90" s="11"/>
      <c r="V90" s="11"/>
      <c r="W90" s="11"/>
      <c r="X90" s="11"/>
      <c r="Y90" s="11"/>
      <c r="Z90" s="482">
        <f t="shared" si="74"/>
        <v>2770.26</v>
      </c>
      <c r="AA90" s="476">
        <v>1000</v>
      </c>
      <c r="AB90" s="11"/>
      <c r="AC90" s="476">
        <v>1000</v>
      </c>
      <c r="AD90" s="477">
        <f t="shared" si="75"/>
        <v>34243.120000000003</v>
      </c>
      <c r="AE90" s="474">
        <f t="shared" si="82"/>
        <v>479403.68000000005</v>
      </c>
      <c r="AF90" s="478">
        <f t="shared" si="88"/>
        <v>15512.062000146492</v>
      </c>
      <c r="AG90" s="478">
        <f t="shared" si="76"/>
        <v>-36341.495998242113</v>
      </c>
      <c r="AH90" s="15">
        <v>14</v>
      </c>
      <c r="AI90" s="479">
        <f t="shared" si="70"/>
        <v>479403.68000000005</v>
      </c>
    </row>
    <row r="91" spans="1:35" x14ac:dyDescent="0.2">
      <c r="A91" s="466" t="s">
        <v>569</v>
      </c>
      <c r="B91" s="472">
        <v>33</v>
      </c>
      <c r="C91" s="474">
        <v>2562.1999999999998</v>
      </c>
      <c r="D91" s="475"/>
      <c r="E91" s="475"/>
      <c r="F91" s="475"/>
      <c r="G91" s="475"/>
      <c r="H91" s="475"/>
      <c r="I91" s="475"/>
      <c r="J91" s="475"/>
      <c r="K91" s="476">
        <v>2562.2046618689869</v>
      </c>
      <c r="L91" s="476">
        <v>1000</v>
      </c>
      <c r="M91" s="475"/>
      <c r="N91" s="476">
        <f t="shared" si="77"/>
        <v>1000</v>
      </c>
      <c r="O91" s="477">
        <f>SUM(K91:L91)*33</f>
        <v>117552.75384167657</v>
      </c>
      <c r="P91" s="474">
        <f>+K91*33*12+33000</f>
        <v>1047633.0461001189</v>
      </c>
      <c r="Q91" s="15">
        <v>33</v>
      </c>
      <c r="R91" s="468">
        <v>2761.33</v>
      </c>
      <c r="S91" s="11"/>
      <c r="T91" s="11"/>
      <c r="U91" s="11"/>
      <c r="V91" s="11"/>
      <c r="W91" s="11"/>
      <c r="X91" s="11"/>
      <c r="Y91" s="11"/>
      <c r="Z91" s="482">
        <f t="shared" si="74"/>
        <v>2761.33</v>
      </c>
      <c r="AA91" s="476">
        <v>1000</v>
      </c>
      <c r="AB91" s="11"/>
      <c r="AC91" s="476">
        <v>1000</v>
      </c>
      <c r="AD91" s="477">
        <f t="shared" si="75"/>
        <v>34135.96</v>
      </c>
      <c r="AE91" s="474">
        <f t="shared" si="82"/>
        <v>1126486.68</v>
      </c>
      <c r="AF91" s="478">
        <f t="shared" si="88"/>
        <v>83416.793841676583</v>
      </c>
      <c r="AG91" s="478">
        <f t="shared" si="76"/>
        <v>-78853.633899881039</v>
      </c>
      <c r="AH91" s="15">
        <v>33</v>
      </c>
      <c r="AI91" s="479">
        <f t="shared" si="70"/>
        <v>1126486.68</v>
      </c>
    </row>
    <row r="92" spans="1:35" x14ac:dyDescent="0.2">
      <c r="A92" s="466" t="s">
        <v>590</v>
      </c>
      <c r="B92" s="472">
        <v>10</v>
      </c>
      <c r="C92" s="474">
        <v>2613.71</v>
      </c>
      <c r="D92" s="475"/>
      <c r="E92" s="475"/>
      <c r="F92" s="475"/>
      <c r="G92" s="475"/>
      <c r="H92" s="475"/>
      <c r="I92" s="475"/>
      <c r="J92" s="475"/>
      <c r="K92" s="476">
        <v>2613.7123437609562</v>
      </c>
      <c r="L92" s="476">
        <v>1000</v>
      </c>
      <c r="M92" s="475"/>
      <c r="N92" s="476">
        <f t="shared" si="77"/>
        <v>1000</v>
      </c>
      <c r="O92" s="477">
        <f>SUM(K92:L92)*10</f>
        <v>36137.12343760956</v>
      </c>
      <c r="P92" s="474">
        <f>+K92*10*12+10000</f>
        <v>323645.48125131475</v>
      </c>
      <c r="Q92" s="15">
        <v>11</v>
      </c>
      <c r="R92" s="468">
        <v>2821.74</v>
      </c>
      <c r="S92" s="11"/>
      <c r="T92" s="11"/>
      <c r="U92" s="11"/>
      <c r="V92" s="11"/>
      <c r="W92" s="11"/>
      <c r="X92" s="11"/>
      <c r="Y92" s="11"/>
      <c r="Z92" s="482">
        <f t="shared" si="74"/>
        <v>2821.74</v>
      </c>
      <c r="AA92" s="476">
        <v>1000</v>
      </c>
      <c r="AB92" s="11"/>
      <c r="AC92" s="476">
        <v>1000</v>
      </c>
      <c r="AD92" s="477">
        <f t="shared" si="75"/>
        <v>34860.879999999997</v>
      </c>
      <c r="AE92" s="474">
        <f t="shared" si="82"/>
        <v>383469.68</v>
      </c>
      <c r="AF92" s="478">
        <f t="shared" si="88"/>
        <v>1276.2434376095625</v>
      </c>
      <c r="AG92" s="478">
        <f t="shared" si="76"/>
        <v>-59824.198748685245</v>
      </c>
      <c r="AH92" s="15">
        <v>11</v>
      </c>
      <c r="AI92" s="479">
        <f t="shared" si="70"/>
        <v>383469.68</v>
      </c>
    </row>
    <row r="93" spans="1:35" x14ac:dyDescent="0.2">
      <c r="A93" s="469" t="s">
        <v>622</v>
      </c>
      <c r="B93" s="492"/>
      <c r="C93" s="474"/>
      <c r="D93" s="475"/>
      <c r="E93" s="475"/>
      <c r="F93" s="475"/>
      <c r="G93" s="475"/>
      <c r="H93" s="475"/>
      <c r="I93" s="475"/>
      <c r="J93" s="475"/>
      <c r="K93" s="476"/>
      <c r="L93" s="476"/>
      <c r="M93" s="475"/>
      <c r="N93" s="496"/>
      <c r="O93" s="477"/>
      <c r="P93" s="474"/>
      <c r="Q93" s="15"/>
      <c r="R93" s="468"/>
      <c r="S93" s="11"/>
      <c r="T93" s="11"/>
      <c r="U93" s="11"/>
      <c r="V93" s="11"/>
      <c r="W93" s="11"/>
      <c r="X93" s="11"/>
      <c r="Y93" s="11"/>
      <c r="Z93" s="482">
        <f t="shared" si="74"/>
        <v>0</v>
      </c>
      <c r="AA93" s="476"/>
      <c r="AB93" s="11"/>
      <c r="AC93" s="476"/>
      <c r="AD93" s="42"/>
      <c r="AE93" s="474"/>
      <c r="AF93" s="16"/>
      <c r="AG93" s="478">
        <f t="shared" si="76"/>
        <v>0</v>
      </c>
      <c r="AH93" s="15"/>
      <c r="AI93" s="471">
        <f t="shared" si="70"/>
        <v>0</v>
      </c>
    </row>
    <row r="94" spans="1:35" x14ac:dyDescent="0.2">
      <c r="A94" s="469" t="s">
        <v>623</v>
      </c>
      <c r="B94" s="483">
        <f>SUM(B95:B125)</f>
        <v>1551</v>
      </c>
      <c r="C94" s="470">
        <f t="shared" ref="C94:P94" si="89">SUM(C95:C125)</f>
        <v>156984.80000000002</v>
      </c>
      <c r="D94" s="470">
        <f t="shared" si="89"/>
        <v>0</v>
      </c>
      <c r="E94" s="470">
        <f t="shared" si="89"/>
        <v>0</v>
      </c>
      <c r="F94" s="470">
        <f t="shared" si="89"/>
        <v>0</v>
      </c>
      <c r="G94" s="470">
        <f t="shared" si="89"/>
        <v>0</v>
      </c>
      <c r="H94" s="470">
        <f t="shared" si="89"/>
        <v>0</v>
      </c>
      <c r="I94" s="470">
        <f t="shared" si="89"/>
        <v>0</v>
      </c>
      <c r="J94" s="470">
        <f t="shared" si="89"/>
        <v>0</v>
      </c>
      <c r="K94" s="470">
        <f t="shared" si="89"/>
        <v>156984.95363487452</v>
      </c>
      <c r="L94" s="470">
        <f t="shared" si="89"/>
        <v>31000</v>
      </c>
      <c r="M94" s="470">
        <f t="shared" si="89"/>
        <v>0</v>
      </c>
      <c r="N94" s="470">
        <f t="shared" si="89"/>
        <v>31000</v>
      </c>
      <c r="O94" s="470">
        <f t="shared" si="89"/>
        <v>8895832.6257303748</v>
      </c>
      <c r="P94" s="470">
        <f t="shared" si="89"/>
        <v>88648495.999514222</v>
      </c>
      <c r="Q94" s="483">
        <f>SUM(Q95:Q125)</f>
        <v>1616</v>
      </c>
      <c r="R94" s="470">
        <f>SUM(R95:R125)</f>
        <v>186838.39999999997</v>
      </c>
      <c r="S94" s="11"/>
      <c r="T94" s="11"/>
      <c r="U94" s="11"/>
      <c r="V94" s="11"/>
      <c r="W94" s="11"/>
      <c r="X94" s="11"/>
      <c r="Y94" s="11"/>
      <c r="Z94" s="503">
        <f t="shared" si="74"/>
        <v>186838.39999999997</v>
      </c>
      <c r="AA94" s="470">
        <f t="shared" ref="AA94" si="90">SUM(AA95:AA125)</f>
        <v>31000</v>
      </c>
      <c r="AB94" s="11"/>
      <c r="AC94" s="470">
        <f t="shared" ref="AC94:AH94" si="91">SUM(AC95:AC125)</f>
        <v>31000</v>
      </c>
      <c r="AD94" s="470">
        <f t="shared" si="91"/>
        <v>2273060.8000000003</v>
      </c>
      <c r="AE94" s="470">
        <f t="shared" si="91"/>
        <v>111809634.08</v>
      </c>
      <c r="AF94" s="470">
        <f t="shared" si="91"/>
        <v>6622771.825730375</v>
      </c>
      <c r="AG94" s="470">
        <f t="shared" si="91"/>
        <v>-23161138.080485772</v>
      </c>
      <c r="AH94" s="483">
        <f t="shared" si="91"/>
        <v>1616</v>
      </c>
      <c r="AI94" s="471">
        <f t="shared" si="70"/>
        <v>111809634.08</v>
      </c>
    </row>
    <row r="95" spans="1:35" x14ac:dyDescent="0.2">
      <c r="A95" s="466" t="s">
        <v>624</v>
      </c>
      <c r="B95" s="499">
        <v>87</v>
      </c>
      <c r="C95" s="474">
        <v>4066.01</v>
      </c>
      <c r="D95" s="475"/>
      <c r="E95" s="475"/>
      <c r="F95" s="475"/>
      <c r="G95" s="475"/>
      <c r="H95" s="475"/>
      <c r="I95" s="475"/>
      <c r="J95" s="475"/>
      <c r="K95" s="476">
        <v>4066.0128479338841</v>
      </c>
      <c r="L95" s="505">
        <v>1000</v>
      </c>
      <c r="M95" s="475"/>
      <c r="N95" s="476">
        <f t="shared" ref="N95:N125" si="92">+L95</f>
        <v>1000</v>
      </c>
      <c r="O95" s="477">
        <f>SUM(K95:L95)*87</f>
        <v>440743.11777024786</v>
      </c>
      <c r="P95" s="474">
        <f>+K95*87*12+87000</f>
        <v>4331917.4132429752</v>
      </c>
      <c r="Q95" s="15">
        <v>99</v>
      </c>
      <c r="R95" s="468">
        <v>4942.91</v>
      </c>
      <c r="S95" s="11"/>
      <c r="T95" s="11"/>
      <c r="U95" s="11"/>
      <c r="V95" s="11"/>
      <c r="W95" s="11"/>
      <c r="X95" s="11"/>
      <c r="Y95" s="11"/>
      <c r="Z95" s="482">
        <f t="shared" si="74"/>
        <v>4942.91</v>
      </c>
      <c r="AA95" s="505">
        <v>1000</v>
      </c>
      <c r="AB95" s="11"/>
      <c r="AC95" s="505">
        <v>1000</v>
      </c>
      <c r="AD95" s="477">
        <f t="shared" ref="AD95:AD128" si="93">(Z95*12)+AA95</f>
        <v>60314.92</v>
      </c>
      <c r="AE95" s="474">
        <f>(Z95*12*Q95)+(AA95*Q95)</f>
        <v>5971177.0800000001</v>
      </c>
      <c r="AF95" s="478">
        <f>+O95-AD95</f>
        <v>380428.19777024788</v>
      </c>
      <c r="AG95" s="478">
        <f t="shared" ref="AG95:AG128" si="94">+P95-AE95</f>
        <v>-1639259.6667570248</v>
      </c>
      <c r="AH95" s="15">
        <v>99</v>
      </c>
      <c r="AI95" s="479">
        <f t="shared" si="70"/>
        <v>5971177.0800000001</v>
      </c>
    </row>
    <row r="96" spans="1:35" x14ac:dyDescent="0.2">
      <c r="A96" s="466" t="s">
        <v>625</v>
      </c>
      <c r="B96" s="499">
        <v>7</v>
      </c>
      <c r="C96" s="474">
        <v>4628.09</v>
      </c>
      <c r="D96" s="475"/>
      <c r="E96" s="475"/>
      <c r="F96" s="475"/>
      <c r="G96" s="475"/>
      <c r="H96" s="475"/>
      <c r="I96" s="475"/>
      <c r="J96" s="475"/>
      <c r="K96" s="476">
        <v>4628.0972347062007</v>
      </c>
      <c r="L96" s="505">
        <v>1000</v>
      </c>
      <c r="M96" s="475"/>
      <c r="N96" s="476">
        <f t="shared" si="92"/>
        <v>1000</v>
      </c>
      <c r="O96" s="477">
        <f>SUM(K96:L96)*7</f>
        <v>39396.680642943407</v>
      </c>
      <c r="P96" s="474">
        <f>+K96*7*12+7000</f>
        <v>395760.16771532083</v>
      </c>
      <c r="Q96" s="15">
        <v>7</v>
      </c>
      <c r="R96" s="468">
        <v>5631.43</v>
      </c>
      <c r="S96" s="11"/>
      <c r="T96" s="11"/>
      <c r="U96" s="11"/>
      <c r="V96" s="11"/>
      <c r="W96" s="11"/>
      <c r="X96" s="11"/>
      <c r="Y96" s="11"/>
      <c r="Z96" s="482">
        <f t="shared" si="74"/>
        <v>5631.43</v>
      </c>
      <c r="AA96" s="505">
        <v>1000</v>
      </c>
      <c r="AB96" s="11"/>
      <c r="AC96" s="505">
        <v>1000</v>
      </c>
      <c r="AD96" s="477">
        <f t="shared" si="93"/>
        <v>68577.16</v>
      </c>
      <c r="AE96" s="474">
        <f t="shared" si="82"/>
        <v>480040.12</v>
      </c>
      <c r="AF96" s="478">
        <f t="shared" ref="AF96:AF128" si="95">+O96-AD96</f>
        <v>-29180.479357056596</v>
      </c>
      <c r="AG96" s="478">
        <f t="shared" si="94"/>
        <v>-84279.952284679166</v>
      </c>
      <c r="AH96" s="15">
        <v>7</v>
      </c>
      <c r="AI96" s="479">
        <f t="shared" si="70"/>
        <v>480040.12</v>
      </c>
    </row>
    <row r="97" spans="1:35" x14ac:dyDescent="0.2">
      <c r="A97" s="466" t="s">
        <v>626</v>
      </c>
      <c r="B97" s="472">
        <v>1</v>
      </c>
      <c r="C97" s="474">
        <v>4228.0600000000004</v>
      </c>
      <c r="D97" s="475"/>
      <c r="E97" s="475"/>
      <c r="F97" s="475"/>
      <c r="G97" s="475"/>
      <c r="H97" s="475"/>
      <c r="I97" s="475"/>
      <c r="J97" s="475"/>
      <c r="K97" s="476">
        <v>4228.0602113592695</v>
      </c>
      <c r="L97" s="505">
        <v>1000</v>
      </c>
      <c r="M97" s="475"/>
      <c r="N97" s="476">
        <f t="shared" si="92"/>
        <v>1000</v>
      </c>
      <c r="O97" s="477">
        <f t="shared" ref="O97:O128" si="96">SUM(K97:L97)</f>
        <v>5228.0602113592695</v>
      </c>
      <c r="P97" s="474">
        <f>+K97*12+1000</f>
        <v>51736.722536311237</v>
      </c>
      <c r="Q97" s="15">
        <v>1</v>
      </c>
      <c r="R97" s="468">
        <v>5003.75</v>
      </c>
      <c r="S97" s="11"/>
      <c r="T97" s="11"/>
      <c r="U97" s="11"/>
      <c r="V97" s="11"/>
      <c r="W97" s="11"/>
      <c r="X97" s="11"/>
      <c r="Y97" s="11"/>
      <c r="Z97" s="482">
        <f t="shared" si="74"/>
        <v>5003.75</v>
      </c>
      <c r="AA97" s="505">
        <v>1000</v>
      </c>
      <c r="AB97" s="11"/>
      <c r="AC97" s="505">
        <v>1000</v>
      </c>
      <c r="AD97" s="477">
        <f t="shared" si="93"/>
        <v>61045</v>
      </c>
      <c r="AE97" s="474">
        <f t="shared" si="82"/>
        <v>61045</v>
      </c>
      <c r="AF97" s="478">
        <f t="shared" si="95"/>
        <v>-55816.939788640731</v>
      </c>
      <c r="AG97" s="478">
        <f t="shared" si="94"/>
        <v>-9308.2774636887625</v>
      </c>
      <c r="AH97" s="15">
        <v>1</v>
      </c>
      <c r="AI97" s="479">
        <f t="shared" si="70"/>
        <v>61045</v>
      </c>
    </row>
    <row r="98" spans="1:35" x14ac:dyDescent="0.2">
      <c r="A98" s="466" t="s">
        <v>627</v>
      </c>
      <c r="B98" s="472">
        <v>1</v>
      </c>
      <c r="C98" s="474">
        <v>4420.03</v>
      </c>
      <c r="D98" s="475"/>
      <c r="E98" s="475"/>
      <c r="F98" s="475"/>
      <c r="G98" s="475"/>
      <c r="H98" s="475"/>
      <c r="I98" s="475"/>
      <c r="J98" s="475"/>
      <c r="K98" s="476">
        <v>4420.0379742315272</v>
      </c>
      <c r="L98" s="505">
        <v>1000</v>
      </c>
      <c r="M98" s="475"/>
      <c r="N98" s="476">
        <f t="shared" si="92"/>
        <v>1000</v>
      </c>
      <c r="O98" s="477">
        <f t="shared" si="96"/>
        <v>5420.0379742315272</v>
      </c>
      <c r="P98" s="474">
        <f>+K98*12+1000</f>
        <v>54040.455690778326</v>
      </c>
      <c r="Q98" s="15">
        <v>1</v>
      </c>
      <c r="R98" s="468">
        <v>5276.84</v>
      </c>
      <c r="S98" s="11"/>
      <c r="T98" s="11"/>
      <c r="U98" s="11"/>
      <c r="V98" s="11"/>
      <c r="W98" s="11"/>
      <c r="X98" s="11"/>
      <c r="Y98" s="11"/>
      <c r="Z98" s="482">
        <f t="shared" si="74"/>
        <v>5276.84</v>
      </c>
      <c r="AA98" s="505">
        <v>1000</v>
      </c>
      <c r="AB98" s="11"/>
      <c r="AC98" s="505">
        <v>1000</v>
      </c>
      <c r="AD98" s="477">
        <f t="shared" si="93"/>
        <v>64322.080000000002</v>
      </c>
      <c r="AE98" s="474">
        <f t="shared" si="82"/>
        <v>64322.080000000002</v>
      </c>
      <c r="AF98" s="478">
        <f t="shared" si="95"/>
        <v>-58902.042025768475</v>
      </c>
      <c r="AG98" s="478">
        <f t="shared" si="94"/>
        <v>-10281.624309221676</v>
      </c>
      <c r="AH98" s="15">
        <v>1</v>
      </c>
      <c r="AI98" s="479">
        <f t="shared" si="70"/>
        <v>64322.080000000002</v>
      </c>
    </row>
    <row r="99" spans="1:35" x14ac:dyDescent="0.2">
      <c r="A99" s="466" t="s">
        <v>628</v>
      </c>
      <c r="B99" s="472">
        <v>8</v>
      </c>
      <c r="C99" s="474">
        <v>4945.51</v>
      </c>
      <c r="D99" s="475"/>
      <c r="E99" s="475"/>
      <c r="F99" s="475"/>
      <c r="G99" s="475"/>
      <c r="H99" s="475"/>
      <c r="I99" s="475"/>
      <c r="J99" s="475"/>
      <c r="K99" s="476">
        <v>4945.5171925351924</v>
      </c>
      <c r="L99" s="505">
        <v>1000</v>
      </c>
      <c r="M99" s="475"/>
      <c r="N99" s="476">
        <f t="shared" si="92"/>
        <v>1000</v>
      </c>
      <c r="O99" s="477">
        <f>SUM(K99:L99)*8</f>
        <v>47564.137540281539</v>
      </c>
      <c r="P99" s="474">
        <f>+K99*8*12+8000</f>
        <v>482769.65048337844</v>
      </c>
      <c r="Q99" s="15">
        <v>8</v>
      </c>
      <c r="R99" s="468">
        <v>5988.33</v>
      </c>
      <c r="S99" s="11"/>
      <c r="T99" s="11"/>
      <c r="U99" s="11"/>
      <c r="V99" s="11"/>
      <c r="W99" s="11"/>
      <c r="X99" s="11"/>
      <c r="Y99" s="11"/>
      <c r="Z99" s="482">
        <f t="shared" si="74"/>
        <v>5988.33</v>
      </c>
      <c r="AA99" s="505">
        <v>1000</v>
      </c>
      <c r="AB99" s="11"/>
      <c r="AC99" s="505">
        <v>1000</v>
      </c>
      <c r="AD99" s="477">
        <f t="shared" si="93"/>
        <v>72859.959999999992</v>
      </c>
      <c r="AE99" s="474">
        <f t="shared" si="82"/>
        <v>582879.67999999993</v>
      </c>
      <c r="AF99" s="478">
        <f t="shared" si="95"/>
        <v>-25295.822459718453</v>
      </c>
      <c r="AG99" s="478">
        <f t="shared" si="94"/>
        <v>-100110.02951662149</v>
      </c>
      <c r="AH99" s="15">
        <v>8</v>
      </c>
      <c r="AI99" s="479">
        <f t="shared" si="70"/>
        <v>582879.67999999993</v>
      </c>
    </row>
    <row r="100" spans="1:35" x14ac:dyDescent="0.2">
      <c r="A100" s="466" t="s">
        <v>629</v>
      </c>
      <c r="B100" s="472">
        <v>510</v>
      </c>
      <c r="C100" s="474">
        <v>4129.67</v>
      </c>
      <c r="D100" s="475"/>
      <c r="E100" s="475"/>
      <c r="F100" s="475"/>
      <c r="G100" s="475"/>
      <c r="H100" s="475"/>
      <c r="I100" s="475"/>
      <c r="J100" s="475"/>
      <c r="K100" s="476">
        <v>4129.6796073828727</v>
      </c>
      <c r="L100" s="505">
        <v>1000</v>
      </c>
      <c r="M100" s="475"/>
      <c r="N100" s="476">
        <f t="shared" si="92"/>
        <v>1000</v>
      </c>
      <c r="O100" s="477">
        <f>SUM(K100:L100)*510</f>
        <v>2616136.5997652649</v>
      </c>
      <c r="P100" s="474">
        <f>+K100*500*12+510000</f>
        <v>25288077.644297235</v>
      </c>
      <c r="Q100" s="15">
        <v>552</v>
      </c>
      <c r="R100" s="468">
        <v>5025.3900000000003</v>
      </c>
      <c r="S100" s="11"/>
      <c r="T100" s="11"/>
      <c r="U100" s="11"/>
      <c r="V100" s="11"/>
      <c r="W100" s="11"/>
      <c r="X100" s="11"/>
      <c r="Y100" s="11"/>
      <c r="Z100" s="482">
        <f t="shared" si="74"/>
        <v>5025.3900000000003</v>
      </c>
      <c r="AA100" s="505">
        <v>1000</v>
      </c>
      <c r="AB100" s="11"/>
      <c r="AC100" s="505">
        <v>1000</v>
      </c>
      <c r="AD100" s="477">
        <f t="shared" si="93"/>
        <v>61304.680000000008</v>
      </c>
      <c r="AE100" s="474">
        <f t="shared" si="82"/>
        <v>33840183.359999999</v>
      </c>
      <c r="AF100" s="478">
        <f t="shared" si="95"/>
        <v>2554831.9197652647</v>
      </c>
      <c r="AG100" s="478">
        <f t="shared" si="94"/>
        <v>-8552105.7157027647</v>
      </c>
      <c r="AH100" s="15">
        <v>552</v>
      </c>
      <c r="AI100" s="479">
        <f t="shared" si="70"/>
        <v>33840183.359999999</v>
      </c>
    </row>
    <row r="101" spans="1:35" x14ac:dyDescent="0.2">
      <c r="A101" s="466" t="s">
        <v>630</v>
      </c>
      <c r="B101" s="472">
        <v>83</v>
      </c>
      <c r="C101" s="474">
        <v>4511.83</v>
      </c>
      <c r="D101" s="475"/>
      <c r="E101" s="475"/>
      <c r="F101" s="475"/>
      <c r="G101" s="475"/>
      <c r="H101" s="475"/>
      <c r="I101" s="475"/>
      <c r="J101" s="475"/>
      <c r="K101" s="476">
        <v>4511.8333417875883</v>
      </c>
      <c r="L101" s="505">
        <v>1000</v>
      </c>
      <c r="M101" s="475"/>
      <c r="N101" s="476">
        <f t="shared" si="92"/>
        <v>1000</v>
      </c>
      <c r="O101" s="477">
        <f>SUM(K101:L101)*83</f>
        <v>457482.16736836982</v>
      </c>
      <c r="P101" s="474">
        <f>+K101*83*12+83000</f>
        <v>4576786.0084204376</v>
      </c>
      <c r="Q101" s="15">
        <v>83</v>
      </c>
      <c r="R101" s="468">
        <v>5449.1</v>
      </c>
      <c r="S101" s="11"/>
      <c r="T101" s="11"/>
      <c r="U101" s="11"/>
      <c r="V101" s="11"/>
      <c r="W101" s="11"/>
      <c r="X101" s="11"/>
      <c r="Y101" s="11"/>
      <c r="Z101" s="482">
        <f t="shared" si="74"/>
        <v>5449.1</v>
      </c>
      <c r="AA101" s="505">
        <v>1000</v>
      </c>
      <c r="AB101" s="11"/>
      <c r="AC101" s="505">
        <v>1000</v>
      </c>
      <c r="AD101" s="477">
        <f t="shared" si="93"/>
        <v>66389.200000000012</v>
      </c>
      <c r="AE101" s="474">
        <f t="shared" si="82"/>
        <v>5510303.6000000006</v>
      </c>
      <c r="AF101" s="478">
        <f t="shared" si="95"/>
        <v>391092.96736836981</v>
      </c>
      <c r="AG101" s="478">
        <f t="shared" si="94"/>
        <v>-933517.59157956298</v>
      </c>
      <c r="AH101" s="15">
        <v>83</v>
      </c>
      <c r="AI101" s="479">
        <f t="shared" si="70"/>
        <v>5510303.6000000006</v>
      </c>
    </row>
    <row r="102" spans="1:35" x14ac:dyDescent="0.2">
      <c r="A102" s="466" t="s">
        <v>631</v>
      </c>
      <c r="B102" s="472">
        <v>18</v>
      </c>
      <c r="C102" s="474">
        <v>4917.79</v>
      </c>
      <c r="D102" s="475"/>
      <c r="E102" s="475"/>
      <c r="F102" s="475"/>
      <c r="G102" s="475"/>
      <c r="H102" s="475"/>
      <c r="I102" s="475"/>
      <c r="J102" s="475"/>
      <c r="K102" s="476">
        <v>4917.7965545875213</v>
      </c>
      <c r="L102" s="505">
        <v>1000</v>
      </c>
      <c r="M102" s="475"/>
      <c r="N102" s="476">
        <f t="shared" si="92"/>
        <v>1000</v>
      </c>
      <c r="O102" s="477">
        <f>SUM(K102:L102)*17</f>
        <v>100602.54142798786</v>
      </c>
      <c r="P102" s="474">
        <f>+K102*18*12+18000</f>
        <v>1080244.0557909044</v>
      </c>
      <c r="Q102" s="15">
        <v>17</v>
      </c>
      <c r="R102" s="468">
        <v>5886.24</v>
      </c>
      <c r="S102" s="11"/>
      <c r="T102" s="11"/>
      <c r="U102" s="11"/>
      <c r="V102" s="11"/>
      <c r="W102" s="11"/>
      <c r="X102" s="11"/>
      <c r="Y102" s="11"/>
      <c r="Z102" s="482">
        <f t="shared" si="74"/>
        <v>5886.24</v>
      </c>
      <c r="AA102" s="505">
        <v>1000</v>
      </c>
      <c r="AB102" s="11"/>
      <c r="AC102" s="505">
        <v>1000</v>
      </c>
      <c r="AD102" s="477">
        <f t="shared" si="93"/>
        <v>71634.880000000005</v>
      </c>
      <c r="AE102" s="474">
        <f t="shared" si="82"/>
        <v>1217792.96</v>
      </c>
      <c r="AF102" s="478">
        <f t="shared" si="95"/>
        <v>28967.661427987856</v>
      </c>
      <c r="AG102" s="478">
        <f t="shared" si="94"/>
        <v>-137548.90420909552</v>
      </c>
      <c r="AH102" s="15">
        <v>17</v>
      </c>
      <c r="AI102" s="479">
        <f t="shared" si="70"/>
        <v>1217792.96</v>
      </c>
    </row>
    <row r="103" spans="1:35" x14ac:dyDescent="0.2">
      <c r="A103" s="466" t="s">
        <v>632</v>
      </c>
      <c r="B103" s="472">
        <v>3</v>
      </c>
      <c r="C103" s="474">
        <v>5171.63</v>
      </c>
      <c r="D103" s="475"/>
      <c r="E103" s="475"/>
      <c r="F103" s="475"/>
      <c r="G103" s="475"/>
      <c r="H103" s="475"/>
      <c r="I103" s="475"/>
      <c r="J103" s="475"/>
      <c r="K103" s="476">
        <v>5171.6308652146299</v>
      </c>
      <c r="L103" s="505">
        <v>1000</v>
      </c>
      <c r="M103" s="475"/>
      <c r="N103" s="476">
        <f t="shared" si="92"/>
        <v>1000</v>
      </c>
      <c r="O103" s="477">
        <f>SUM(K103:L103)*3</f>
        <v>18514.892595643891</v>
      </c>
      <c r="P103" s="474">
        <f>+K103*2*12+3000</f>
        <v>127119.14076515113</v>
      </c>
      <c r="Q103" s="15">
        <v>2</v>
      </c>
      <c r="R103" s="468">
        <v>6018.62</v>
      </c>
      <c r="S103" s="11"/>
      <c r="T103" s="11"/>
      <c r="U103" s="11"/>
      <c r="V103" s="11"/>
      <c r="W103" s="11"/>
      <c r="X103" s="11"/>
      <c r="Y103" s="11"/>
      <c r="Z103" s="482">
        <f t="shared" si="74"/>
        <v>6018.62</v>
      </c>
      <c r="AA103" s="505">
        <v>1000</v>
      </c>
      <c r="AB103" s="11"/>
      <c r="AC103" s="505">
        <v>1000</v>
      </c>
      <c r="AD103" s="477">
        <f t="shared" si="93"/>
        <v>73223.44</v>
      </c>
      <c r="AE103" s="474">
        <f t="shared" si="82"/>
        <v>146446.88</v>
      </c>
      <c r="AF103" s="478">
        <f t="shared" si="95"/>
        <v>-54708.547404356112</v>
      </c>
      <c r="AG103" s="478">
        <f t="shared" si="94"/>
        <v>-19327.739234848879</v>
      </c>
      <c r="AH103" s="15">
        <v>2</v>
      </c>
      <c r="AI103" s="479">
        <f t="shared" si="70"/>
        <v>146446.88</v>
      </c>
    </row>
    <row r="104" spans="1:35" x14ac:dyDescent="0.2">
      <c r="A104" s="466" t="s">
        <v>633</v>
      </c>
      <c r="B104" s="472">
        <v>65</v>
      </c>
      <c r="C104" s="474">
        <v>5235.55</v>
      </c>
      <c r="D104" s="475"/>
      <c r="E104" s="475"/>
      <c r="F104" s="475"/>
      <c r="G104" s="475"/>
      <c r="H104" s="475"/>
      <c r="I104" s="475"/>
      <c r="J104" s="475"/>
      <c r="K104" s="476">
        <v>5235.5537325745827</v>
      </c>
      <c r="L104" s="505">
        <v>1000</v>
      </c>
      <c r="M104" s="475"/>
      <c r="N104" s="476">
        <f t="shared" si="92"/>
        <v>1000</v>
      </c>
      <c r="O104" s="477">
        <f>SUM(K104:L104)*63</f>
        <v>392839.88515219872</v>
      </c>
      <c r="P104" s="474">
        <f>+K104*65*12+65000</f>
        <v>4148731.9114081743</v>
      </c>
      <c r="Q104" s="15">
        <v>63</v>
      </c>
      <c r="R104" s="468">
        <v>6320.39</v>
      </c>
      <c r="S104" s="11"/>
      <c r="T104" s="11"/>
      <c r="U104" s="11"/>
      <c r="V104" s="11"/>
      <c r="W104" s="11"/>
      <c r="X104" s="11"/>
      <c r="Y104" s="11"/>
      <c r="Z104" s="482">
        <f t="shared" si="74"/>
        <v>6320.39</v>
      </c>
      <c r="AA104" s="505">
        <v>1000</v>
      </c>
      <c r="AB104" s="11"/>
      <c r="AC104" s="505">
        <v>1000</v>
      </c>
      <c r="AD104" s="477">
        <f t="shared" si="93"/>
        <v>76844.680000000008</v>
      </c>
      <c r="AE104" s="474">
        <f t="shared" si="82"/>
        <v>4841214.8400000008</v>
      </c>
      <c r="AF104" s="478">
        <f t="shared" si="95"/>
        <v>315995.20515219873</v>
      </c>
      <c r="AG104" s="478">
        <f t="shared" si="94"/>
        <v>-692482.92859182646</v>
      </c>
      <c r="AH104" s="15">
        <v>63</v>
      </c>
      <c r="AI104" s="479">
        <f t="shared" si="70"/>
        <v>4841214.8400000008</v>
      </c>
    </row>
    <row r="105" spans="1:35" x14ac:dyDescent="0.2">
      <c r="A105" s="466" t="s">
        <v>634</v>
      </c>
      <c r="B105" s="472">
        <v>170</v>
      </c>
      <c r="C105" s="474">
        <v>6761.5</v>
      </c>
      <c r="D105" s="475"/>
      <c r="E105" s="475"/>
      <c r="F105" s="475"/>
      <c r="G105" s="475"/>
      <c r="H105" s="475"/>
      <c r="I105" s="475"/>
      <c r="J105" s="475"/>
      <c r="K105" s="476">
        <v>6761.5052767873021</v>
      </c>
      <c r="L105" s="505">
        <v>1000</v>
      </c>
      <c r="M105" s="475"/>
      <c r="N105" s="476">
        <f t="shared" si="92"/>
        <v>1000</v>
      </c>
      <c r="O105" s="477">
        <f>SUM(K105:L105)*170</f>
        <v>1319455.8970538413</v>
      </c>
      <c r="P105" s="474">
        <f>+K105*170*12+170000</f>
        <v>13963470.764646094</v>
      </c>
      <c r="Q105" s="15">
        <v>171</v>
      </c>
      <c r="R105" s="468">
        <v>7627.6</v>
      </c>
      <c r="S105" s="11"/>
      <c r="T105" s="11"/>
      <c r="U105" s="11"/>
      <c r="V105" s="11"/>
      <c r="W105" s="11"/>
      <c r="X105" s="11"/>
      <c r="Y105" s="11"/>
      <c r="Z105" s="482">
        <f t="shared" si="74"/>
        <v>7627.6</v>
      </c>
      <c r="AA105" s="505">
        <v>1000</v>
      </c>
      <c r="AB105" s="11"/>
      <c r="AC105" s="505">
        <v>1000</v>
      </c>
      <c r="AD105" s="477">
        <f t="shared" si="93"/>
        <v>92531.200000000012</v>
      </c>
      <c r="AE105" s="474">
        <f t="shared" si="82"/>
        <v>15822835.200000001</v>
      </c>
      <c r="AF105" s="478">
        <f t="shared" si="95"/>
        <v>1226924.6970538413</v>
      </c>
      <c r="AG105" s="478">
        <f t="shared" si="94"/>
        <v>-1859364.4353539068</v>
      </c>
      <c r="AH105" s="15">
        <v>171</v>
      </c>
      <c r="AI105" s="479">
        <f t="shared" si="70"/>
        <v>15822835.200000001</v>
      </c>
    </row>
    <row r="106" spans="1:35" x14ac:dyDescent="0.2">
      <c r="A106" s="466" t="s">
        <v>635</v>
      </c>
      <c r="B106" s="472">
        <v>47</v>
      </c>
      <c r="C106" s="474">
        <v>7000.19</v>
      </c>
      <c r="D106" s="475"/>
      <c r="E106" s="475"/>
      <c r="F106" s="475"/>
      <c r="G106" s="475"/>
      <c r="H106" s="475"/>
      <c r="I106" s="475"/>
      <c r="J106" s="475"/>
      <c r="K106" s="476">
        <v>7000.1921937652287</v>
      </c>
      <c r="L106" s="505">
        <v>1000</v>
      </c>
      <c r="M106" s="475"/>
      <c r="N106" s="476">
        <f t="shared" si="92"/>
        <v>1000</v>
      </c>
      <c r="O106" s="477">
        <f>SUM(K106:L106)*47</f>
        <v>376009.03310696577</v>
      </c>
      <c r="P106" s="474">
        <f>+K106*44*12+47000</f>
        <v>3743101.4783080406</v>
      </c>
      <c r="Q106" s="15">
        <v>42</v>
      </c>
      <c r="R106" s="468">
        <v>8051.86</v>
      </c>
      <c r="S106" s="11"/>
      <c r="T106" s="11"/>
      <c r="U106" s="11"/>
      <c r="V106" s="11"/>
      <c r="W106" s="11"/>
      <c r="X106" s="11"/>
      <c r="Y106" s="11"/>
      <c r="Z106" s="482">
        <f t="shared" si="74"/>
        <v>8051.86</v>
      </c>
      <c r="AA106" s="505">
        <v>1000</v>
      </c>
      <c r="AB106" s="11"/>
      <c r="AC106" s="505">
        <v>1000</v>
      </c>
      <c r="AD106" s="477">
        <f t="shared" si="93"/>
        <v>97622.319999999992</v>
      </c>
      <c r="AE106" s="474">
        <f t="shared" si="82"/>
        <v>4100137.4399999995</v>
      </c>
      <c r="AF106" s="478">
        <f t="shared" si="95"/>
        <v>278386.71310696576</v>
      </c>
      <c r="AG106" s="478">
        <f t="shared" si="94"/>
        <v>-357035.96169195883</v>
      </c>
      <c r="AH106" s="15">
        <v>42</v>
      </c>
      <c r="AI106" s="479">
        <f t="shared" si="70"/>
        <v>4100137.4399999995</v>
      </c>
    </row>
    <row r="107" spans="1:35" x14ac:dyDescent="0.2">
      <c r="A107" s="466" t="s">
        <v>636</v>
      </c>
      <c r="B107" s="472">
        <v>34</v>
      </c>
      <c r="C107" s="474">
        <v>7932.64</v>
      </c>
      <c r="D107" s="475"/>
      <c r="E107" s="475"/>
      <c r="F107" s="475"/>
      <c r="G107" s="475"/>
      <c r="H107" s="475"/>
      <c r="I107" s="475"/>
      <c r="J107" s="475"/>
      <c r="K107" s="476">
        <v>7932.6448011970024</v>
      </c>
      <c r="L107" s="505">
        <v>1000</v>
      </c>
      <c r="M107" s="475"/>
      <c r="N107" s="476">
        <f t="shared" si="92"/>
        <v>1000</v>
      </c>
      <c r="O107" s="477">
        <f>SUM(K107:L107)*33</f>
        <v>294777.27843950107</v>
      </c>
      <c r="P107" s="474">
        <f>+K107*34*12+34000</f>
        <v>3270519.0788883767</v>
      </c>
      <c r="Q107" s="15">
        <v>33</v>
      </c>
      <c r="R107" s="468">
        <v>9169.33</v>
      </c>
      <c r="S107" s="11"/>
      <c r="T107" s="11"/>
      <c r="U107" s="11"/>
      <c r="V107" s="11"/>
      <c r="W107" s="11"/>
      <c r="X107" s="11"/>
      <c r="Y107" s="11"/>
      <c r="Z107" s="482">
        <f t="shared" si="74"/>
        <v>9169.33</v>
      </c>
      <c r="AA107" s="505">
        <v>1000</v>
      </c>
      <c r="AB107" s="11"/>
      <c r="AC107" s="505">
        <v>1000</v>
      </c>
      <c r="AD107" s="477">
        <f t="shared" si="93"/>
        <v>111031.95999999999</v>
      </c>
      <c r="AE107" s="474">
        <f t="shared" si="82"/>
        <v>3664054.6799999997</v>
      </c>
      <c r="AF107" s="478">
        <f t="shared" si="95"/>
        <v>183745.31843950108</v>
      </c>
      <c r="AG107" s="478">
        <f t="shared" si="94"/>
        <v>-393535.60111162299</v>
      </c>
      <c r="AH107" s="15">
        <v>33</v>
      </c>
      <c r="AI107" s="479">
        <f t="shared" si="70"/>
        <v>3664054.6799999997</v>
      </c>
    </row>
    <row r="108" spans="1:35" x14ac:dyDescent="0.2">
      <c r="A108" s="466" t="s">
        <v>637</v>
      </c>
      <c r="B108" s="472">
        <v>2</v>
      </c>
      <c r="C108" s="474">
        <v>7505.84</v>
      </c>
      <c r="D108" s="475"/>
      <c r="E108" s="475"/>
      <c r="F108" s="475"/>
      <c r="G108" s="475"/>
      <c r="H108" s="475"/>
      <c r="I108" s="475"/>
      <c r="J108" s="475"/>
      <c r="K108" s="476">
        <v>7505.8421487111018</v>
      </c>
      <c r="L108" s="505">
        <v>1000</v>
      </c>
      <c r="M108" s="475"/>
      <c r="N108" s="476">
        <f t="shared" si="92"/>
        <v>1000</v>
      </c>
      <c r="O108" s="477">
        <f>SUM(K108:L108)*2</f>
        <v>17011.684297422202</v>
      </c>
      <c r="P108" s="474">
        <f>+K108*2*12+2000</f>
        <v>182140.21156906645</v>
      </c>
      <c r="Q108" s="15">
        <v>2</v>
      </c>
      <c r="R108" s="468">
        <v>9329.25</v>
      </c>
      <c r="S108" s="11"/>
      <c r="T108" s="11"/>
      <c r="U108" s="11"/>
      <c r="V108" s="11"/>
      <c r="W108" s="11"/>
      <c r="X108" s="11"/>
      <c r="Y108" s="11"/>
      <c r="Z108" s="482">
        <f t="shared" si="74"/>
        <v>9329.25</v>
      </c>
      <c r="AA108" s="505">
        <v>1000</v>
      </c>
      <c r="AB108" s="11"/>
      <c r="AC108" s="505">
        <v>1000</v>
      </c>
      <c r="AD108" s="477">
        <f t="shared" si="93"/>
        <v>112951</v>
      </c>
      <c r="AE108" s="474">
        <f t="shared" si="82"/>
        <v>225902</v>
      </c>
      <c r="AF108" s="478">
        <f t="shared" si="95"/>
        <v>-95939.315702577791</v>
      </c>
      <c r="AG108" s="478">
        <f t="shared" si="94"/>
        <v>-43761.78843093355</v>
      </c>
      <c r="AH108" s="15">
        <v>2</v>
      </c>
      <c r="AI108" s="479">
        <f t="shared" si="70"/>
        <v>225902</v>
      </c>
    </row>
    <row r="109" spans="1:35" x14ac:dyDescent="0.2">
      <c r="A109" s="466" t="s">
        <v>638</v>
      </c>
      <c r="B109" s="472">
        <v>27</v>
      </c>
      <c r="C109" s="474">
        <v>9020.17</v>
      </c>
      <c r="D109" s="475"/>
      <c r="E109" s="475"/>
      <c r="F109" s="475"/>
      <c r="G109" s="475"/>
      <c r="H109" s="475"/>
      <c r="I109" s="475"/>
      <c r="J109" s="475"/>
      <c r="K109" s="476">
        <v>9020.1725848938422</v>
      </c>
      <c r="L109" s="505">
        <v>1000</v>
      </c>
      <c r="M109" s="475"/>
      <c r="N109" s="476">
        <f t="shared" si="92"/>
        <v>1000</v>
      </c>
      <c r="O109" s="477">
        <f>SUM(K109:L109)*27</f>
        <v>270544.65979213372</v>
      </c>
      <c r="P109" s="474">
        <f>+K109*27*12+27000</f>
        <v>2949535.9175056051</v>
      </c>
      <c r="Q109" s="15">
        <v>27</v>
      </c>
      <c r="R109" s="468">
        <v>10138.11</v>
      </c>
      <c r="S109" s="11"/>
      <c r="T109" s="11"/>
      <c r="U109" s="11"/>
      <c r="V109" s="11"/>
      <c r="W109" s="11"/>
      <c r="X109" s="11"/>
      <c r="Y109" s="11"/>
      <c r="Z109" s="482">
        <f t="shared" si="74"/>
        <v>10138.11</v>
      </c>
      <c r="AA109" s="505">
        <v>1000</v>
      </c>
      <c r="AB109" s="11"/>
      <c r="AC109" s="505">
        <v>1000</v>
      </c>
      <c r="AD109" s="477">
        <f t="shared" si="93"/>
        <v>122657.32</v>
      </c>
      <c r="AE109" s="474">
        <f t="shared" si="82"/>
        <v>3311747.64</v>
      </c>
      <c r="AF109" s="478">
        <f t="shared" si="95"/>
        <v>147887.33979213372</v>
      </c>
      <c r="AG109" s="478">
        <f t="shared" si="94"/>
        <v>-362211.72249439498</v>
      </c>
      <c r="AH109" s="15">
        <v>27</v>
      </c>
      <c r="AI109" s="479">
        <f t="shared" si="70"/>
        <v>3311747.64</v>
      </c>
    </row>
    <row r="110" spans="1:35" x14ac:dyDescent="0.2">
      <c r="A110" s="466" t="s">
        <v>639</v>
      </c>
      <c r="B110" s="472">
        <v>245</v>
      </c>
      <c r="C110" s="474">
        <v>4055.38</v>
      </c>
      <c r="D110" s="475"/>
      <c r="E110" s="475"/>
      <c r="F110" s="475"/>
      <c r="G110" s="475"/>
      <c r="H110" s="475"/>
      <c r="I110" s="475"/>
      <c r="J110" s="475"/>
      <c r="K110" s="476">
        <v>4055.3867385895264</v>
      </c>
      <c r="L110" s="505">
        <v>1000</v>
      </c>
      <c r="M110" s="475"/>
      <c r="N110" s="476">
        <f t="shared" si="92"/>
        <v>1000</v>
      </c>
      <c r="O110" s="477">
        <f>SUM(K110:L110)*245</f>
        <v>1238569.750954434</v>
      </c>
      <c r="P110" s="474">
        <f>+K110*245*11+245000</f>
        <v>11174267.260498773</v>
      </c>
      <c r="Q110" s="15">
        <v>258</v>
      </c>
      <c r="R110" s="468">
        <v>5045.83</v>
      </c>
      <c r="S110" s="11"/>
      <c r="T110" s="11"/>
      <c r="U110" s="11"/>
      <c r="V110" s="11"/>
      <c r="W110" s="11"/>
      <c r="X110" s="11"/>
      <c r="Y110" s="11"/>
      <c r="Z110" s="482">
        <f t="shared" si="74"/>
        <v>5045.83</v>
      </c>
      <c r="AA110" s="505">
        <v>1000</v>
      </c>
      <c r="AB110" s="11"/>
      <c r="AC110" s="505">
        <v>1000</v>
      </c>
      <c r="AD110" s="477">
        <f t="shared" si="93"/>
        <v>61549.96</v>
      </c>
      <c r="AE110" s="474">
        <f t="shared" si="82"/>
        <v>15879889.68</v>
      </c>
      <c r="AF110" s="478">
        <f t="shared" si="95"/>
        <v>1177019.7909544341</v>
      </c>
      <c r="AG110" s="478">
        <f t="shared" si="94"/>
        <v>-4705622.4195012264</v>
      </c>
      <c r="AH110" s="15">
        <v>258</v>
      </c>
      <c r="AI110" s="479">
        <f t="shared" si="70"/>
        <v>15879889.68</v>
      </c>
    </row>
    <row r="111" spans="1:35" x14ac:dyDescent="0.2">
      <c r="A111" s="466" t="s">
        <v>640</v>
      </c>
      <c r="B111" s="472">
        <v>53</v>
      </c>
      <c r="C111" s="474">
        <v>4526.09</v>
      </c>
      <c r="D111" s="475"/>
      <c r="E111" s="475"/>
      <c r="F111" s="475"/>
      <c r="G111" s="475"/>
      <c r="H111" s="475"/>
      <c r="I111" s="475"/>
      <c r="J111" s="475"/>
      <c r="K111" s="476">
        <v>4526.09755795806</v>
      </c>
      <c r="L111" s="505">
        <v>1000</v>
      </c>
      <c r="M111" s="475"/>
      <c r="N111" s="476">
        <f t="shared" si="92"/>
        <v>1000</v>
      </c>
      <c r="O111" s="477">
        <f>SUM(K111:L111)*48</f>
        <v>265252.68278198689</v>
      </c>
      <c r="P111" s="474">
        <f>+K111*53*12+53000</f>
        <v>2931598.0468613263</v>
      </c>
      <c r="Q111" s="15">
        <v>53</v>
      </c>
      <c r="R111" s="468">
        <v>5634.26</v>
      </c>
      <c r="S111" s="11"/>
      <c r="T111" s="11"/>
      <c r="U111" s="11"/>
      <c r="V111" s="11"/>
      <c r="W111" s="11"/>
      <c r="X111" s="11"/>
      <c r="Y111" s="11"/>
      <c r="Z111" s="482">
        <f t="shared" si="74"/>
        <v>5634.26</v>
      </c>
      <c r="AA111" s="505">
        <v>1000</v>
      </c>
      <c r="AB111" s="11"/>
      <c r="AC111" s="505">
        <v>1000</v>
      </c>
      <c r="AD111" s="477">
        <f t="shared" si="93"/>
        <v>68611.12</v>
      </c>
      <c r="AE111" s="474">
        <f t="shared" si="82"/>
        <v>3636389.36</v>
      </c>
      <c r="AF111" s="478">
        <f t="shared" si="95"/>
        <v>196641.5627819869</v>
      </c>
      <c r="AG111" s="478">
        <f t="shared" si="94"/>
        <v>-704791.31313867355</v>
      </c>
      <c r="AH111" s="15">
        <v>53</v>
      </c>
      <c r="AI111" s="479">
        <f t="shared" si="70"/>
        <v>3636389.36</v>
      </c>
    </row>
    <row r="112" spans="1:35" x14ac:dyDescent="0.2">
      <c r="A112" s="466" t="s">
        <v>641</v>
      </c>
      <c r="B112" s="472">
        <v>8</v>
      </c>
      <c r="C112" s="474">
        <v>4875.37</v>
      </c>
      <c r="D112" s="475"/>
      <c r="E112" s="475"/>
      <c r="F112" s="475"/>
      <c r="G112" s="475"/>
      <c r="H112" s="475"/>
      <c r="I112" s="475"/>
      <c r="J112" s="475"/>
      <c r="K112" s="476">
        <v>4875.3742643789146</v>
      </c>
      <c r="L112" s="505">
        <v>1000</v>
      </c>
      <c r="M112" s="475"/>
      <c r="N112" s="476">
        <f t="shared" si="92"/>
        <v>1000</v>
      </c>
      <c r="O112" s="477">
        <f>SUM(K112:L112)*8</f>
        <v>47002.994115031317</v>
      </c>
      <c r="P112" s="474">
        <f>+K112*6*12+8000+55403.38</f>
        <v>414430.32703528181</v>
      </c>
      <c r="Q112" s="15">
        <v>6</v>
      </c>
      <c r="R112" s="468">
        <v>6057.23</v>
      </c>
      <c r="S112" s="11"/>
      <c r="T112" s="11"/>
      <c r="U112" s="11"/>
      <c r="V112" s="11"/>
      <c r="W112" s="11"/>
      <c r="X112" s="11"/>
      <c r="Y112" s="11"/>
      <c r="Z112" s="482">
        <f t="shared" si="74"/>
        <v>6057.23</v>
      </c>
      <c r="AA112" s="505">
        <v>1000</v>
      </c>
      <c r="AB112" s="11"/>
      <c r="AC112" s="505">
        <v>1000</v>
      </c>
      <c r="AD112" s="477">
        <f t="shared" si="93"/>
        <v>73686.759999999995</v>
      </c>
      <c r="AE112" s="474">
        <f t="shared" si="82"/>
        <v>442120.55999999994</v>
      </c>
      <c r="AF112" s="478">
        <f t="shared" si="95"/>
        <v>-26683.765884968678</v>
      </c>
      <c r="AG112" s="478">
        <f t="shared" si="94"/>
        <v>-27690.232964718132</v>
      </c>
      <c r="AH112" s="15">
        <v>6</v>
      </c>
      <c r="AI112" s="479">
        <f t="shared" si="70"/>
        <v>442120.55999999994</v>
      </c>
    </row>
    <row r="113" spans="1:35" x14ac:dyDescent="0.2">
      <c r="A113" s="466" t="s">
        <v>642</v>
      </c>
      <c r="B113" s="472">
        <v>1</v>
      </c>
      <c r="C113" s="474">
        <v>4852.16</v>
      </c>
      <c r="D113" s="475"/>
      <c r="E113" s="475"/>
      <c r="F113" s="475"/>
      <c r="G113" s="475"/>
      <c r="H113" s="475"/>
      <c r="I113" s="475"/>
      <c r="J113" s="475"/>
      <c r="K113" s="476">
        <v>4852.1627238476149</v>
      </c>
      <c r="L113" s="505">
        <v>1000</v>
      </c>
      <c r="M113" s="475"/>
      <c r="N113" s="476">
        <f t="shared" si="92"/>
        <v>1000</v>
      </c>
      <c r="O113" s="477">
        <f t="shared" si="96"/>
        <v>5852.1627238476149</v>
      </c>
      <c r="P113" s="474">
        <f>+K113*12+1000</f>
        <v>59225.952686171382</v>
      </c>
      <c r="Q113" s="15">
        <v>1</v>
      </c>
      <c r="R113" s="468">
        <v>5703.32</v>
      </c>
      <c r="S113" s="11"/>
      <c r="T113" s="11"/>
      <c r="U113" s="11"/>
      <c r="V113" s="11"/>
      <c r="W113" s="11"/>
      <c r="X113" s="11"/>
      <c r="Y113" s="11"/>
      <c r="Z113" s="482">
        <f t="shared" si="74"/>
        <v>5703.32</v>
      </c>
      <c r="AA113" s="505">
        <v>1000</v>
      </c>
      <c r="AB113" s="11"/>
      <c r="AC113" s="505">
        <v>1000</v>
      </c>
      <c r="AD113" s="477">
        <f t="shared" si="93"/>
        <v>69439.839999999997</v>
      </c>
      <c r="AE113" s="474">
        <f t="shared" si="82"/>
        <v>69439.839999999997</v>
      </c>
      <c r="AF113" s="478">
        <f t="shared" si="95"/>
        <v>-63587.677276152383</v>
      </c>
      <c r="AG113" s="478">
        <f t="shared" si="94"/>
        <v>-10213.887313828614</v>
      </c>
      <c r="AH113" s="15">
        <v>1</v>
      </c>
      <c r="AI113" s="479">
        <f t="shared" si="70"/>
        <v>69439.839999999997</v>
      </c>
    </row>
    <row r="114" spans="1:35" x14ac:dyDescent="0.2">
      <c r="A114" s="466" t="s">
        <v>643</v>
      </c>
      <c r="B114" s="472">
        <v>18</v>
      </c>
      <c r="C114" s="474">
        <v>5080.1899999999996</v>
      </c>
      <c r="D114" s="475"/>
      <c r="E114" s="475"/>
      <c r="F114" s="475"/>
      <c r="G114" s="475"/>
      <c r="H114" s="475"/>
      <c r="I114" s="475"/>
      <c r="J114" s="475"/>
      <c r="K114" s="476">
        <v>5080.1959152177687</v>
      </c>
      <c r="L114" s="505">
        <v>1000</v>
      </c>
      <c r="M114" s="475"/>
      <c r="N114" s="476">
        <f t="shared" si="92"/>
        <v>1000</v>
      </c>
      <c r="O114" s="477">
        <f>SUM(K114:L114)*18</f>
        <v>109443.52647391983</v>
      </c>
      <c r="P114" s="474">
        <f>+K114*18*12+18000</f>
        <v>1115322.3176870379</v>
      </c>
      <c r="Q114" s="15">
        <v>18</v>
      </c>
      <c r="R114" s="468">
        <v>6246.97</v>
      </c>
      <c r="S114" s="11"/>
      <c r="T114" s="11"/>
      <c r="U114" s="11"/>
      <c r="V114" s="11"/>
      <c r="W114" s="11"/>
      <c r="X114" s="11"/>
      <c r="Y114" s="11"/>
      <c r="Z114" s="482">
        <f t="shared" si="74"/>
        <v>6246.97</v>
      </c>
      <c r="AA114" s="505">
        <v>1000</v>
      </c>
      <c r="AB114" s="11"/>
      <c r="AC114" s="505">
        <v>1000</v>
      </c>
      <c r="AD114" s="477">
        <f t="shared" si="93"/>
        <v>75963.64</v>
      </c>
      <c r="AE114" s="474">
        <f t="shared" si="82"/>
        <v>1367345.52</v>
      </c>
      <c r="AF114" s="478">
        <f t="shared" si="95"/>
        <v>33479.886473919832</v>
      </c>
      <c r="AG114" s="478">
        <f t="shared" si="94"/>
        <v>-252023.20231296215</v>
      </c>
      <c r="AH114" s="15">
        <v>18</v>
      </c>
      <c r="AI114" s="479">
        <f t="shared" si="70"/>
        <v>1367345.52</v>
      </c>
    </row>
    <row r="115" spans="1:35" x14ac:dyDescent="0.2">
      <c r="A115" s="466" t="s">
        <v>644</v>
      </c>
      <c r="B115" s="472">
        <v>85</v>
      </c>
      <c r="C115" s="474">
        <v>4062.97</v>
      </c>
      <c r="D115" s="475"/>
      <c r="E115" s="475"/>
      <c r="F115" s="475"/>
      <c r="G115" s="475"/>
      <c r="H115" s="475"/>
      <c r="I115" s="475"/>
      <c r="J115" s="475"/>
      <c r="K115" s="476">
        <v>4062.9790306606301</v>
      </c>
      <c r="L115" s="505">
        <v>1000</v>
      </c>
      <c r="M115" s="475"/>
      <c r="N115" s="476">
        <f t="shared" si="92"/>
        <v>1000</v>
      </c>
      <c r="O115" s="477">
        <f>SUM(K115:L115)*85</f>
        <v>430353.21760615357</v>
      </c>
      <c r="P115" s="474">
        <f>+K115*84*12+85000</f>
        <v>4180482.8629059149</v>
      </c>
      <c r="Q115" s="15">
        <v>95</v>
      </c>
      <c r="R115" s="468">
        <v>4887.28</v>
      </c>
      <c r="S115" s="11"/>
      <c r="T115" s="11"/>
      <c r="U115" s="11"/>
      <c r="V115" s="11"/>
      <c r="W115" s="11"/>
      <c r="X115" s="11"/>
      <c r="Y115" s="11"/>
      <c r="Z115" s="482">
        <f t="shared" si="74"/>
        <v>4887.28</v>
      </c>
      <c r="AA115" s="505">
        <v>1000</v>
      </c>
      <c r="AB115" s="11"/>
      <c r="AC115" s="505">
        <v>1000</v>
      </c>
      <c r="AD115" s="477">
        <f t="shared" si="93"/>
        <v>59647.360000000001</v>
      </c>
      <c r="AE115" s="474">
        <f t="shared" si="82"/>
        <v>5666499.2000000002</v>
      </c>
      <c r="AF115" s="478">
        <f t="shared" si="95"/>
        <v>370705.85760615359</v>
      </c>
      <c r="AG115" s="478">
        <f t="shared" si="94"/>
        <v>-1486016.3370940853</v>
      </c>
      <c r="AH115" s="15">
        <v>95</v>
      </c>
      <c r="AI115" s="479">
        <f t="shared" si="70"/>
        <v>5666499.2000000002</v>
      </c>
    </row>
    <row r="116" spans="1:35" x14ac:dyDescent="0.2">
      <c r="A116" s="466" t="s">
        <v>645</v>
      </c>
      <c r="B116" s="472">
        <v>12</v>
      </c>
      <c r="C116" s="474">
        <v>4260.66</v>
      </c>
      <c r="D116" s="475"/>
      <c r="E116" s="475"/>
      <c r="F116" s="475"/>
      <c r="G116" s="475"/>
      <c r="H116" s="475"/>
      <c r="I116" s="475"/>
      <c r="J116" s="475"/>
      <c r="K116" s="476">
        <v>4260.6644465748241</v>
      </c>
      <c r="L116" s="505">
        <v>1000</v>
      </c>
      <c r="M116" s="475"/>
      <c r="N116" s="476">
        <f t="shared" si="92"/>
        <v>1000</v>
      </c>
      <c r="O116" s="477">
        <f>SUM(K116:L116)*12</f>
        <v>63127.973358897885</v>
      </c>
      <c r="P116" s="474">
        <f>+K116*12*12+12000</f>
        <v>625535.68030677456</v>
      </c>
      <c r="Q116" s="15">
        <v>12</v>
      </c>
      <c r="R116" s="468">
        <v>5121.0600000000004</v>
      </c>
      <c r="S116" s="11"/>
      <c r="T116" s="11"/>
      <c r="U116" s="11"/>
      <c r="V116" s="11"/>
      <c r="W116" s="11"/>
      <c r="X116" s="11"/>
      <c r="Y116" s="11"/>
      <c r="Z116" s="482">
        <f t="shared" si="74"/>
        <v>5121.0600000000004</v>
      </c>
      <c r="AA116" s="505">
        <v>1000</v>
      </c>
      <c r="AB116" s="11"/>
      <c r="AC116" s="505">
        <v>1000</v>
      </c>
      <c r="AD116" s="477">
        <f t="shared" si="93"/>
        <v>62452.72</v>
      </c>
      <c r="AE116" s="474">
        <f t="shared" si="82"/>
        <v>749432.64</v>
      </c>
      <c r="AF116" s="478">
        <f t="shared" si="95"/>
        <v>675.25335889788403</v>
      </c>
      <c r="AG116" s="478">
        <f t="shared" si="94"/>
        <v>-123896.95969322545</v>
      </c>
      <c r="AH116" s="15">
        <v>12</v>
      </c>
      <c r="AI116" s="479">
        <f t="shared" si="70"/>
        <v>749432.64</v>
      </c>
    </row>
    <row r="117" spans="1:35" x14ac:dyDescent="0.2">
      <c r="A117" s="466" t="s">
        <v>646</v>
      </c>
      <c r="B117" s="472">
        <v>5</v>
      </c>
      <c r="C117" s="474">
        <v>4668.08</v>
      </c>
      <c r="D117" s="475"/>
      <c r="E117" s="475"/>
      <c r="F117" s="475"/>
      <c r="G117" s="475"/>
      <c r="H117" s="475"/>
      <c r="I117" s="475"/>
      <c r="J117" s="475"/>
      <c r="K117" s="476">
        <v>4668.0881992210088</v>
      </c>
      <c r="L117" s="505">
        <v>1000</v>
      </c>
      <c r="M117" s="475"/>
      <c r="N117" s="476">
        <f t="shared" si="92"/>
        <v>1000</v>
      </c>
      <c r="O117" s="477">
        <f>SUM(K117:L117)*5</f>
        <v>28340.440996105044</v>
      </c>
      <c r="P117" s="474">
        <f>+K117*5*12+5000</f>
        <v>285085.29195326054</v>
      </c>
      <c r="Q117" s="15">
        <v>5</v>
      </c>
      <c r="R117" s="468">
        <v>5618.03</v>
      </c>
      <c r="S117" s="11"/>
      <c r="T117" s="11"/>
      <c r="U117" s="11"/>
      <c r="V117" s="11"/>
      <c r="W117" s="11"/>
      <c r="X117" s="11"/>
      <c r="Y117" s="11"/>
      <c r="Z117" s="482">
        <f t="shared" si="74"/>
        <v>5618.03</v>
      </c>
      <c r="AA117" s="505">
        <v>1000</v>
      </c>
      <c r="AB117" s="11"/>
      <c r="AC117" s="505">
        <v>1000</v>
      </c>
      <c r="AD117" s="477">
        <f t="shared" si="93"/>
        <v>68416.36</v>
      </c>
      <c r="AE117" s="474">
        <f t="shared" si="82"/>
        <v>342081.8</v>
      </c>
      <c r="AF117" s="478">
        <f t="shared" si="95"/>
        <v>-40075.91900389496</v>
      </c>
      <c r="AG117" s="478">
        <f t="shared" si="94"/>
        <v>-56996.508046739444</v>
      </c>
      <c r="AH117" s="15">
        <v>5</v>
      </c>
      <c r="AI117" s="479">
        <f t="shared" si="70"/>
        <v>342081.8</v>
      </c>
    </row>
    <row r="118" spans="1:35" x14ac:dyDescent="0.2">
      <c r="A118" s="466" t="s">
        <v>647</v>
      </c>
      <c r="B118" s="472">
        <v>21</v>
      </c>
      <c r="C118" s="474">
        <v>4884.72</v>
      </c>
      <c r="D118" s="475"/>
      <c r="E118" s="475"/>
      <c r="F118" s="475"/>
      <c r="G118" s="475"/>
      <c r="H118" s="475"/>
      <c r="I118" s="475"/>
      <c r="J118" s="475"/>
      <c r="K118" s="476">
        <v>4884.7270517985244</v>
      </c>
      <c r="L118" s="505">
        <v>1000</v>
      </c>
      <c r="M118" s="475"/>
      <c r="N118" s="476">
        <f t="shared" si="92"/>
        <v>1000</v>
      </c>
      <c r="O118" s="477">
        <f>SUM(K118:L118)*19</f>
        <v>111809.81398417197</v>
      </c>
      <c r="P118" s="474">
        <f>+K118*21*12+21000</f>
        <v>1251951.2170532281</v>
      </c>
      <c r="Q118" s="15">
        <v>19</v>
      </c>
      <c r="R118" s="468">
        <v>5968.01</v>
      </c>
      <c r="S118" s="11"/>
      <c r="T118" s="11"/>
      <c r="U118" s="11"/>
      <c r="V118" s="11"/>
      <c r="W118" s="11"/>
      <c r="X118" s="11"/>
      <c r="Y118" s="11"/>
      <c r="Z118" s="482">
        <f t="shared" si="74"/>
        <v>5968.01</v>
      </c>
      <c r="AA118" s="505">
        <v>1000</v>
      </c>
      <c r="AB118" s="11"/>
      <c r="AC118" s="505">
        <v>1000</v>
      </c>
      <c r="AD118" s="477">
        <f t="shared" si="93"/>
        <v>72616.12</v>
      </c>
      <c r="AE118" s="474">
        <f t="shared" si="82"/>
        <v>1379706.2799999998</v>
      </c>
      <c r="AF118" s="478">
        <f t="shared" si="95"/>
        <v>39193.693984171972</v>
      </c>
      <c r="AG118" s="478">
        <f t="shared" si="94"/>
        <v>-127755.06294677174</v>
      </c>
      <c r="AH118" s="15">
        <v>19</v>
      </c>
      <c r="AI118" s="479">
        <f t="shared" si="70"/>
        <v>1379706.2799999998</v>
      </c>
    </row>
    <row r="119" spans="1:35" x14ac:dyDescent="0.2">
      <c r="A119" s="466" t="s">
        <v>648</v>
      </c>
      <c r="B119" s="472">
        <v>32</v>
      </c>
      <c r="C119" s="474">
        <v>4048.62</v>
      </c>
      <c r="D119" s="475"/>
      <c r="E119" s="475"/>
      <c r="F119" s="475"/>
      <c r="G119" s="475"/>
      <c r="H119" s="475"/>
      <c r="I119" s="475"/>
      <c r="J119" s="475"/>
      <c r="K119" s="476">
        <v>4048.6299014651891</v>
      </c>
      <c r="L119" s="505">
        <v>1000</v>
      </c>
      <c r="M119" s="475"/>
      <c r="N119" s="476">
        <f t="shared" si="92"/>
        <v>1000</v>
      </c>
      <c r="O119" s="477">
        <f>SUM(K119:L119)*31</f>
        <v>156507.52694542083</v>
      </c>
      <c r="P119" s="474">
        <f>+K119*32*12+32000</f>
        <v>1586673.8821626327</v>
      </c>
      <c r="Q119" s="15">
        <v>34</v>
      </c>
      <c r="R119" s="468">
        <v>4807.41</v>
      </c>
      <c r="S119" s="11"/>
      <c r="T119" s="11"/>
      <c r="U119" s="11"/>
      <c r="V119" s="11"/>
      <c r="W119" s="11"/>
      <c r="X119" s="11"/>
      <c r="Y119" s="11"/>
      <c r="Z119" s="482">
        <f t="shared" si="74"/>
        <v>4807.41</v>
      </c>
      <c r="AA119" s="505">
        <v>1000</v>
      </c>
      <c r="AB119" s="11"/>
      <c r="AC119" s="505">
        <v>1000</v>
      </c>
      <c r="AD119" s="477">
        <f t="shared" si="93"/>
        <v>58688.92</v>
      </c>
      <c r="AE119" s="474">
        <f t="shared" si="82"/>
        <v>1995423.28</v>
      </c>
      <c r="AF119" s="478">
        <f t="shared" si="95"/>
        <v>97818.606945420834</v>
      </c>
      <c r="AG119" s="478">
        <f t="shared" si="94"/>
        <v>-408749.39783736737</v>
      </c>
      <c r="AH119" s="15">
        <v>34</v>
      </c>
      <c r="AI119" s="479">
        <f t="shared" si="70"/>
        <v>1995423.28</v>
      </c>
    </row>
    <row r="120" spans="1:35" x14ac:dyDescent="0.2">
      <c r="A120" s="466" t="s">
        <v>649</v>
      </c>
      <c r="B120" s="472">
        <v>1</v>
      </c>
      <c r="C120" s="474">
        <v>4067.4</v>
      </c>
      <c r="D120" s="475"/>
      <c r="E120" s="475"/>
      <c r="F120" s="475"/>
      <c r="G120" s="475"/>
      <c r="H120" s="475"/>
      <c r="I120" s="475"/>
      <c r="J120" s="475"/>
      <c r="K120" s="476">
        <v>4067.4015631245879</v>
      </c>
      <c r="L120" s="476">
        <v>1000</v>
      </c>
      <c r="M120" s="475"/>
      <c r="N120" s="476">
        <f t="shared" si="92"/>
        <v>1000</v>
      </c>
      <c r="O120" s="477">
        <f t="shared" si="96"/>
        <v>5067.4015631245875</v>
      </c>
      <c r="P120" s="474">
        <f>+K120*12+1000</f>
        <v>49808.818757495057</v>
      </c>
      <c r="Q120" s="15">
        <v>1</v>
      </c>
      <c r="R120" s="468">
        <v>4760.51</v>
      </c>
      <c r="S120" s="11"/>
      <c r="T120" s="11"/>
      <c r="U120" s="11"/>
      <c r="V120" s="11"/>
      <c r="W120" s="11"/>
      <c r="X120" s="11"/>
      <c r="Y120" s="11"/>
      <c r="Z120" s="482">
        <f t="shared" si="74"/>
        <v>4760.51</v>
      </c>
      <c r="AA120" s="476">
        <v>1000</v>
      </c>
      <c r="AB120" s="11"/>
      <c r="AC120" s="476">
        <v>1000</v>
      </c>
      <c r="AD120" s="477">
        <f t="shared" si="93"/>
        <v>58126.12</v>
      </c>
      <c r="AE120" s="474">
        <f t="shared" si="82"/>
        <v>58126.12</v>
      </c>
      <c r="AF120" s="478">
        <f t="shared" si="95"/>
        <v>-53058.718436875417</v>
      </c>
      <c r="AG120" s="478">
        <f t="shared" si="94"/>
        <v>-8317.3012425049455</v>
      </c>
      <c r="AH120" s="15">
        <v>1</v>
      </c>
      <c r="AI120" s="479">
        <f t="shared" si="70"/>
        <v>58126.12</v>
      </c>
    </row>
    <row r="121" spans="1:35" x14ac:dyDescent="0.2">
      <c r="A121" s="466" t="s">
        <v>650</v>
      </c>
      <c r="B121" s="472">
        <v>1</v>
      </c>
      <c r="C121" s="474">
        <v>5374.34</v>
      </c>
      <c r="D121" s="475"/>
      <c r="E121" s="475"/>
      <c r="F121" s="475"/>
      <c r="G121" s="475"/>
      <c r="H121" s="475"/>
      <c r="I121" s="475"/>
      <c r="J121" s="475"/>
      <c r="K121" s="476">
        <v>5374.3438600372319</v>
      </c>
      <c r="L121" s="476">
        <v>1000</v>
      </c>
      <c r="M121" s="475"/>
      <c r="N121" s="476">
        <f t="shared" si="92"/>
        <v>1000</v>
      </c>
      <c r="O121" s="477">
        <f t="shared" si="96"/>
        <v>6374.3438600372319</v>
      </c>
      <c r="P121" s="474">
        <f>+K121*12+1000</f>
        <v>65492.126320446783</v>
      </c>
      <c r="Q121" s="15">
        <v>1</v>
      </c>
      <c r="R121" s="468">
        <v>6320.3</v>
      </c>
      <c r="S121" s="11"/>
      <c r="T121" s="11"/>
      <c r="U121" s="11"/>
      <c r="V121" s="11"/>
      <c r="W121" s="11"/>
      <c r="X121" s="11"/>
      <c r="Y121" s="11"/>
      <c r="Z121" s="482">
        <f t="shared" si="74"/>
        <v>6320.3</v>
      </c>
      <c r="AA121" s="476">
        <v>1000</v>
      </c>
      <c r="AB121" s="11"/>
      <c r="AC121" s="476">
        <v>1000</v>
      </c>
      <c r="AD121" s="477">
        <f t="shared" si="93"/>
        <v>76843.600000000006</v>
      </c>
      <c r="AE121" s="474">
        <f t="shared" si="82"/>
        <v>76843.600000000006</v>
      </c>
      <c r="AF121" s="478">
        <f t="shared" si="95"/>
        <v>-70469.256139962774</v>
      </c>
      <c r="AG121" s="478">
        <f t="shared" si="94"/>
        <v>-11351.473679553223</v>
      </c>
      <c r="AH121" s="15">
        <v>1</v>
      </c>
      <c r="AI121" s="479">
        <f t="shared" si="70"/>
        <v>76843.600000000006</v>
      </c>
    </row>
    <row r="122" spans="1:35" x14ac:dyDescent="0.2">
      <c r="A122" s="466" t="s">
        <v>651</v>
      </c>
      <c r="B122" s="472">
        <v>2</v>
      </c>
      <c r="C122" s="474">
        <v>3649.79</v>
      </c>
      <c r="D122" s="475"/>
      <c r="E122" s="475"/>
      <c r="F122" s="475"/>
      <c r="G122" s="475"/>
      <c r="H122" s="475"/>
      <c r="I122" s="475"/>
      <c r="J122" s="475"/>
      <c r="K122" s="476">
        <v>3649.7914145173404</v>
      </c>
      <c r="L122" s="476">
        <v>1000</v>
      </c>
      <c r="M122" s="475"/>
      <c r="N122" s="476">
        <f t="shared" si="92"/>
        <v>1000</v>
      </c>
      <c r="O122" s="477">
        <f>SUM(K122:L122)*2</f>
        <v>9299.5828290346799</v>
      </c>
      <c r="P122" s="474">
        <f>+K122*2*12+2000</f>
        <v>89594.993948416173</v>
      </c>
      <c r="Q122" s="15">
        <v>2</v>
      </c>
      <c r="R122" s="468">
        <v>4295.43</v>
      </c>
      <c r="S122" s="11"/>
      <c r="T122" s="11"/>
      <c r="U122" s="11"/>
      <c r="V122" s="11"/>
      <c r="W122" s="11"/>
      <c r="X122" s="11"/>
      <c r="Y122" s="11"/>
      <c r="Z122" s="482">
        <f t="shared" si="74"/>
        <v>4295.43</v>
      </c>
      <c r="AA122" s="476">
        <v>1000</v>
      </c>
      <c r="AB122" s="11"/>
      <c r="AC122" s="476">
        <v>1000</v>
      </c>
      <c r="AD122" s="477">
        <f t="shared" si="93"/>
        <v>52545.16</v>
      </c>
      <c r="AE122" s="474">
        <f t="shared" si="82"/>
        <v>105090.32</v>
      </c>
      <c r="AF122" s="478">
        <f t="shared" si="95"/>
        <v>-43245.57717096532</v>
      </c>
      <c r="AG122" s="478">
        <f t="shared" si="94"/>
        <v>-15495.326051583834</v>
      </c>
      <c r="AH122" s="15">
        <v>2</v>
      </c>
      <c r="AI122" s="479">
        <f t="shared" si="70"/>
        <v>105090.32</v>
      </c>
    </row>
    <row r="123" spans="1:35" x14ac:dyDescent="0.2">
      <c r="A123" s="466" t="s">
        <v>652</v>
      </c>
      <c r="B123" s="472">
        <v>2</v>
      </c>
      <c r="C123" s="474">
        <v>4308.95</v>
      </c>
      <c r="D123" s="475"/>
      <c r="E123" s="475"/>
      <c r="F123" s="475"/>
      <c r="G123" s="475"/>
      <c r="H123" s="475"/>
      <c r="I123" s="475"/>
      <c r="J123" s="475"/>
      <c r="K123" s="476">
        <v>4308.9569474532209</v>
      </c>
      <c r="L123" s="476">
        <v>1000</v>
      </c>
      <c r="M123" s="475"/>
      <c r="N123" s="476">
        <f t="shared" si="92"/>
        <v>1000</v>
      </c>
      <c r="O123" s="477">
        <f t="shared" si="96"/>
        <v>5308.9569474532209</v>
      </c>
      <c r="P123" s="474">
        <f>+K123*2*12+2000</f>
        <v>105414.96673887729</v>
      </c>
      <c r="Q123" s="15">
        <v>1</v>
      </c>
      <c r="R123" s="468">
        <v>4998.91</v>
      </c>
      <c r="S123" s="11"/>
      <c r="T123" s="11"/>
      <c r="U123" s="11"/>
      <c r="V123" s="11"/>
      <c r="W123" s="11"/>
      <c r="X123" s="11"/>
      <c r="Y123" s="11"/>
      <c r="Z123" s="482">
        <f t="shared" si="74"/>
        <v>4998.91</v>
      </c>
      <c r="AA123" s="476">
        <v>1000</v>
      </c>
      <c r="AB123" s="11"/>
      <c r="AC123" s="476">
        <v>1000</v>
      </c>
      <c r="AD123" s="477">
        <f t="shared" si="93"/>
        <v>60986.92</v>
      </c>
      <c r="AE123" s="474">
        <f t="shared" si="82"/>
        <v>60986.92</v>
      </c>
      <c r="AF123" s="478">
        <f t="shared" si="95"/>
        <v>-55677.96305254678</v>
      </c>
      <c r="AG123" s="478">
        <f t="shared" si="94"/>
        <v>44428.046738877296</v>
      </c>
      <c r="AH123" s="15">
        <v>1</v>
      </c>
      <c r="AI123" s="479">
        <f t="shared" si="70"/>
        <v>60986.92</v>
      </c>
    </row>
    <row r="124" spans="1:35" x14ac:dyDescent="0.2">
      <c r="A124" s="466" t="s">
        <v>653</v>
      </c>
      <c r="B124" s="472">
        <v>1</v>
      </c>
      <c r="C124" s="474">
        <v>4716.84</v>
      </c>
      <c r="D124" s="475"/>
      <c r="E124" s="475"/>
      <c r="F124" s="475"/>
      <c r="G124" s="475"/>
      <c r="H124" s="475"/>
      <c r="I124" s="475"/>
      <c r="J124" s="475"/>
      <c r="K124" s="476">
        <v>4716.8450997826449</v>
      </c>
      <c r="L124" s="476">
        <v>1000</v>
      </c>
      <c r="M124" s="475"/>
      <c r="N124" s="476">
        <f t="shared" si="92"/>
        <v>1000</v>
      </c>
      <c r="O124" s="477">
        <f t="shared" si="96"/>
        <v>5716.8450997826449</v>
      </c>
      <c r="P124" s="474">
        <f>+K124*1+1000</f>
        <v>5716.8450997826449</v>
      </c>
      <c r="Q124" s="15">
        <v>1</v>
      </c>
      <c r="R124" s="468">
        <v>5486.15</v>
      </c>
      <c r="S124" s="11"/>
      <c r="T124" s="11"/>
      <c r="U124" s="11"/>
      <c r="V124" s="11"/>
      <c r="W124" s="11"/>
      <c r="X124" s="11"/>
      <c r="Y124" s="11"/>
      <c r="Z124" s="482">
        <f t="shared" si="74"/>
        <v>5486.15</v>
      </c>
      <c r="AA124" s="476">
        <v>1000</v>
      </c>
      <c r="AB124" s="11"/>
      <c r="AC124" s="476">
        <v>1000</v>
      </c>
      <c r="AD124" s="477">
        <f t="shared" si="93"/>
        <v>66833.799999999988</v>
      </c>
      <c r="AE124" s="474">
        <f t="shared" si="82"/>
        <v>66833.799999999988</v>
      </c>
      <c r="AF124" s="478">
        <f t="shared" si="95"/>
        <v>-61116.954900217344</v>
      </c>
      <c r="AG124" s="478">
        <f t="shared" si="94"/>
        <v>-61116.954900217344</v>
      </c>
      <c r="AH124" s="15">
        <v>1</v>
      </c>
      <c r="AI124" s="479">
        <f t="shared" si="70"/>
        <v>66833.799999999988</v>
      </c>
    </row>
    <row r="125" spans="1:35" x14ac:dyDescent="0.2">
      <c r="A125" s="466" t="s">
        <v>654</v>
      </c>
      <c r="B125" s="472">
        <v>1</v>
      </c>
      <c r="C125" s="474">
        <v>5078.7299999999996</v>
      </c>
      <c r="D125" s="475"/>
      <c r="E125" s="475"/>
      <c r="F125" s="475"/>
      <c r="G125" s="475"/>
      <c r="H125" s="475"/>
      <c r="I125" s="475"/>
      <c r="J125" s="475"/>
      <c r="K125" s="476">
        <v>5078.7323525796864</v>
      </c>
      <c r="L125" s="476">
        <v>1000</v>
      </c>
      <c r="M125" s="475"/>
      <c r="N125" s="476">
        <f t="shared" si="92"/>
        <v>1000</v>
      </c>
      <c r="O125" s="477">
        <f t="shared" si="96"/>
        <v>6078.7323525796864</v>
      </c>
      <c r="P125" s="474">
        <f>+K125*12+1000</f>
        <v>61944.788230956241</v>
      </c>
      <c r="Q125" s="15">
        <v>1</v>
      </c>
      <c r="R125" s="468">
        <v>6028.55</v>
      </c>
      <c r="S125" s="11"/>
      <c r="T125" s="11"/>
      <c r="U125" s="11"/>
      <c r="V125" s="11"/>
      <c r="W125" s="11"/>
      <c r="X125" s="11"/>
      <c r="Y125" s="11"/>
      <c r="Z125" s="482">
        <f>+R125</f>
        <v>6028.55</v>
      </c>
      <c r="AA125" s="476">
        <v>1000</v>
      </c>
      <c r="AB125" s="11"/>
      <c r="AC125" s="476">
        <v>1000</v>
      </c>
      <c r="AD125" s="477">
        <f>(Z125*12)+AA125</f>
        <v>73342.600000000006</v>
      </c>
      <c r="AE125" s="474">
        <f t="shared" si="82"/>
        <v>73342.600000000006</v>
      </c>
      <c r="AF125" s="478">
        <f t="shared" si="95"/>
        <v>-67263.867647420324</v>
      </c>
      <c r="AG125" s="478">
        <f t="shared" si="94"/>
        <v>-11397.811769043765</v>
      </c>
      <c r="AH125" s="15">
        <v>1</v>
      </c>
      <c r="AI125" s="479">
        <f t="shared" si="70"/>
        <v>73342.600000000006</v>
      </c>
    </row>
    <row r="126" spans="1:35" x14ac:dyDescent="0.2">
      <c r="A126" s="469" t="s">
        <v>655</v>
      </c>
      <c r="B126" s="484">
        <v>75</v>
      </c>
      <c r="C126" s="488">
        <v>4782.42</v>
      </c>
      <c r="D126" s="489"/>
      <c r="E126" s="489"/>
      <c r="F126" s="489"/>
      <c r="G126" s="489"/>
      <c r="H126" s="489"/>
      <c r="I126" s="489"/>
      <c r="J126" s="489"/>
      <c r="K126" s="490">
        <f>+C126</f>
        <v>4782.42</v>
      </c>
      <c r="L126" s="490">
        <v>1000</v>
      </c>
      <c r="M126" s="489"/>
      <c r="N126" s="490">
        <f>+L126</f>
        <v>1000</v>
      </c>
      <c r="O126" s="491">
        <f t="shared" si="96"/>
        <v>5782.42</v>
      </c>
      <c r="P126" s="488">
        <f>+K126*53*11+45000</f>
        <v>2833150.8600000003</v>
      </c>
      <c r="Q126" s="494">
        <v>64</v>
      </c>
      <c r="R126" s="495">
        <v>531.34</v>
      </c>
      <c r="S126" s="11"/>
      <c r="T126" s="11"/>
      <c r="U126" s="11"/>
      <c r="V126" s="11"/>
      <c r="W126" s="11"/>
      <c r="X126" s="11"/>
      <c r="Y126" s="11"/>
      <c r="Z126" s="503">
        <f t="shared" si="74"/>
        <v>531.34</v>
      </c>
      <c r="AA126" s="490">
        <v>1000</v>
      </c>
      <c r="AB126" s="11"/>
      <c r="AC126" s="490">
        <v>1000</v>
      </c>
      <c r="AD126" s="491">
        <f>(Z126*12)+AA126</f>
        <v>7376.08</v>
      </c>
      <c r="AE126" s="488">
        <f>(Z126*12*Q126)+(AA126*Q126)</f>
        <v>472069.12</v>
      </c>
      <c r="AF126" s="486">
        <f t="shared" si="95"/>
        <v>-1593.6599999999999</v>
      </c>
      <c r="AG126" s="486">
        <f t="shared" si="94"/>
        <v>2361081.7400000002</v>
      </c>
      <c r="AH126" s="494">
        <v>64</v>
      </c>
      <c r="AI126" s="471">
        <f t="shared" si="70"/>
        <v>472069.12</v>
      </c>
    </row>
    <row r="127" spans="1:35" x14ac:dyDescent="0.2">
      <c r="A127" s="469" t="s">
        <v>656</v>
      </c>
      <c r="B127" s="484">
        <v>58</v>
      </c>
      <c r="C127" s="488">
        <f>3640.45+3914.54+6250.98+3757.16+3937.72+5375+6250.98+3640.45+3937.72+6250.98</f>
        <v>46955.979999999996</v>
      </c>
      <c r="D127" s="489"/>
      <c r="E127" s="489"/>
      <c r="F127" s="489"/>
      <c r="G127" s="489"/>
      <c r="H127" s="489"/>
      <c r="I127" s="489"/>
      <c r="J127" s="489"/>
      <c r="K127" s="490">
        <f>+C127</f>
        <v>46955.979999999996</v>
      </c>
      <c r="L127" s="490">
        <v>1000</v>
      </c>
      <c r="M127" s="489"/>
      <c r="N127" s="490">
        <f>+L127</f>
        <v>1000</v>
      </c>
      <c r="O127" s="491">
        <f t="shared" si="96"/>
        <v>47955.979999999996</v>
      </c>
      <c r="P127" s="488">
        <f>+K127*50*10.5</f>
        <v>24651889.5</v>
      </c>
      <c r="Q127" s="494">
        <v>79</v>
      </c>
      <c r="R127" s="495">
        <v>5448.76</v>
      </c>
      <c r="S127" s="11"/>
      <c r="T127" s="11"/>
      <c r="U127" s="11"/>
      <c r="V127" s="11"/>
      <c r="W127" s="11"/>
      <c r="X127" s="11"/>
      <c r="Y127" s="11"/>
      <c r="Z127" s="503">
        <f t="shared" si="74"/>
        <v>5448.76</v>
      </c>
      <c r="AA127" s="490">
        <v>1000</v>
      </c>
      <c r="AB127" s="11"/>
      <c r="AC127" s="490">
        <v>1000</v>
      </c>
      <c r="AD127" s="491">
        <f t="shared" si="93"/>
        <v>66385.119999999995</v>
      </c>
      <c r="AE127" s="488">
        <f>(Z127*12*Q127)+(AA127*Q127)</f>
        <v>5244424.4800000004</v>
      </c>
      <c r="AF127" s="486">
        <f t="shared" si="95"/>
        <v>-18429.14</v>
      </c>
      <c r="AG127" s="486">
        <f t="shared" si="94"/>
        <v>19407465.02</v>
      </c>
      <c r="AH127" s="494">
        <v>79</v>
      </c>
      <c r="AI127" s="471">
        <f t="shared" si="70"/>
        <v>5244424.4800000004</v>
      </c>
    </row>
    <row r="128" spans="1:35" x14ac:dyDescent="0.2">
      <c r="A128" s="469" t="s">
        <v>657</v>
      </c>
      <c r="B128" s="484">
        <v>195</v>
      </c>
      <c r="C128" s="488">
        <f>273077.75+34477.73</f>
        <v>307555.48</v>
      </c>
      <c r="D128" s="489"/>
      <c r="E128" s="489"/>
      <c r="F128" s="489"/>
      <c r="G128" s="489"/>
      <c r="H128" s="489"/>
      <c r="I128" s="489"/>
      <c r="J128" s="489"/>
      <c r="K128" s="490">
        <f>+C128</f>
        <v>307555.48</v>
      </c>
      <c r="L128" s="490">
        <v>1000</v>
      </c>
      <c r="M128" s="489"/>
      <c r="N128" s="490">
        <f>+L128</f>
        <v>1000</v>
      </c>
      <c r="O128" s="491">
        <f t="shared" si="96"/>
        <v>308555.48</v>
      </c>
      <c r="P128" s="488">
        <f>+K128*11+117000</f>
        <v>3500110.28</v>
      </c>
      <c r="Q128" s="494">
        <v>604</v>
      </c>
      <c r="R128" s="495">
        <v>3126.74</v>
      </c>
      <c r="S128" s="11"/>
      <c r="T128" s="11"/>
      <c r="U128" s="11"/>
      <c r="V128" s="11"/>
      <c r="W128" s="11"/>
      <c r="X128" s="11"/>
      <c r="Y128" s="11"/>
      <c r="Z128" s="503">
        <f t="shared" si="74"/>
        <v>3126.74</v>
      </c>
      <c r="AA128" s="490">
        <v>1000</v>
      </c>
      <c r="AB128" s="11"/>
      <c r="AC128" s="490">
        <v>1000</v>
      </c>
      <c r="AD128" s="491">
        <f t="shared" si="93"/>
        <v>38520.879999999997</v>
      </c>
      <c r="AE128" s="488">
        <f>(Z128*12*Q128)+(AA128*Q128)</f>
        <v>23266611.52</v>
      </c>
      <c r="AF128" s="486">
        <f t="shared" si="95"/>
        <v>270034.59999999998</v>
      </c>
      <c r="AG128" s="486">
        <f t="shared" si="94"/>
        <v>-19766501.239999998</v>
      </c>
      <c r="AH128" s="494">
        <v>604</v>
      </c>
      <c r="AI128" s="471">
        <f t="shared" si="70"/>
        <v>23266611.52</v>
      </c>
    </row>
    <row r="129" spans="1:35" x14ac:dyDescent="0.2">
      <c r="A129" s="15"/>
      <c r="B129" s="15"/>
      <c r="C129" s="11"/>
      <c r="D129" s="11"/>
      <c r="E129" s="11"/>
      <c r="F129" s="11"/>
      <c r="G129" s="11"/>
      <c r="H129" s="11"/>
      <c r="I129" s="11"/>
      <c r="J129" s="11"/>
      <c r="K129" s="11"/>
      <c r="L129" s="11"/>
      <c r="M129" s="11"/>
      <c r="N129" s="9"/>
      <c r="O129" s="42"/>
      <c r="P129" s="16"/>
      <c r="Q129" s="15"/>
      <c r="R129" s="468"/>
      <c r="S129" s="11"/>
      <c r="T129" s="11"/>
      <c r="U129" s="11"/>
      <c r="V129" s="11"/>
      <c r="W129" s="11"/>
      <c r="X129" s="11"/>
      <c r="Y129" s="11"/>
      <c r="Z129" s="11"/>
      <c r="AA129" s="11"/>
      <c r="AB129" s="11"/>
      <c r="AC129" s="9"/>
      <c r="AD129" s="42"/>
      <c r="AE129" s="16"/>
      <c r="AF129" s="16"/>
      <c r="AG129" s="15"/>
      <c r="AH129" s="16"/>
      <c r="AI129" s="15"/>
    </row>
    <row r="130" spans="1:35" ht="12.75" thickBot="1" x14ac:dyDescent="0.25">
      <c r="A130" s="40"/>
      <c r="B130" s="95"/>
      <c r="C130" s="13"/>
      <c r="D130" s="13"/>
      <c r="E130" s="13"/>
      <c r="F130" s="13"/>
      <c r="G130" s="13"/>
      <c r="H130" s="13"/>
      <c r="I130" s="13"/>
      <c r="J130" s="13"/>
      <c r="K130" s="13"/>
      <c r="L130" s="13"/>
      <c r="M130" s="13"/>
      <c r="N130" s="12"/>
      <c r="O130" s="43"/>
      <c r="P130" s="44"/>
      <c r="Q130" s="95"/>
      <c r="R130" s="506"/>
      <c r="S130" s="13"/>
      <c r="T130" s="13"/>
      <c r="U130" s="13"/>
      <c r="V130" s="13"/>
      <c r="W130" s="13"/>
      <c r="X130" s="13"/>
      <c r="Y130" s="13"/>
      <c r="Z130" s="13"/>
      <c r="AA130" s="13"/>
      <c r="AB130" s="13"/>
      <c r="AC130" s="12"/>
      <c r="AD130" s="43"/>
      <c r="AE130" s="44"/>
      <c r="AF130" s="44"/>
      <c r="AG130" s="95"/>
      <c r="AH130" s="44"/>
      <c r="AI130" s="95"/>
    </row>
    <row r="131" spans="1:35" ht="12.75" thickBot="1" x14ac:dyDescent="0.25">
      <c r="A131" s="63" t="s">
        <v>0</v>
      </c>
      <c r="B131" s="96"/>
      <c r="C131" s="94"/>
      <c r="D131" s="45"/>
      <c r="E131" s="45"/>
      <c r="F131" s="45"/>
      <c r="G131" s="45"/>
      <c r="H131" s="45"/>
      <c r="I131" s="45"/>
      <c r="J131" s="45"/>
      <c r="K131" s="45"/>
      <c r="L131" s="45"/>
      <c r="M131" s="45"/>
      <c r="N131" s="49"/>
      <c r="O131" s="54"/>
      <c r="P131" s="8"/>
      <c r="Q131" s="40"/>
      <c r="R131" s="507"/>
      <c r="S131" s="45"/>
      <c r="T131" s="45"/>
      <c r="U131" s="45"/>
      <c r="V131" s="45"/>
      <c r="W131" s="45"/>
      <c r="X131" s="45"/>
      <c r="Y131" s="45"/>
      <c r="Z131" s="45"/>
      <c r="AA131" s="45"/>
      <c r="AB131" s="45"/>
      <c r="AC131" s="49"/>
      <c r="AD131" s="54"/>
      <c r="AE131" s="8"/>
      <c r="AF131" s="8"/>
      <c r="AG131" s="40"/>
      <c r="AH131" s="8"/>
      <c r="AI131" s="508">
        <f>+AI128+AI127+AI126+AI94+AI88+AI81+AI73+AI72+AI68+AI66+AI63+AI42+AI37+AI30+AI23+AI8</f>
        <v>608025375.88298273</v>
      </c>
    </row>
    <row r="132" spans="1:35" x14ac:dyDescent="0.2">
      <c r="A132" s="119" t="s">
        <v>74</v>
      </c>
    </row>
    <row r="133" spans="1:35" x14ac:dyDescent="0.2">
      <c r="A133" s="119" t="s">
        <v>75</v>
      </c>
      <c r="B133" s="119" t="s">
        <v>170</v>
      </c>
    </row>
    <row r="134" spans="1:35" x14ac:dyDescent="0.2">
      <c r="A134" s="119" t="s">
        <v>76</v>
      </c>
      <c r="B134" s="119" t="s">
        <v>77</v>
      </c>
    </row>
    <row r="135" spans="1:35" x14ac:dyDescent="0.2">
      <c r="A135" s="119" t="s">
        <v>78</v>
      </c>
      <c r="B135" s="119" t="s">
        <v>79</v>
      </c>
    </row>
    <row r="136" spans="1:35" x14ac:dyDescent="0.2">
      <c r="A136" s="119" t="s">
        <v>80</v>
      </c>
      <c r="B136" s="119" t="s">
        <v>81</v>
      </c>
    </row>
    <row r="137" spans="1:35" x14ac:dyDescent="0.2">
      <c r="B137" s="119" t="s">
        <v>82</v>
      </c>
    </row>
    <row r="138" spans="1:35" x14ac:dyDescent="0.2">
      <c r="A138" s="119" t="s">
        <v>83</v>
      </c>
      <c r="B138" s="119" t="s">
        <v>161</v>
      </c>
    </row>
    <row r="139" spans="1:35" x14ac:dyDescent="0.2">
      <c r="B139" s="119" t="s">
        <v>84</v>
      </c>
    </row>
    <row r="140" spans="1:35" x14ac:dyDescent="0.2">
      <c r="B140" s="119" t="s">
        <v>85</v>
      </c>
    </row>
    <row r="141" spans="1:35" x14ac:dyDescent="0.2">
      <c r="B141" s="119" t="s">
        <v>86</v>
      </c>
    </row>
    <row r="142" spans="1:35" x14ac:dyDescent="0.2">
      <c r="A142" s="119" t="s">
        <v>196</v>
      </c>
      <c r="B142" s="119" t="s">
        <v>197</v>
      </c>
    </row>
    <row r="143" spans="1:35" x14ac:dyDescent="0.2">
      <c r="A143" s="119" t="s">
        <v>198</v>
      </c>
      <c r="B143" s="119" t="s">
        <v>166</v>
      </c>
    </row>
    <row r="144" spans="1:35" x14ac:dyDescent="0.2">
      <c r="A144" s="119" t="s">
        <v>199</v>
      </c>
      <c r="B144" s="119" t="s">
        <v>162</v>
      </c>
    </row>
    <row r="145" spans="1:2" x14ac:dyDescent="0.2">
      <c r="B145" s="119" t="s">
        <v>84</v>
      </c>
    </row>
    <row r="146" spans="1:2" x14ac:dyDescent="0.2">
      <c r="B146" s="119" t="s">
        <v>85</v>
      </c>
    </row>
    <row r="147" spans="1:2" x14ac:dyDescent="0.2">
      <c r="B147" s="119" t="s">
        <v>125</v>
      </c>
    </row>
    <row r="148" spans="1:2" x14ac:dyDescent="0.2">
      <c r="A148" s="119" t="s">
        <v>208</v>
      </c>
      <c r="B148" s="119" t="s">
        <v>209</v>
      </c>
    </row>
    <row r="149" spans="1:2" x14ac:dyDescent="0.2">
      <c r="A149" s="119" t="s">
        <v>206</v>
      </c>
      <c r="B149" s="119" t="s">
        <v>202</v>
      </c>
    </row>
    <row r="150" spans="1:2" x14ac:dyDescent="0.2">
      <c r="A150" s="119" t="s">
        <v>207</v>
      </c>
      <c r="B150" s="119" t="s">
        <v>210</v>
      </c>
    </row>
  </sheetData>
  <mergeCells count="5">
    <mergeCell ref="AH4:AI4"/>
    <mergeCell ref="A4:A6"/>
    <mergeCell ref="B4:P4"/>
    <mergeCell ref="Q4:AE4"/>
    <mergeCell ref="AF4:AG4"/>
  </mergeCells>
  <phoneticPr fontId="11" type="noConversion"/>
  <printOptions horizontalCentered="1"/>
  <pageMargins left="0.25" right="0.25" top="0.75" bottom="0.75" header="0.3" footer="0.3"/>
  <pageSetup paperSize="9" scale="25" orientation="landscape" r:id="rId1"/>
  <headerFooter alignWithMargins="0">
    <oddHeader xml:space="preserve">&amp;C&amp;"Arial,Negrita"&amp;18PROYECTO DE PRESUPUESTO 2021
</oddHeader>
    <oddFooter>&amp;L&amp;"Arial,Negrita"&amp;8PROYECTO DE PRESUPUESTO PARA EL AÑO FISCAL 2020
INFORMACIÓN PARA LA COMISIÓN DE PRESUPUESTO Y CUENTA GENERAL DE LA REPÚBLICA DEL CONGRESO DE LA REPÚBLICA</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27">
    <tabColor theme="9" tint="-0.249977111117893"/>
    <pageSetUpPr fitToPage="1"/>
  </sheetPr>
  <dimension ref="A1:U100"/>
  <sheetViews>
    <sheetView view="pageLayout" topLeftCell="A10" zoomScale="160" zoomScaleNormal="100" zoomScaleSheetLayoutView="80" zoomScalePageLayoutView="160" workbookViewId="0">
      <selection sqref="A1:XFD1048576"/>
    </sheetView>
  </sheetViews>
  <sheetFormatPr baseColWidth="10" defaultColWidth="12.5703125" defaultRowHeight="15" customHeight="1" x14ac:dyDescent="0.2"/>
  <cols>
    <col min="1" max="1" width="57.140625" style="665" customWidth="1"/>
    <col min="2" max="4" width="12.7109375" style="697" customWidth="1"/>
    <col min="5" max="5" width="13.140625" style="697" customWidth="1"/>
    <col min="6" max="6" width="12.7109375" style="697" customWidth="1"/>
    <col min="7" max="7" width="14.28515625" style="665" customWidth="1"/>
    <col min="8" max="8" width="12.7109375" style="665" customWidth="1"/>
    <col min="9" max="9" width="15" style="665" customWidth="1"/>
    <col min="10" max="10" width="12.7109375" style="665" customWidth="1"/>
    <col min="11" max="21" width="11.42578125" style="665" customWidth="1"/>
    <col min="22" max="16384" width="12.5703125" style="665"/>
  </cols>
  <sheetData>
    <row r="1" spans="1:21" ht="12" customHeight="1" x14ac:dyDescent="0.2">
      <c r="A1" s="408" t="s">
        <v>443</v>
      </c>
      <c r="B1" s="664"/>
      <c r="C1" s="664"/>
      <c r="D1" s="664"/>
      <c r="E1" s="664"/>
      <c r="F1" s="664"/>
      <c r="G1" s="408"/>
      <c r="H1" s="408"/>
      <c r="I1" s="408"/>
      <c r="J1" s="14"/>
      <c r="K1" s="14"/>
      <c r="L1" s="14"/>
      <c r="M1" s="14"/>
      <c r="N1" s="14"/>
      <c r="O1" s="14"/>
      <c r="P1" s="14"/>
      <c r="Q1" s="14"/>
      <c r="R1" s="14"/>
      <c r="S1" s="14"/>
      <c r="T1" s="14"/>
      <c r="U1" s="14"/>
    </row>
    <row r="2" spans="1:21" ht="12" customHeight="1" x14ac:dyDescent="0.2">
      <c r="A2" s="408" t="s">
        <v>367</v>
      </c>
      <c r="B2" s="664"/>
      <c r="C2" s="664"/>
      <c r="D2" s="664"/>
      <c r="E2" s="664"/>
      <c r="F2" s="664"/>
      <c r="G2" s="408"/>
      <c r="H2" s="408"/>
      <c r="I2" s="408"/>
      <c r="J2" s="408"/>
      <c r="K2" s="408"/>
      <c r="L2" s="408"/>
      <c r="M2" s="408"/>
      <c r="N2" s="408"/>
      <c r="O2" s="408"/>
      <c r="P2" s="408"/>
      <c r="Q2" s="408"/>
      <c r="R2" s="408"/>
      <c r="S2" s="408"/>
      <c r="T2" s="408"/>
      <c r="U2" s="408"/>
    </row>
    <row r="3" spans="1:21" ht="12" customHeight="1" thickBot="1" x14ac:dyDescent="0.25">
      <c r="A3" s="119"/>
      <c r="B3" s="666"/>
      <c r="C3" s="407"/>
      <c r="D3" s="407"/>
      <c r="E3" s="666"/>
      <c r="F3" s="407"/>
      <c r="G3" s="119"/>
      <c r="H3" s="119"/>
      <c r="I3" s="119"/>
      <c r="J3" s="119"/>
      <c r="K3" s="119"/>
      <c r="L3" s="119"/>
      <c r="M3" s="119"/>
      <c r="N3" s="119"/>
      <c r="O3" s="119"/>
      <c r="P3" s="119"/>
      <c r="Q3" s="119"/>
      <c r="R3" s="119"/>
      <c r="S3" s="119"/>
      <c r="T3" s="119"/>
      <c r="U3" s="119"/>
    </row>
    <row r="4" spans="1:21" ht="12" customHeight="1" x14ac:dyDescent="0.2">
      <c r="A4" s="981" t="s">
        <v>35</v>
      </c>
      <c r="B4" s="995" t="s">
        <v>378</v>
      </c>
      <c r="C4" s="989" t="s">
        <v>444</v>
      </c>
      <c r="D4" s="997" t="s">
        <v>445</v>
      </c>
      <c r="E4" s="991" t="s">
        <v>446</v>
      </c>
      <c r="F4" s="993" t="s">
        <v>447</v>
      </c>
      <c r="G4" s="983" t="s">
        <v>379</v>
      </c>
      <c r="H4" s="985" t="s">
        <v>380</v>
      </c>
      <c r="I4" s="983" t="s">
        <v>449</v>
      </c>
      <c r="J4" s="987" t="s">
        <v>448</v>
      </c>
      <c r="K4" s="119"/>
      <c r="L4" s="119"/>
      <c r="M4" s="119"/>
      <c r="N4" s="119"/>
      <c r="O4" s="119"/>
      <c r="P4" s="119"/>
      <c r="Q4" s="119"/>
      <c r="R4" s="119"/>
      <c r="S4" s="119"/>
      <c r="T4" s="119"/>
      <c r="U4" s="119"/>
    </row>
    <row r="5" spans="1:21" ht="31.5" customHeight="1" thickBot="1" x14ac:dyDescent="0.25">
      <c r="A5" s="982"/>
      <c r="B5" s="996"/>
      <c r="C5" s="990"/>
      <c r="D5" s="998"/>
      <c r="E5" s="992"/>
      <c r="F5" s="994"/>
      <c r="G5" s="984"/>
      <c r="H5" s="986"/>
      <c r="I5" s="984"/>
      <c r="J5" s="988"/>
      <c r="K5" s="119"/>
      <c r="L5" s="119"/>
      <c r="M5" s="119"/>
      <c r="N5" s="119"/>
      <c r="O5" s="119"/>
      <c r="P5" s="119"/>
      <c r="Q5" s="119"/>
      <c r="R5" s="119"/>
      <c r="S5" s="119"/>
      <c r="T5" s="119"/>
      <c r="U5" s="119"/>
    </row>
    <row r="6" spans="1:21" ht="12" customHeight="1" x14ac:dyDescent="0.2">
      <c r="A6" s="667" t="s">
        <v>38</v>
      </c>
      <c r="B6" s="666">
        <v>10811577</v>
      </c>
      <c r="C6" s="668">
        <v>15168693</v>
      </c>
      <c r="D6" s="669">
        <v>9089775</v>
      </c>
      <c r="E6" s="664">
        <v>11627673</v>
      </c>
      <c r="F6" s="670">
        <v>6019067</v>
      </c>
      <c r="G6" s="671">
        <f>+B6-D6</f>
        <v>1721802</v>
      </c>
      <c r="H6" s="672">
        <f>(D6-B6)/D6</f>
        <v>-0.18942185037583439</v>
      </c>
      <c r="I6" s="671">
        <f>+D6-F6</f>
        <v>3070708</v>
      </c>
      <c r="J6" s="673">
        <f>(F6-D6)/F6</f>
        <v>-0.51016345224268145</v>
      </c>
      <c r="K6" s="119"/>
      <c r="L6" s="119"/>
      <c r="M6" s="119"/>
      <c r="N6" s="119"/>
      <c r="O6" s="119"/>
      <c r="P6" s="119"/>
      <c r="Q6" s="119"/>
      <c r="R6" s="119"/>
      <c r="S6" s="119"/>
      <c r="T6" s="119"/>
      <c r="U6" s="119"/>
    </row>
    <row r="7" spans="1:21" ht="12" customHeight="1" x14ac:dyDescent="0.2">
      <c r="A7" s="667" t="s">
        <v>287</v>
      </c>
      <c r="B7" s="666">
        <v>1016200</v>
      </c>
      <c r="C7" s="668">
        <v>1467738</v>
      </c>
      <c r="D7" s="669">
        <v>1171156</v>
      </c>
      <c r="E7" s="664">
        <v>2046052</v>
      </c>
      <c r="F7" s="670">
        <v>912606</v>
      </c>
      <c r="G7" s="671">
        <f t="shared" ref="G7:G36" si="0">+B7-D7</f>
        <v>-154956</v>
      </c>
      <c r="H7" s="672">
        <f t="shared" ref="H7:H36" si="1">(D7-B7)/D7</f>
        <v>0.13231029854263651</v>
      </c>
      <c r="I7" s="671">
        <f t="shared" ref="I7:I36" si="2">+D7-F7</f>
        <v>258550</v>
      </c>
      <c r="J7" s="674">
        <f t="shared" ref="J7:J36" si="3">(F7-D7)/F7</f>
        <v>-0.28330955527357921</v>
      </c>
      <c r="K7" s="119"/>
      <c r="L7" s="119"/>
      <c r="M7" s="119"/>
      <c r="N7" s="119"/>
      <c r="O7" s="119"/>
      <c r="P7" s="119"/>
      <c r="Q7" s="119"/>
      <c r="R7" s="119"/>
      <c r="S7" s="119"/>
      <c r="T7" s="119"/>
      <c r="U7" s="119"/>
    </row>
    <row r="8" spans="1:21" ht="12" customHeight="1" x14ac:dyDescent="0.2">
      <c r="A8" s="667" t="s">
        <v>37</v>
      </c>
      <c r="B8" s="666"/>
      <c r="C8" s="668"/>
      <c r="D8" s="669"/>
      <c r="E8" s="664"/>
      <c r="F8" s="670"/>
      <c r="G8" s="671"/>
      <c r="H8" s="672"/>
      <c r="I8" s="671"/>
      <c r="J8" s="674"/>
      <c r="K8" s="119"/>
      <c r="L8" s="119"/>
      <c r="M8" s="119"/>
      <c r="N8" s="119"/>
      <c r="O8" s="119"/>
      <c r="P8" s="119"/>
      <c r="Q8" s="119"/>
      <c r="R8" s="119"/>
      <c r="S8" s="119"/>
      <c r="T8" s="119"/>
      <c r="U8" s="119"/>
    </row>
    <row r="9" spans="1:21" ht="12" customHeight="1" x14ac:dyDescent="0.2">
      <c r="A9" s="667" t="s">
        <v>31</v>
      </c>
      <c r="B9" s="666"/>
      <c r="C9" s="668"/>
      <c r="D9" s="669"/>
      <c r="E9" s="664"/>
      <c r="F9" s="670"/>
      <c r="G9" s="671"/>
      <c r="H9" s="672"/>
      <c r="I9" s="671"/>
      <c r="J9" s="674"/>
      <c r="K9" s="119"/>
      <c r="L9" s="119"/>
      <c r="M9" s="119"/>
      <c r="N9" s="119"/>
      <c r="O9" s="119"/>
      <c r="P9" s="119"/>
      <c r="Q9" s="119"/>
      <c r="R9" s="119"/>
      <c r="S9" s="119"/>
      <c r="T9" s="119"/>
      <c r="U9" s="119"/>
    </row>
    <row r="10" spans="1:21" ht="12" customHeight="1" x14ac:dyDescent="0.2">
      <c r="A10" s="667" t="s">
        <v>28</v>
      </c>
      <c r="B10" s="666">
        <v>2766589</v>
      </c>
      <c r="C10" s="668">
        <v>3241988</v>
      </c>
      <c r="D10" s="669">
        <v>2853899</v>
      </c>
      <c r="E10" s="664">
        <v>2485317</v>
      </c>
      <c r="F10" s="670">
        <v>2663252</v>
      </c>
      <c r="G10" s="671">
        <f t="shared" si="0"/>
        <v>-87310</v>
      </c>
      <c r="H10" s="672">
        <f t="shared" si="1"/>
        <v>3.0593234028253979E-2</v>
      </c>
      <c r="I10" s="671">
        <f t="shared" si="2"/>
        <v>190647</v>
      </c>
      <c r="J10" s="674">
        <f>(F10-D10)/F10</f>
        <v>-7.1584288681656866E-2</v>
      </c>
      <c r="K10" s="119"/>
      <c r="L10" s="119"/>
      <c r="M10" s="119"/>
      <c r="N10" s="119"/>
      <c r="O10" s="119"/>
      <c r="P10" s="119"/>
      <c r="Q10" s="119"/>
      <c r="R10" s="119"/>
      <c r="S10" s="119"/>
      <c r="T10" s="119"/>
      <c r="U10" s="119"/>
    </row>
    <row r="11" spans="1:21" ht="12" customHeight="1" x14ac:dyDescent="0.2">
      <c r="A11" s="667" t="s">
        <v>284</v>
      </c>
      <c r="B11" s="666">
        <v>232339</v>
      </c>
      <c r="C11" s="668">
        <v>274928</v>
      </c>
      <c r="D11" s="669">
        <v>368744</v>
      </c>
      <c r="E11" s="664">
        <v>271920</v>
      </c>
      <c r="F11" s="670">
        <v>391568</v>
      </c>
      <c r="G11" s="671">
        <f t="shared" si="0"/>
        <v>-136405</v>
      </c>
      <c r="H11" s="672">
        <f t="shared" si="1"/>
        <v>0.36991788340962833</v>
      </c>
      <c r="I11" s="671">
        <f t="shared" si="2"/>
        <v>-22824</v>
      </c>
      <c r="J11" s="674">
        <f t="shared" si="3"/>
        <v>5.8288726351489399E-2</v>
      </c>
      <c r="K11" s="119"/>
      <c r="L11" s="119"/>
      <c r="M11" s="119"/>
      <c r="N11" s="119"/>
      <c r="O11" s="119"/>
      <c r="P11" s="119"/>
      <c r="Q11" s="119"/>
      <c r="R11" s="119"/>
      <c r="S11" s="119"/>
      <c r="T11" s="119"/>
      <c r="U11" s="119"/>
    </row>
    <row r="12" spans="1:21" ht="12" customHeight="1" x14ac:dyDescent="0.2">
      <c r="A12" s="667" t="s">
        <v>297</v>
      </c>
      <c r="B12" s="666">
        <v>1126567</v>
      </c>
      <c r="C12" s="668">
        <v>1925672</v>
      </c>
      <c r="D12" s="669">
        <v>1802821</v>
      </c>
      <c r="E12" s="664">
        <v>1277006</v>
      </c>
      <c r="F12" s="670">
        <v>1713025</v>
      </c>
      <c r="G12" s="671">
        <f t="shared" si="0"/>
        <v>-676254</v>
      </c>
      <c r="H12" s="672">
        <f t="shared" si="1"/>
        <v>0.37510878783861512</v>
      </c>
      <c r="I12" s="671">
        <f t="shared" si="2"/>
        <v>89796</v>
      </c>
      <c r="J12" s="674">
        <f t="shared" si="3"/>
        <v>-5.2419550210884257E-2</v>
      </c>
      <c r="K12" s="119"/>
      <c r="L12" s="119"/>
      <c r="M12" s="119"/>
      <c r="N12" s="119"/>
      <c r="O12" s="119"/>
      <c r="P12" s="119"/>
      <c r="Q12" s="119"/>
      <c r="R12" s="119"/>
      <c r="S12" s="119"/>
      <c r="T12" s="119"/>
      <c r="U12" s="119"/>
    </row>
    <row r="13" spans="1:21" ht="12" customHeight="1" x14ac:dyDescent="0.2">
      <c r="A13" s="667" t="s">
        <v>33</v>
      </c>
      <c r="B13" s="666"/>
      <c r="C13" s="668"/>
      <c r="D13" s="669"/>
      <c r="E13" s="664"/>
      <c r="F13" s="670"/>
      <c r="G13" s="671"/>
      <c r="H13" s="672"/>
      <c r="I13" s="671">
        <f t="shared" si="2"/>
        <v>0</v>
      </c>
      <c r="J13" s="674"/>
      <c r="K13" s="119"/>
      <c r="L13" s="119"/>
      <c r="M13" s="119"/>
      <c r="N13" s="119"/>
      <c r="O13" s="119"/>
      <c r="P13" s="119"/>
      <c r="Q13" s="119"/>
      <c r="R13" s="119"/>
      <c r="S13" s="119"/>
      <c r="T13" s="119"/>
      <c r="U13" s="119"/>
    </row>
    <row r="14" spans="1:21" ht="12" customHeight="1" x14ac:dyDescent="0.2">
      <c r="A14" s="667" t="s">
        <v>293</v>
      </c>
      <c r="B14" s="666">
        <v>38243649</v>
      </c>
      <c r="C14" s="668">
        <v>57090038</v>
      </c>
      <c r="D14" s="669">
        <v>55623114</v>
      </c>
      <c r="E14" s="664">
        <v>77243300</v>
      </c>
      <c r="F14" s="670">
        <v>47234476</v>
      </c>
      <c r="G14" s="671">
        <f>+B14-D14</f>
        <v>-17379465</v>
      </c>
      <c r="H14" s="672">
        <f t="shared" si="1"/>
        <v>0.31245041404909479</v>
      </c>
      <c r="I14" s="671">
        <f>+D14-F14</f>
        <v>8388638</v>
      </c>
      <c r="J14" s="674">
        <f>(F14-D14)/F14</f>
        <v>-0.17759566127080567</v>
      </c>
      <c r="K14" s="119"/>
      <c r="L14" s="119"/>
      <c r="M14" s="119"/>
      <c r="N14" s="119"/>
      <c r="O14" s="119"/>
      <c r="P14" s="119"/>
      <c r="Q14" s="119"/>
      <c r="R14" s="119"/>
      <c r="S14" s="119"/>
      <c r="T14" s="119"/>
      <c r="U14" s="119"/>
    </row>
    <row r="15" spans="1:21" ht="12" customHeight="1" x14ac:dyDescent="0.2">
      <c r="A15" s="667" t="s">
        <v>291</v>
      </c>
      <c r="B15" s="666">
        <v>249527</v>
      </c>
      <c r="C15" s="668">
        <v>283482</v>
      </c>
      <c r="D15" s="669">
        <v>227172</v>
      </c>
      <c r="E15" s="664">
        <v>200808</v>
      </c>
      <c r="F15" s="670">
        <v>324578</v>
      </c>
      <c r="G15" s="671">
        <f t="shared" si="0"/>
        <v>22355</v>
      </c>
      <c r="H15" s="672">
        <f t="shared" si="1"/>
        <v>-9.8405613367844633E-2</v>
      </c>
      <c r="I15" s="671">
        <f t="shared" si="2"/>
        <v>-97406</v>
      </c>
      <c r="J15" s="674">
        <f t="shared" si="3"/>
        <v>0.30010043810732706</v>
      </c>
      <c r="K15" s="119"/>
      <c r="L15" s="119"/>
      <c r="M15" s="119"/>
      <c r="N15" s="119"/>
      <c r="O15" s="119"/>
      <c r="P15" s="119"/>
      <c r="Q15" s="119"/>
      <c r="R15" s="119"/>
      <c r="S15" s="119"/>
      <c r="T15" s="119"/>
      <c r="U15" s="119"/>
    </row>
    <row r="16" spans="1:21" ht="12" customHeight="1" x14ac:dyDescent="0.2">
      <c r="A16" s="667" t="s">
        <v>288</v>
      </c>
      <c r="B16" s="666">
        <v>24840</v>
      </c>
      <c r="C16" s="668">
        <v>244973</v>
      </c>
      <c r="D16" s="669">
        <v>100887</v>
      </c>
      <c r="E16" s="664">
        <v>114762</v>
      </c>
      <c r="F16" s="670">
        <v>165464</v>
      </c>
      <c r="G16" s="671">
        <f t="shared" si="0"/>
        <v>-76047</v>
      </c>
      <c r="H16" s="672">
        <f t="shared" si="1"/>
        <v>0.75378393648339226</v>
      </c>
      <c r="I16" s="671">
        <f t="shared" si="2"/>
        <v>-64577</v>
      </c>
      <c r="J16" s="674">
        <f t="shared" si="3"/>
        <v>0.39027824783638737</v>
      </c>
      <c r="K16" s="119"/>
      <c r="L16" s="119"/>
      <c r="M16" s="119"/>
      <c r="N16" s="119"/>
      <c r="O16" s="119"/>
      <c r="P16" s="119"/>
      <c r="Q16" s="119"/>
      <c r="R16" s="119"/>
      <c r="S16" s="119"/>
      <c r="T16" s="119"/>
      <c r="U16" s="119"/>
    </row>
    <row r="17" spans="1:21" ht="12" customHeight="1" x14ac:dyDescent="0.2">
      <c r="A17" s="667" t="s">
        <v>295</v>
      </c>
      <c r="B17" s="666">
        <v>4264885</v>
      </c>
      <c r="C17" s="668">
        <v>5800645</v>
      </c>
      <c r="D17" s="669">
        <v>2705510</v>
      </c>
      <c r="E17" s="664">
        <v>1815123</v>
      </c>
      <c r="F17" s="670">
        <v>1268996</v>
      </c>
      <c r="G17" s="671">
        <f t="shared" si="0"/>
        <v>1559375</v>
      </c>
      <c r="H17" s="672">
        <f t="shared" si="1"/>
        <v>-0.5763700744037169</v>
      </c>
      <c r="I17" s="671">
        <f t="shared" si="2"/>
        <v>1436514</v>
      </c>
      <c r="J17" s="674">
        <f t="shared" si="3"/>
        <v>-1.1320082963224469</v>
      </c>
      <c r="K17" s="119"/>
      <c r="L17" s="119"/>
      <c r="M17" s="119"/>
      <c r="N17" s="119"/>
      <c r="O17" s="119"/>
      <c r="P17" s="119"/>
      <c r="Q17" s="119"/>
      <c r="R17" s="119"/>
      <c r="S17" s="119"/>
      <c r="T17" s="119"/>
      <c r="U17" s="119"/>
    </row>
    <row r="18" spans="1:21" ht="12" customHeight="1" x14ac:dyDescent="0.2">
      <c r="A18" s="667" t="s">
        <v>40</v>
      </c>
      <c r="B18" s="666">
        <v>1994915</v>
      </c>
      <c r="C18" s="668">
        <v>3411855</v>
      </c>
      <c r="D18" s="669">
        <v>2507318</v>
      </c>
      <c r="E18" s="664">
        <v>3068112</v>
      </c>
      <c r="F18" s="670">
        <v>1857125</v>
      </c>
      <c r="G18" s="671">
        <f t="shared" si="0"/>
        <v>-512403</v>
      </c>
      <c r="H18" s="672">
        <f t="shared" si="1"/>
        <v>0.20436298865959562</v>
      </c>
      <c r="I18" s="671">
        <f t="shared" si="2"/>
        <v>650193</v>
      </c>
      <c r="J18" s="674">
        <f t="shared" si="3"/>
        <v>-0.35010728949316822</v>
      </c>
      <c r="K18" s="119"/>
      <c r="L18" s="119"/>
      <c r="M18" s="119"/>
      <c r="N18" s="119"/>
      <c r="O18" s="119"/>
      <c r="P18" s="119"/>
      <c r="Q18" s="119"/>
      <c r="R18" s="119"/>
      <c r="S18" s="119"/>
      <c r="T18" s="119"/>
      <c r="U18" s="119"/>
    </row>
    <row r="19" spans="1:21" ht="12" customHeight="1" x14ac:dyDescent="0.2">
      <c r="A19" s="667" t="s">
        <v>36</v>
      </c>
      <c r="B19" s="666"/>
      <c r="C19" s="668"/>
      <c r="D19" s="669"/>
      <c r="E19" s="664"/>
      <c r="F19" s="670"/>
      <c r="G19" s="671"/>
      <c r="H19" s="672"/>
      <c r="I19" s="671"/>
      <c r="J19" s="674"/>
      <c r="K19" s="119"/>
      <c r="L19" s="119"/>
      <c r="M19" s="119"/>
      <c r="N19" s="119"/>
      <c r="O19" s="119"/>
      <c r="P19" s="119"/>
      <c r="Q19" s="119"/>
      <c r="R19" s="119"/>
      <c r="S19" s="119"/>
      <c r="T19" s="119"/>
      <c r="U19" s="119"/>
    </row>
    <row r="20" spans="1:21" ht="12" customHeight="1" x14ac:dyDescent="0.2">
      <c r="A20" s="667" t="s">
        <v>32</v>
      </c>
      <c r="B20" s="666">
        <v>1941162</v>
      </c>
      <c r="C20" s="668">
        <v>1591610</v>
      </c>
      <c r="D20" s="669">
        <v>1714733</v>
      </c>
      <c r="E20" s="664">
        <v>685004</v>
      </c>
      <c r="F20" s="670">
        <v>1312663</v>
      </c>
      <c r="G20" s="671">
        <f t="shared" si="0"/>
        <v>226429</v>
      </c>
      <c r="H20" s="672">
        <f t="shared" si="1"/>
        <v>-0.13204912951462414</v>
      </c>
      <c r="I20" s="671">
        <f t="shared" si="2"/>
        <v>402070</v>
      </c>
      <c r="J20" s="674">
        <f t="shared" si="3"/>
        <v>-0.30630100795101256</v>
      </c>
      <c r="K20" s="119"/>
      <c r="L20" s="119"/>
      <c r="M20" s="119"/>
      <c r="N20" s="119"/>
      <c r="O20" s="119"/>
      <c r="P20" s="119"/>
      <c r="Q20" s="119"/>
      <c r="R20" s="119"/>
      <c r="S20" s="119"/>
      <c r="T20" s="119"/>
      <c r="U20" s="119"/>
    </row>
    <row r="21" spans="1:21" s="683" customFormat="1" ht="12" customHeight="1" x14ac:dyDescent="0.2">
      <c r="A21" s="667" t="s">
        <v>30</v>
      </c>
      <c r="B21" s="675">
        <v>66376</v>
      </c>
      <c r="C21" s="676">
        <v>36120</v>
      </c>
      <c r="D21" s="677">
        <v>162834</v>
      </c>
      <c r="E21" s="678">
        <v>61448</v>
      </c>
      <c r="F21" s="679">
        <v>137969</v>
      </c>
      <c r="G21" s="680">
        <f t="shared" si="0"/>
        <v>-96458</v>
      </c>
      <c r="H21" s="681">
        <f t="shared" si="1"/>
        <v>0.59237014382745623</v>
      </c>
      <c r="I21" s="680">
        <f t="shared" si="2"/>
        <v>24865</v>
      </c>
      <c r="J21" s="682">
        <f t="shared" si="3"/>
        <v>-0.18022164399249108</v>
      </c>
      <c r="K21" s="108"/>
      <c r="L21" s="108"/>
      <c r="M21" s="108"/>
      <c r="N21" s="108"/>
      <c r="O21" s="108"/>
      <c r="P21" s="108"/>
      <c r="Q21" s="108"/>
      <c r="R21" s="108"/>
      <c r="S21" s="108"/>
      <c r="T21" s="108"/>
      <c r="U21" s="108"/>
    </row>
    <row r="22" spans="1:21" s="683" customFormat="1" ht="12" customHeight="1" x14ac:dyDescent="0.2">
      <c r="A22" s="667" t="s">
        <v>289</v>
      </c>
      <c r="B22" s="675">
        <v>237684</v>
      </c>
      <c r="C22" s="676">
        <v>295809</v>
      </c>
      <c r="D22" s="677">
        <v>488222</v>
      </c>
      <c r="E22" s="678">
        <v>341884</v>
      </c>
      <c r="F22" s="679">
        <v>622250</v>
      </c>
      <c r="G22" s="680">
        <f t="shared" si="0"/>
        <v>-250538</v>
      </c>
      <c r="H22" s="681">
        <f t="shared" si="1"/>
        <v>0.51316409338374758</v>
      </c>
      <c r="I22" s="680">
        <f t="shared" si="2"/>
        <v>-134028</v>
      </c>
      <c r="J22" s="682">
        <f t="shared" si="3"/>
        <v>0.21539252711932502</v>
      </c>
      <c r="K22" s="108"/>
      <c r="L22" s="108"/>
      <c r="M22" s="108"/>
      <c r="N22" s="108"/>
      <c r="O22" s="108"/>
      <c r="P22" s="108"/>
      <c r="Q22" s="108"/>
      <c r="R22" s="108"/>
      <c r="S22" s="108"/>
      <c r="T22" s="108"/>
      <c r="U22" s="108"/>
    </row>
    <row r="23" spans="1:21" ht="12" customHeight="1" x14ac:dyDescent="0.2">
      <c r="A23" s="667" t="s">
        <v>41</v>
      </c>
      <c r="B23" s="666">
        <v>300610</v>
      </c>
      <c r="C23" s="668">
        <v>120168</v>
      </c>
      <c r="D23" s="669">
        <v>421745</v>
      </c>
      <c r="E23" s="664">
        <v>427577</v>
      </c>
      <c r="F23" s="670">
        <v>204011</v>
      </c>
      <c r="G23" s="671">
        <f t="shared" si="0"/>
        <v>-121135</v>
      </c>
      <c r="H23" s="672">
        <f t="shared" si="1"/>
        <v>0.28722332214964019</v>
      </c>
      <c r="I23" s="671">
        <f t="shared" si="2"/>
        <v>217734</v>
      </c>
      <c r="J23" s="674">
        <f t="shared" si="3"/>
        <v>-1.0672659807559397</v>
      </c>
      <c r="K23" s="119"/>
      <c r="L23" s="119"/>
      <c r="M23" s="119"/>
      <c r="N23" s="119"/>
      <c r="O23" s="119"/>
      <c r="P23" s="119"/>
      <c r="Q23" s="119"/>
      <c r="R23" s="119"/>
      <c r="S23" s="119"/>
      <c r="T23" s="119"/>
      <c r="U23" s="119"/>
    </row>
    <row r="24" spans="1:21" ht="12" customHeight="1" x14ac:dyDescent="0.2">
      <c r="A24" s="667" t="s">
        <v>44</v>
      </c>
      <c r="B24" s="666">
        <v>20000</v>
      </c>
      <c r="C24" s="668">
        <v>25700</v>
      </c>
      <c r="D24" s="669">
        <v>10000</v>
      </c>
      <c r="E24" s="664">
        <v>1200</v>
      </c>
      <c r="F24" s="670">
        <v>10000</v>
      </c>
      <c r="G24" s="671">
        <f t="shared" si="0"/>
        <v>10000</v>
      </c>
      <c r="H24" s="672">
        <f t="shared" si="1"/>
        <v>-1</v>
      </c>
      <c r="I24" s="671">
        <f t="shared" si="2"/>
        <v>0</v>
      </c>
      <c r="J24" s="674">
        <f>(F24-D24)/F24</f>
        <v>0</v>
      </c>
      <c r="K24" s="119"/>
      <c r="L24" s="119"/>
      <c r="M24" s="119"/>
      <c r="N24" s="119"/>
      <c r="O24" s="119"/>
      <c r="P24" s="119"/>
      <c r="Q24" s="119"/>
      <c r="R24" s="119"/>
      <c r="S24" s="119"/>
      <c r="T24" s="119"/>
      <c r="U24" s="119"/>
    </row>
    <row r="25" spans="1:21" ht="12" customHeight="1" x14ac:dyDescent="0.2">
      <c r="A25" s="667" t="s">
        <v>286</v>
      </c>
      <c r="B25" s="666">
        <v>2432251</v>
      </c>
      <c r="C25" s="668">
        <v>15414631</v>
      </c>
      <c r="D25" s="669">
        <v>12587322</v>
      </c>
      <c r="E25" s="664">
        <v>15370544</v>
      </c>
      <c r="F25" s="670">
        <v>432338</v>
      </c>
      <c r="G25" s="671">
        <f t="shared" si="0"/>
        <v>-10155071</v>
      </c>
      <c r="H25" s="672">
        <f t="shared" si="1"/>
        <v>0.80676977994207189</v>
      </c>
      <c r="I25" s="671">
        <f t="shared" si="2"/>
        <v>12154984</v>
      </c>
      <c r="J25" s="674">
        <f t="shared" si="3"/>
        <v>-28.114540012675267</v>
      </c>
      <c r="K25" s="119"/>
      <c r="L25" s="119"/>
      <c r="M25" s="119"/>
      <c r="N25" s="119"/>
      <c r="O25" s="119"/>
      <c r="P25" s="119"/>
      <c r="Q25" s="119"/>
      <c r="R25" s="119"/>
      <c r="S25" s="119"/>
      <c r="T25" s="119"/>
      <c r="U25" s="119"/>
    </row>
    <row r="26" spans="1:21" ht="12" customHeight="1" x14ac:dyDescent="0.2">
      <c r="A26" s="667" t="s">
        <v>290</v>
      </c>
      <c r="B26" s="666"/>
      <c r="C26" s="668"/>
      <c r="D26" s="669"/>
      <c r="E26" s="664"/>
      <c r="F26" s="670"/>
      <c r="G26" s="671"/>
      <c r="H26" s="672"/>
      <c r="I26" s="671"/>
      <c r="J26" s="674"/>
      <c r="K26" s="119"/>
      <c r="L26" s="119"/>
      <c r="M26" s="119"/>
      <c r="N26" s="119"/>
      <c r="O26" s="119"/>
      <c r="P26" s="119"/>
      <c r="Q26" s="119"/>
      <c r="R26" s="119"/>
      <c r="S26" s="119"/>
      <c r="T26" s="119"/>
      <c r="U26" s="119"/>
    </row>
    <row r="27" spans="1:21" ht="12" customHeight="1" x14ac:dyDescent="0.2">
      <c r="A27" s="667" t="s">
        <v>283</v>
      </c>
      <c r="B27" s="666">
        <v>186063</v>
      </c>
      <c r="C27" s="668">
        <v>264643</v>
      </c>
      <c r="D27" s="669">
        <v>383639</v>
      </c>
      <c r="E27" s="664">
        <v>387589</v>
      </c>
      <c r="F27" s="670">
        <v>94990</v>
      </c>
      <c r="G27" s="671">
        <f t="shared" si="0"/>
        <v>-197576</v>
      </c>
      <c r="H27" s="672">
        <f t="shared" si="1"/>
        <v>0.5150049916718582</v>
      </c>
      <c r="I27" s="671">
        <f t="shared" si="2"/>
        <v>288649</v>
      </c>
      <c r="J27" s="674">
        <f t="shared" si="3"/>
        <v>-3.038730392672913</v>
      </c>
      <c r="K27" s="119"/>
      <c r="L27" s="119"/>
      <c r="M27" s="119"/>
      <c r="N27" s="119"/>
      <c r="O27" s="119"/>
      <c r="P27" s="119"/>
      <c r="Q27" s="119"/>
      <c r="R27" s="119"/>
      <c r="S27" s="119"/>
      <c r="T27" s="119"/>
      <c r="U27" s="119"/>
    </row>
    <row r="28" spans="1:21" ht="12" customHeight="1" x14ac:dyDescent="0.2">
      <c r="A28" s="667" t="s">
        <v>285</v>
      </c>
      <c r="B28" s="666">
        <v>122993</v>
      </c>
      <c r="C28" s="668">
        <v>109175</v>
      </c>
      <c r="D28" s="669">
        <v>163821</v>
      </c>
      <c r="E28" s="664">
        <v>100046</v>
      </c>
      <c r="F28" s="670">
        <v>290291</v>
      </c>
      <c r="G28" s="671">
        <f t="shared" si="0"/>
        <v>-40828</v>
      </c>
      <c r="H28" s="672">
        <f t="shared" si="1"/>
        <v>0.24922323755806641</v>
      </c>
      <c r="I28" s="671">
        <f t="shared" si="2"/>
        <v>-126470</v>
      </c>
      <c r="J28" s="674">
        <f t="shared" si="3"/>
        <v>0.43566627969864724</v>
      </c>
      <c r="K28" s="119"/>
      <c r="L28" s="119"/>
      <c r="M28" s="119"/>
      <c r="N28" s="119"/>
      <c r="O28" s="119"/>
      <c r="P28" s="119"/>
      <c r="Q28" s="119"/>
      <c r="R28" s="119"/>
      <c r="S28" s="119"/>
      <c r="T28" s="119"/>
      <c r="U28" s="119"/>
    </row>
    <row r="29" spans="1:21" ht="12" customHeight="1" x14ac:dyDescent="0.2">
      <c r="A29" s="667" t="s">
        <v>29</v>
      </c>
      <c r="B29" s="666">
        <v>5384484</v>
      </c>
      <c r="C29" s="668">
        <v>25494710</v>
      </c>
      <c r="D29" s="669">
        <v>9089509</v>
      </c>
      <c r="E29" s="664">
        <v>26211867</v>
      </c>
      <c r="F29" s="670">
        <v>5888788</v>
      </c>
      <c r="G29" s="671">
        <f t="shared" si="0"/>
        <v>-3705025</v>
      </c>
      <c r="H29" s="672">
        <f t="shared" si="1"/>
        <v>0.40761552686729285</v>
      </c>
      <c r="I29" s="671">
        <f t="shared" si="2"/>
        <v>3200721</v>
      </c>
      <c r="J29" s="674">
        <f t="shared" si="3"/>
        <v>-0.54352797213959814</v>
      </c>
      <c r="K29" s="119"/>
      <c r="L29" s="119"/>
      <c r="M29" s="119"/>
      <c r="N29" s="119"/>
      <c r="O29" s="119"/>
      <c r="P29" s="119"/>
      <c r="Q29" s="119"/>
      <c r="R29" s="119"/>
      <c r="S29" s="119"/>
      <c r="T29" s="119"/>
      <c r="U29" s="119"/>
    </row>
    <row r="30" spans="1:21" ht="12" customHeight="1" x14ac:dyDescent="0.2">
      <c r="A30" s="667" t="s">
        <v>292</v>
      </c>
      <c r="B30" s="666"/>
      <c r="C30" s="668"/>
      <c r="D30" s="669"/>
      <c r="E30" s="664"/>
      <c r="F30" s="670"/>
      <c r="G30" s="671"/>
      <c r="H30" s="672"/>
      <c r="I30" s="671"/>
      <c r="J30" s="674"/>
      <c r="K30" s="119"/>
      <c r="L30" s="119"/>
      <c r="M30" s="119"/>
      <c r="N30" s="119"/>
      <c r="O30" s="119"/>
      <c r="P30" s="119"/>
      <c r="Q30" s="119"/>
      <c r="R30" s="119"/>
      <c r="S30" s="119"/>
      <c r="T30" s="119"/>
      <c r="U30" s="119"/>
    </row>
    <row r="31" spans="1:21" ht="12" customHeight="1" x14ac:dyDescent="0.2">
      <c r="A31" s="667" t="s">
        <v>294</v>
      </c>
      <c r="B31" s="666">
        <v>2660659</v>
      </c>
      <c r="C31" s="668">
        <v>15578944</v>
      </c>
      <c r="D31" s="669">
        <v>3699412</v>
      </c>
      <c r="E31" s="664">
        <v>19084964</v>
      </c>
      <c r="F31" s="670">
        <v>6921874</v>
      </c>
      <c r="G31" s="671">
        <f t="shared" si="0"/>
        <v>-1038753</v>
      </c>
      <c r="H31" s="672">
        <f t="shared" si="1"/>
        <v>0.28078867668699781</v>
      </c>
      <c r="I31" s="671">
        <f t="shared" si="2"/>
        <v>-3222462</v>
      </c>
      <c r="J31" s="674">
        <f t="shared" si="3"/>
        <v>0.46554762481952144</v>
      </c>
      <c r="K31" s="119"/>
      <c r="L31" s="119"/>
      <c r="M31" s="119"/>
      <c r="N31" s="119"/>
      <c r="O31" s="119"/>
      <c r="P31" s="119"/>
      <c r="Q31" s="119"/>
      <c r="R31" s="119"/>
      <c r="S31" s="119"/>
      <c r="T31" s="119"/>
      <c r="U31" s="119"/>
    </row>
    <row r="32" spans="1:21" ht="12" customHeight="1" x14ac:dyDescent="0.2">
      <c r="A32" s="667" t="s">
        <v>282</v>
      </c>
      <c r="B32" s="666">
        <v>47931</v>
      </c>
      <c r="C32" s="668">
        <v>1403129</v>
      </c>
      <c r="D32" s="669">
        <v>58971</v>
      </c>
      <c r="E32" s="664">
        <v>767256</v>
      </c>
      <c r="F32" s="670">
        <v>71073</v>
      </c>
      <c r="G32" s="671">
        <f t="shared" si="0"/>
        <v>-11040</v>
      </c>
      <c r="H32" s="672">
        <f t="shared" si="1"/>
        <v>0.18721066286818944</v>
      </c>
      <c r="I32" s="671">
        <f t="shared" si="2"/>
        <v>-12102</v>
      </c>
      <c r="J32" s="674">
        <f t="shared" si="3"/>
        <v>0.17027563209657676</v>
      </c>
      <c r="K32" s="119"/>
      <c r="L32" s="119"/>
      <c r="M32" s="119"/>
      <c r="N32" s="119"/>
      <c r="O32" s="119"/>
      <c r="P32" s="119"/>
      <c r="Q32" s="119"/>
      <c r="R32" s="119"/>
      <c r="S32" s="119"/>
      <c r="T32" s="119"/>
      <c r="U32" s="119"/>
    </row>
    <row r="33" spans="1:21" ht="12" customHeight="1" x14ac:dyDescent="0.2">
      <c r="A33" s="667" t="s">
        <v>296</v>
      </c>
      <c r="B33" s="666">
        <v>152776</v>
      </c>
      <c r="C33" s="668">
        <v>220584</v>
      </c>
      <c r="D33" s="669">
        <v>333207</v>
      </c>
      <c r="E33" s="664">
        <v>238599</v>
      </c>
      <c r="F33" s="670">
        <v>197944</v>
      </c>
      <c r="G33" s="671">
        <f t="shared" si="0"/>
        <v>-180431</v>
      </c>
      <c r="H33" s="672">
        <f t="shared" si="1"/>
        <v>0.54149822782834689</v>
      </c>
      <c r="I33" s="671">
        <f t="shared" si="2"/>
        <v>135263</v>
      </c>
      <c r="J33" s="674">
        <f t="shared" si="3"/>
        <v>-0.68333973244958168</v>
      </c>
      <c r="K33" s="119"/>
      <c r="L33" s="119"/>
      <c r="M33" s="119"/>
      <c r="N33" s="119"/>
      <c r="O33" s="119"/>
      <c r="P33" s="119"/>
      <c r="Q33" s="119"/>
      <c r="R33" s="119"/>
      <c r="S33" s="119"/>
      <c r="T33" s="119"/>
      <c r="U33" s="119"/>
    </row>
    <row r="34" spans="1:21" s="683" customFormat="1" ht="12" customHeight="1" x14ac:dyDescent="0.2">
      <c r="A34" s="667" t="s">
        <v>39</v>
      </c>
      <c r="B34" s="675">
        <v>7145377</v>
      </c>
      <c r="C34" s="676">
        <v>9335285</v>
      </c>
      <c r="D34" s="677">
        <v>9906910</v>
      </c>
      <c r="E34" s="678">
        <v>9776212</v>
      </c>
      <c r="F34" s="679">
        <v>8157540</v>
      </c>
      <c r="G34" s="680">
        <f t="shared" si="0"/>
        <v>-2761533</v>
      </c>
      <c r="H34" s="681">
        <f t="shared" si="1"/>
        <v>0.27874816668365815</v>
      </c>
      <c r="I34" s="680">
        <f t="shared" si="2"/>
        <v>1749370</v>
      </c>
      <c r="J34" s="682">
        <f t="shared" si="3"/>
        <v>-0.21444822826489357</v>
      </c>
      <c r="K34" s="108"/>
      <c r="L34" s="108"/>
      <c r="M34" s="108"/>
      <c r="N34" s="108"/>
      <c r="O34" s="108"/>
      <c r="P34" s="108"/>
      <c r="Q34" s="108"/>
      <c r="R34" s="108"/>
      <c r="S34" s="108"/>
      <c r="T34" s="108"/>
      <c r="U34" s="108"/>
    </row>
    <row r="35" spans="1:21" ht="12" customHeight="1" x14ac:dyDescent="0.2">
      <c r="A35" s="667" t="s">
        <v>281</v>
      </c>
      <c r="B35" s="666">
        <v>32092</v>
      </c>
      <c r="C35" s="668">
        <v>17105</v>
      </c>
      <c r="D35" s="669">
        <v>8000</v>
      </c>
      <c r="E35" s="664">
        <v>0</v>
      </c>
      <c r="F35" s="670">
        <v>0</v>
      </c>
      <c r="G35" s="671">
        <f t="shared" si="0"/>
        <v>24092</v>
      </c>
      <c r="H35" s="672">
        <f t="shared" si="1"/>
        <v>-3.0114999999999998</v>
      </c>
      <c r="I35" s="671">
        <f>+D35-F35</f>
        <v>8000</v>
      </c>
      <c r="J35" s="674">
        <v>0</v>
      </c>
      <c r="K35" s="119"/>
      <c r="L35" s="119"/>
      <c r="M35" s="119"/>
      <c r="N35" s="119"/>
      <c r="O35" s="119"/>
      <c r="P35" s="119"/>
      <c r="Q35" s="119"/>
      <c r="R35" s="119"/>
      <c r="S35" s="119"/>
      <c r="T35" s="119"/>
      <c r="U35" s="119"/>
    </row>
    <row r="36" spans="1:21" ht="12" customHeight="1" x14ac:dyDescent="0.2">
      <c r="A36" s="667" t="s">
        <v>42</v>
      </c>
      <c r="B36" s="666">
        <v>6349916</v>
      </c>
      <c r="C36" s="668">
        <v>6595520</v>
      </c>
      <c r="D36" s="669">
        <v>4002655</v>
      </c>
      <c r="E36" s="664">
        <v>2123350</v>
      </c>
      <c r="F36" s="670">
        <v>1853340</v>
      </c>
      <c r="G36" s="671">
        <f t="shared" si="0"/>
        <v>2347261</v>
      </c>
      <c r="H36" s="672">
        <f t="shared" si="1"/>
        <v>-0.58642600973603776</v>
      </c>
      <c r="I36" s="671">
        <f t="shared" si="2"/>
        <v>2149315</v>
      </c>
      <c r="J36" s="674">
        <f t="shared" si="3"/>
        <v>-1.1596981665533577</v>
      </c>
      <c r="K36" s="119"/>
      <c r="L36" s="119"/>
      <c r="M36" s="119"/>
      <c r="N36" s="119"/>
      <c r="O36" s="119"/>
      <c r="P36" s="119"/>
      <c r="Q36" s="119"/>
      <c r="R36" s="119"/>
      <c r="S36" s="119"/>
      <c r="T36" s="119"/>
      <c r="U36" s="119"/>
    </row>
    <row r="37" spans="1:21" ht="12" customHeight="1" thickBot="1" x14ac:dyDescent="0.25">
      <c r="A37" s="667"/>
      <c r="B37" s="666"/>
      <c r="C37" s="668"/>
      <c r="D37" s="684"/>
      <c r="E37" s="666"/>
      <c r="F37" s="685"/>
      <c r="G37" s="686"/>
      <c r="H37" s="672"/>
      <c r="I37" s="686"/>
      <c r="J37" s="687"/>
      <c r="K37" s="119"/>
      <c r="L37" s="119"/>
      <c r="M37" s="119"/>
      <c r="N37" s="119"/>
      <c r="O37" s="119"/>
      <c r="P37" s="119"/>
      <c r="Q37" s="119"/>
      <c r="R37" s="119"/>
      <c r="S37" s="119"/>
      <c r="T37" s="119"/>
      <c r="U37" s="119"/>
    </row>
    <row r="38" spans="1:21" ht="12" customHeight="1" thickBot="1" x14ac:dyDescent="0.25">
      <c r="A38" s="688" t="s">
        <v>57</v>
      </c>
      <c r="B38" s="689">
        <f>SUM(B6:B37)</f>
        <v>87811462</v>
      </c>
      <c r="C38" s="689">
        <f>SUM(C6:C37)</f>
        <v>165413145</v>
      </c>
      <c r="D38" s="690">
        <f>SUM(D6:D37)</f>
        <v>119481376</v>
      </c>
      <c r="E38" s="690">
        <f>SUM(E6:E37)</f>
        <v>175727613</v>
      </c>
      <c r="F38" s="691">
        <f>SUM(F6:F37)</f>
        <v>88745228</v>
      </c>
      <c r="G38" s="692"/>
      <c r="H38" s="693"/>
      <c r="I38" s="694"/>
      <c r="J38" s="695"/>
      <c r="K38" s="119"/>
      <c r="L38" s="119"/>
      <c r="M38" s="119"/>
      <c r="N38" s="119"/>
      <c r="O38" s="119"/>
      <c r="P38" s="119"/>
      <c r="Q38" s="119"/>
      <c r="R38" s="119"/>
      <c r="S38" s="119"/>
      <c r="T38" s="119"/>
      <c r="U38" s="119"/>
    </row>
    <row r="39" spans="1:21" ht="12" customHeight="1" x14ac:dyDescent="0.2">
      <c r="A39" s="459" t="s">
        <v>59</v>
      </c>
      <c r="B39" s="664"/>
      <c r="C39" s="664"/>
      <c r="D39" s="664"/>
      <c r="E39" s="664"/>
      <c r="F39" s="664"/>
      <c r="G39" s="408"/>
      <c r="H39" s="408"/>
      <c r="I39" s="408"/>
      <c r="J39" s="119"/>
      <c r="K39" s="119"/>
      <c r="L39" s="119"/>
      <c r="M39" s="119"/>
      <c r="N39" s="119"/>
      <c r="O39" s="119"/>
      <c r="P39" s="119"/>
      <c r="Q39" s="119"/>
      <c r="R39" s="119"/>
      <c r="S39" s="119"/>
      <c r="T39" s="119"/>
      <c r="U39" s="119"/>
    </row>
    <row r="40" spans="1:21" ht="12" customHeight="1" x14ac:dyDescent="0.2">
      <c r="A40" s="459" t="s">
        <v>381</v>
      </c>
      <c r="B40" s="666"/>
      <c r="C40" s="666"/>
      <c r="D40" s="666"/>
      <c r="E40" s="666"/>
      <c r="F40" s="666"/>
      <c r="G40" s="696"/>
      <c r="H40" s="696"/>
      <c r="I40" s="696"/>
      <c r="J40" s="119"/>
      <c r="K40" s="119"/>
      <c r="L40" s="119"/>
      <c r="M40" s="119"/>
      <c r="N40" s="119"/>
      <c r="O40" s="119"/>
      <c r="P40" s="119"/>
      <c r="Q40" s="119"/>
      <c r="R40" s="119"/>
      <c r="S40" s="119"/>
      <c r="T40" s="119"/>
      <c r="U40" s="119"/>
    </row>
    <row r="41" spans="1:21" ht="12" customHeight="1" x14ac:dyDescent="0.2">
      <c r="A41" s="459" t="s">
        <v>171</v>
      </c>
      <c r="B41" s="664"/>
      <c r="C41" s="664"/>
      <c r="D41" s="664"/>
      <c r="E41" s="664"/>
      <c r="F41" s="664"/>
      <c r="G41" s="408"/>
      <c r="H41" s="408"/>
      <c r="I41" s="408"/>
      <c r="J41" s="119"/>
      <c r="K41" s="119"/>
      <c r="L41" s="119"/>
      <c r="M41" s="119"/>
      <c r="N41" s="119"/>
      <c r="O41" s="119"/>
      <c r="P41" s="119"/>
      <c r="Q41" s="119"/>
      <c r="R41" s="119"/>
      <c r="S41" s="119"/>
      <c r="T41" s="119"/>
      <c r="U41" s="119"/>
    </row>
    <row r="42" spans="1:21" ht="12" customHeight="1" x14ac:dyDescent="0.2">
      <c r="A42" s="459"/>
      <c r="B42" s="664"/>
      <c r="C42" s="664"/>
      <c r="D42" s="664"/>
      <c r="E42" s="664"/>
      <c r="F42" s="664"/>
      <c r="G42" s="408"/>
      <c r="H42" s="408"/>
      <c r="I42" s="408"/>
      <c r="J42" s="119"/>
      <c r="K42" s="119"/>
      <c r="L42" s="119"/>
      <c r="M42" s="119"/>
      <c r="N42" s="119"/>
      <c r="O42" s="119"/>
      <c r="P42" s="119"/>
      <c r="Q42" s="119"/>
      <c r="R42" s="119"/>
      <c r="S42" s="119"/>
      <c r="T42" s="119"/>
      <c r="U42" s="119"/>
    </row>
    <row r="43" spans="1:21" ht="12" customHeight="1" x14ac:dyDescent="0.2">
      <c r="A43" s="119"/>
      <c r="B43" s="407"/>
      <c r="C43" s="407"/>
      <c r="D43" s="407"/>
      <c r="E43" s="407"/>
      <c r="F43" s="407"/>
      <c r="G43" s="119"/>
      <c r="H43" s="119"/>
      <c r="I43" s="119"/>
      <c r="J43" s="119"/>
      <c r="K43" s="119"/>
      <c r="L43" s="119"/>
      <c r="M43" s="119"/>
      <c r="N43" s="119"/>
      <c r="O43" s="119"/>
      <c r="P43" s="119"/>
      <c r="Q43" s="119"/>
      <c r="R43" s="119"/>
      <c r="S43" s="119"/>
      <c r="T43" s="119"/>
      <c r="U43" s="119"/>
    </row>
    <row r="44" spans="1:21" ht="12" customHeight="1" x14ac:dyDescent="0.2">
      <c r="A44" s="119"/>
      <c r="B44" s="407"/>
      <c r="C44" s="407"/>
      <c r="D44" s="407"/>
      <c r="E44" s="407"/>
      <c r="F44" s="407"/>
      <c r="G44" s="119"/>
      <c r="H44" s="119"/>
      <c r="I44" s="119"/>
      <c r="J44" s="119"/>
      <c r="K44" s="119"/>
      <c r="L44" s="119"/>
      <c r="M44" s="119"/>
      <c r="N44" s="119"/>
      <c r="O44" s="119"/>
      <c r="P44" s="119"/>
      <c r="Q44" s="119"/>
      <c r="R44" s="119"/>
      <c r="S44" s="119"/>
      <c r="T44" s="119"/>
      <c r="U44" s="119"/>
    </row>
    <row r="45" spans="1:21" ht="12" customHeight="1" x14ac:dyDescent="0.2">
      <c r="A45" s="119"/>
      <c r="B45" s="407"/>
      <c r="C45" s="407"/>
      <c r="D45" s="407"/>
      <c r="E45" s="407"/>
      <c r="F45" s="407"/>
      <c r="G45" s="119"/>
      <c r="H45" s="119"/>
      <c r="I45" s="119"/>
      <c r="J45" s="119"/>
      <c r="K45" s="119"/>
      <c r="L45" s="119"/>
      <c r="M45" s="119"/>
      <c r="N45" s="119"/>
      <c r="O45" s="119"/>
      <c r="P45" s="119"/>
      <c r="Q45" s="119"/>
      <c r="R45" s="119"/>
      <c r="S45" s="119"/>
      <c r="T45" s="119"/>
      <c r="U45" s="119"/>
    </row>
    <row r="46" spans="1:21" ht="12" customHeight="1" x14ac:dyDescent="0.2">
      <c r="A46" s="119"/>
      <c r="B46" s="407"/>
      <c r="C46" s="407"/>
      <c r="D46" s="407"/>
      <c r="E46" s="407"/>
      <c r="F46" s="407"/>
      <c r="G46" s="119"/>
      <c r="H46" s="119"/>
      <c r="I46" s="119"/>
      <c r="J46" s="119"/>
      <c r="K46" s="119"/>
      <c r="L46" s="119"/>
      <c r="M46" s="119"/>
      <c r="N46" s="119"/>
      <c r="O46" s="119"/>
      <c r="P46" s="119"/>
      <c r="Q46" s="119"/>
      <c r="R46" s="119"/>
      <c r="S46" s="119"/>
      <c r="T46" s="119"/>
      <c r="U46" s="119"/>
    </row>
    <row r="47" spans="1:21" ht="12" customHeight="1" x14ac:dyDescent="0.2">
      <c r="A47" s="119"/>
      <c r="B47" s="407"/>
      <c r="C47" s="407"/>
      <c r="D47" s="407"/>
      <c r="E47" s="407"/>
      <c r="F47" s="407"/>
      <c r="G47" s="119"/>
      <c r="H47" s="119"/>
      <c r="I47" s="119"/>
      <c r="J47" s="119"/>
      <c r="K47" s="119"/>
      <c r="L47" s="119"/>
      <c r="M47" s="119"/>
      <c r="N47" s="119"/>
      <c r="O47" s="119"/>
      <c r="P47" s="119"/>
      <c r="Q47" s="119"/>
      <c r="R47" s="119"/>
      <c r="S47" s="119"/>
      <c r="T47" s="119"/>
      <c r="U47" s="119"/>
    </row>
    <row r="48" spans="1:21" ht="12" customHeight="1" x14ac:dyDescent="0.2">
      <c r="A48" s="119"/>
      <c r="B48" s="407"/>
      <c r="C48" s="407"/>
      <c r="D48" s="407"/>
      <c r="E48" s="407"/>
      <c r="F48" s="407"/>
      <c r="G48" s="119"/>
      <c r="H48" s="119"/>
      <c r="I48" s="119"/>
      <c r="J48" s="119"/>
      <c r="K48" s="119"/>
      <c r="L48" s="119"/>
      <c r="M48" s="119"/>
      <c r="N48" s="119"/>
      <c r="O48" s="119"/>
      <c r="P48" s="119"/>
      <c r="Q48" s="119"/>
      <c r="R48" s="119"/>
      <c r="S48" s="119"/>
      <c r="T48" s="119"/>
      <c r="U48" s="119"/>
    </row>
    <row r="49" spans="1:21" ht="12" customHeight="1" x14ac:dyDescent="0.2">
      <c r="A49" s="119"/>
      <c r="B49" s="407"/>
      <c r="C49" s="407"/>
      <c r="D49" s="407"/>
      <c r="E49" s="407"/>
      <c r="F49" s="407"/>
      <c r="G49" s="119"/>
      <c r="H49" s="119"/>
      <c r="I49" s="119"/>
      <c r="J49" s="119"/>
      <c r="K49" s="119"/>
      <c r="L49" s="119"/>
      <c r="M49" s="119"/>
      <c r="N49" s="119"/>
      <c r="O49" s="119"/>
      <c r="P49" s="119"/>
      <c r="Q49" s="119"/>
      <c r="R49" s="119"/>
      <c r="S49" s="119"/>
      <c r="T49" s="119"/>
      <c r="U49" s="119"/>
    </row>
    <row r="50" spans="1:21" ht="12" customHeight="1" x14ac:dyDescent="0.2">
      <c r="A50" s="119"/>
      <c r="B50" s="407"/>
      <c r="C50" s="407"/>
      <c r="D50" s="407"/>
      <c r="E50" s="407"/>
      <c r="F50" s="407"/>
      <c r="G50" s="119"/>
      <c r="H50" s="119"/>
      <c r="I50" s="119"/>
      <c r="J50" s="119"/>
      <c r="K50" s="119"/>
      <c r="L50" s="119"/>
      <c r="M50" s="119"/>
      <c r="N50" s="119"/>
      <c r="O50" s="119"/>
      <c r="P50" s="119"/>
      <c r="Q50" s="119"/>
      <c r="R50" s="119"/>
      <c r="S50" s="119"/>
      <c r="T50" s="119"/>
      <c r="U50" s="119"/>
    </row>
    <row r="51" spans="1:21" ht="12" customHeight="1" x14ac:dyDescent="0.2">
      <c r="A51" s="119"/>
      <c r="B51" s="407"/>
      <c r="C51" s="407"/>
      <c r="D51" s="407"/>
      <c r="E51" s="407"/>
      <c r="F51" s="407"/>
      <c r="G51" s="119"/>
      <c r="H51" s="119"/>
      <c r="I51" s="119"/>
      <c r="J51" s="119"/>
      <c r="K51" s="119"/>
      <c r="L51" s="119"/>
      <c r="M51" s="119"/>
      <c r="N51" s="119"/>
      <c r="O51" s="119"/>
      <c r="P51" s="119"/>
      <c r="Q51" s="119"/>
      <c r="R51" s="119"/>
      <c r="S51" s="119"/>
      <c r="T51" s="119"/>
      <c r="U51" s="119"/>
    </row>
    <row r="52" spans="1:21" ht="12" customHeight="1" x14ac:dyDescent="0.2">
      <c r="A52" s="119"/>
      <c r="B52" s="407"/>
      <c r="C52" s="407"/>
      <c r="D52" s="407"/>
      <c r="E52" s="407"/>
      <c r="F52" s="407"/>
      <c r="G52" s="119"/>
      <c r="H52" s="119"/>
      <c r="I52" s="119"/>
      <c r="J52" s="119"/>
      <c r="K52" s="119"/>
      <c r="L52" s="119"/>
      <c r="M52" s="119"/>
      <c r="N52" s="119"/>
      <c r="O52" s="119"/>
      <c r="P52" s="119"/>
      <c r="Q52" s="119"/>
      <c r="R52" s="119"/>
      <c r="S52" s="119"/>
      <c r="T52" s="119"/>
      <c r="U52" s="119"/>
    </row>
    <row r="53" spans="1:21" ht="12" customHeight="1" x14ac:dyDescent="0.2">
      <c r="A53" s="119"/>
      <c r="B53" s="407"/>
      <c r="C53" s="407"/>
      <c r="D53" s="407"/>
      <c r="E53" s="407"/>
      <c r="F53" s="407"/>
      <c r="G53" s="119"/>
      <c r="H53" s="119"/>
      <c r="I53" s="119"/>
      <c r="J53" s="119"/>
      <c r="K53" s="119"/>
      <c r="L53" s="119"/>
      <c r="M53" s="119"/>
      <c r="N53" s="119"/>
      <c r="O53" s="119"/>
      <c r="P53" s="119"/>
      <c r="Q53" s="119"/>
      <c r="R53" s="119"/>
      <c r="S53" s="119"/>
      <c r="T53" s="119"/>
      <c r="U53" s="119"/>
    </row>
    <row r="54" spans="1:21" ht="12" customHeight="1" x14ac:dyDescent="0.2">
      <c r="A54" s="119"/>
      <c r="B54" s="407"/>
      <c r="C54" s="407"/>
      <c r="D54" s="407"/>
      <c r="E54" s="407"/>
      <c r="F54" s="407"/>
      <c r="G54" s="119"/>
      <c r="H54" s="119"/>
      <c r="I54" s="119"/>
      <c r="J54" s="119"/>
      <c r="K54" s="119"/>
      <c r="L54" s="119"/>
      <c r="M54" s="119"/>
      <c r="N54" s="119"/>
      <c r="O54" s="119"/>
      <c r="P54" s="119"/>
      <c r="Q54" s="119"/>
      <c r="R54" s="119"/>
      <c r="S54" s="119"/>
      <c r="T54" s="119"/>
      <c r="U54" s="119"/>
    </row>
    <row r="55" spans="1:21" ht="12" customHeight="1" x14ac:dyDescent="0.2">
      <c r="A55" s="119"/>
      <c r="B55" s="407"/>
      <c r="C55" s="407"/>
      <c r="D55" s="407"/>
      <c r="E55" s="407"/>
      <c r="F55" s="407"/>
      <c r="G55" s="119"/>
      <c r="H55" s="119"/>
      <c r="I55" s="119"/>
      <c r="J55" s="119"/>
      <c r="K55" s="119"/>
      <c r="L55" s="119"/>
      <c r="M55" s="119"/>
      <c r="N55" s="119"/>
      <c r="O55" s="119"/>
      <c r="P55" s="119"/>
      <c r="Q55" s="119"/>
      <c r="R55" s="119"/>
      <c r="S55" s="119"/>
      <c r="T55" s="119"/>
      <c r="U55" s="119"/>
    </row>
    <row r="56" spans="1:21" ht="12" customHeight="1" x14ac:dyDescent="0.2">
      <c r="A56" s="119"/>
      <c r="B56" s="407"/>
      <c r="C56" s="407"/>
      <c r="D56" s="407"/>
      <c r="E56" s="407"/>
      <c r="F56" s="407"/>
      <c r="G56" s="119"/>
      <c r="H56" s="119"/>
      <c r="I56" s="119"/>
      <c r="J56" s="119"/>
      <c r="K56" s="119"/>
      <c r="L56" s="119"/>
      <c r="M56" s="119"/>
      <c r="N56" s="119"/>
      <c r="O56" s="119"/>
      <c r="P56" s="119"/>
      <c r="Q56" s="119"/>
      <c r="R56" s="119"/>
      <c r="S56" s="119"/>
      <c r="T56" s="119"/>
      <c r="U56" s="119"/>
    </row>
    <row r="57" spans="1:21" ht="12" customHeight="1" x14ac:dyDescent="0.2">
      <c r="A57" s="119"/>
      <c r="B57" s="407"/>
      <c r="C57" s="407"/>
      <c r="D57" s="407"/>
      <c r="E57" s="407"/>
      <c r="F57" s="407"/>
      <c r="G57" s="119"/>
      <c r="H57" s="119"/>
      <c r="I57" s="119"/>
      <c r="J57" s="119"/>
      <c r="K57" s="119"/>
      <c r="L57" s="119"/>
      <c r="M57" s="119"/>
      <c r="N57" s="119"/>
      <c r="O57" s="119"/>
      <c r="P57" s="119"/>
      <c r="Q57" s="119"/>
      <c r="R57" s="119"/>
      <c r="S57" s="119"/>
      <c r="T57" s="119"/>
      <c r="U57" s="119"/>
    </row>
    <row r="58" spans="1:21" ht="12" customHeight="1" x14ac:dyDescent="0.2">
      <c r="A58" s="119"/>
      <c r="B58" s="407"/>
      <c r="C58" s="407"/>
      <c r="D58" s="407"/>
      <c r="E58" s="407"/>
      <c r="F58" s="407"/>
      <c r="G58" s="119"/>
      <c r="H58" s="119"/>
      <c r="I58" s="119"/>
      <c r="J58" s="119"/>
      <c r="K58" s="119"/>
      <c r="L58" s="119"/>
      <c r="M58" s="119"/>
      <c r="N58" s="119"/>
      <c r="O58" s="119"/>
      <c r="P58" s="119"/>
      <c r="Q58" s="119"/>
      <c r="R58" s="119"/>
      <c r="S58" s="119"/>
      <c r="T58" s="119"/>
      <c r="U58" s="119"/>
    </row>
    <row r="59" spans="1:21" ht="12" customHeight="1" x14ac:dyDescent="0.2">
      <c r="A59" s="119"/>
      <c r="B59" s="407"/>
      <c r="C59" s="407"/>
      <c r="D59" s="407"/>
      <c r="E59" s="407"/>
      <c r="F59" s="407"/>
      <c r="G59" s="119"/>
      <c r="H59" s="119"/>
      <c r="I59" s="119"/>
      <c r="J59" s="119"/>
      <c r="K59" s="119"/>
      <c r="L59" s="119"/>
      <c r="M59" s="119"/>
      <c r="N59" s="119"/>
      <c r="O59" s="119"/>
      <c r="P59" s="119"/>
      <c r="Q59" s="119"/>
      <c r="R59" s="119"/>
      <c r="S59" s="119"/>
      <c r="T59" s="119"/>
      <c r="U59" s="119"/>
    </row>
    <row r="60" spans="1:21" ht="12" customHeight="1" x14ac:dyDescent="0.2">
      <c r="A60" s="119"/>
      <c r="B60" s="407"/>
      <c r="C60" s="407"/>
      <c r="D60" s="407"/>
      <c r="E60" s="407"/>
      <c r="F60" s="407"/>
      <c r="G60" s="119"/>
      <c r="H60" s="119"/>
      <c r="I60" s="119"/>
      <c r="J60" s="119"/>
      <c r="K60" s="119"/>
      <c r="L60" s="119"/>
      <c r="M60" s="119"/>
      <c r="N60" s="119"/>
      <c r="O60" s="119"/>
      <c r="P60" s="119"/>
      <c r="Q60" s="119"/>
      <c r="R60" s="119"/>
      <c r="S60" s="119"/>
      <c r="T60" s="119"/>
      <c r="U60" s="119"/>
    </row>
    <row r="61" spans="1:21" ht="12" customHeight="1" x14ac:dyDescent="0.2">
      <c r="A61" s="119"/>
      <c r="B61" s="407"/>
      <c r="C61" s="407"/>
      <c r="D61" s="407"/>
      <c r="E61" s="407"/>
      <c r="F61" s="407"/>
      <c r="G61" s="119"/>
      <c r="H61" s="119"/>
      <c r="I61" s="119"/>
      <c r="J61" s="119"/>
      <c r="K61" s="119"/>
      <c r="L61" s="119"/>
      <c r="M61" s="119"/>
      <c r="N61" s="119"/>
      <c r="O61" s="119"/>
      <c r="P61" s="119"/>
      <c r="Q61" s="119"/>
      <c r="R61" s="119"/>
      <c r="S61" s="119"/>
      <c r="T61" s="119"/>
      <c r="U61" s="119"/>
    </row>
    <row r="62" spans="1:21" ht="12" customHeight="1" x14ac:dyDescent="0.2">
      <c r="A62" s="119"/>
      <c r="B62" s="407"/>
      <c r="C62" s="407"/>
      <c r="D62" s="407"/>
      <c r="E62" s="407"/>
      <c r="F62" s="407"/>
      <c r="G62" s="119"/>
      <c r="H62" s="119"/>
      <c r="I62" s="119"/>
      <c r="J62" s="119"/>
      <c r="K62" s="119"/>
      <c r="L62" s="119"/>
      <c r="M62" s="119"/>
      <c r="N62" s="119"/>
      <c r="O62" s="119"/>
      <c r="P62" s="119"/>
      <c r="Q62" s="119"/>
      <c r="R62" s="119"/>
      <c r="S62" s="119"/>
      <c r="T62" s="119"/>
      <c r="U62" s="119"/>
    </row>
    <row r="63" spans="1:21" ht="12" customHeight="1" x14ac:dyDescent="0.2">
      <c r="A63" s="119"/>
      <c r="B63" s="407"/>
      <c r="C63" s="407"/>
      <c r="D63" s="407"/>
      <c r="E63" s="407"/>
      <c r="F63" s="407"/>
      <c r="G63" s="119"/>
      <c r="H63" s="119"/>
      <c r="I63" s="119"/>
      <c r="J63" s="119"/>
      <c r="K63" s="119"/>
      <c r="L63" s="119"/>
      <c r="M63" s="119"/>
      <c r="N63" s="119"/>
      <c r="O63" s="119"/>
      <c r="P63" s="119"/>
      <c r="Q63" s="119"/>
      <c r="R63" s="119"/>
      <c r="S63" s="119"/>
      <c r="T63" s="119"/>
      <c r="U63" s="119"/>
    </row>
    <row r="64" spans="1:21" ht="12" customHeight="1" x14ac:dyDescent="0.2">
      <c r="A64" s="119"/>
      <c r="B64" s="407"/>
      <c r="C64" s="407"/>
      <c r="D64" s="407"/>
      <c r="E64" s="407"/>
      <c r="F64" s="407"/>
      <c r="G64" s="119"/>
      <c r="H64" s="119"/>
      <c r="I64" s="119"/>
      <c r="J64" s="119"/>
      <c r="K64" s="119"/>
      <c r="L64" s="119"/>
      <c r="M64" s="119"/>
      <c r="N64" s="119"/>
      <c r="O64" s="119"/>
      <c r="P64" s="119"/>
      <c r="Q64" s="119"/>
      <c r="R64" s="119"/>
      <c r="S64" s="119"/>
      <c r="T64" s="119"/>
      <c r="U64" s="119"/>
    </row>
    <row r="65" spans="1:21" ht="12" customHeight="1" x14ac:dyDescent="0.2">
      <c r="A65" s="119"/>
      <c r="B65" s="407"/>
      <c r="C65" s="407"/>
      <c r="D65" s="407"/>
      <c r="E65" s="407"/>
      <c r="F65" s="407"/>
      <c r="G65" s="119"/>
      <c r="H65" s="119"/>
      <c r="I65" s="119"/>
      <c r="J65" s="119"/>
      <c r="K65" s="119"/>
      <c r="L65" s="119"/>
      <c r="M65" s="119"/>
      <c r="N65" s="119"/>
      <c r="O65" s="119"/>
      <c r="P65" s="119"/>
      <c r="Q65" s="119"/>
      <c r="R65" s="119"/>
      <c r="S65" s="119"/>
      <c r="T65" s="119"/>
      <c r="U65" s="119"/>
    </row>
    <row r="66" spans="1:21" ht="12" customHeight="1" x14ac:dyDescent="0.2">
      <c r="A66" s="119"/>
      <c r="B66" s="407"/>
      <c r="C66" s="407"/>
      <c r="D66" s="407"/>
      <c r="E66" s="407"/>
      <c r="F66" s="407"/>
      <c r="G66" s="119"/>
      <c r="H66" s="119"/>
      <c r="I66" s="119"/>
      <c r="J66" s="119"/>
      <c r="K66" s="119"/>
      <c r="L66" s="119"/>
      <c r="M66" s="119"/>
      <c r="N66" s="119"/>
      <c r="O66" s="119"/>
      <c r="P66" s="119"/>
      <c r="Q66" s="119"/>
      <c r="R66" s="119"/>
      <c r="S66" s="119"/>
      <c r="T66" s="119"/>
      <c r="U66" s="119"/>
    </row>
    <row r="67" spans="1:21" ht="12" customHeight="1" x14ac:dyDescent="0.2">
      <c r="A67" s="119"/>
      <c r="B67" s="407"/>
      <c r="C67" s="407"/>
      <c r="D67" s="407"/>
      <c r="E67" s="407"/>
      <c r="F67" s="407"/>
      <c r="G67" s="119"/>
      <c r="H67" s="119"/>
      <c r="I67" s="119"/>
      <c r="J67" s="119"/>
      <c r="K67" s="119"/>
      <c r="L67" s="119"/>
      <c r="M67" s="119"/>
      <c r="N67" s="119"/>
      <c r="O67" s="119"/>
      <c r="P67" s="119"/>
      <c r="Q67" s="119"/>
      <c r="R67" s="119"/>
      <c r="S67" s="119"/>
      <c r="T67" s="119"/>
      <c r="U67" s="119"/>
    </row>
    <row r="68" spans="1:21" ht="12" customHeight="1" x14ac:dyDescent="0.2">
      <c r="A68" s="119"/>
      <c r="B68" s="407"/>
      <c r="C68" s="407"/>
      <c r="D68" s="407"/>
      <c r="E68" s="407"/>
      <c r="F68" s="407"/>
      <c r="G68" s="119"/>
      <c r="H68" s="119"/>
      <c r="I68" s="119"/>
      <c r="J68" s="119"/>
      <c r="K68" s="119"/>
      <c r="L68" s="119"/>
      <c r="M68" s="119"/>
      <c r="N68" s="119"/>
      <c r="O68" s="119"/>
      <c r="P68" s="119"/>
      <c r="Q68" s="119"/>
      <c r="R68" s="119"/>
      <c r="S68" s="119"/>
      <c r="T68" s="119"/>
      <c r="U68" s="119"/>
    </row>
    <row r="69" spans="1:21" ht="12" customHeight="1" x14ac:dyDescent="0.2">
      <c r="A69" s="119"/>
      <c r="B69" s="407"/>
      <c r="C69" s="407"/>
      <c r="D69" s="407"/>
      <c r="E69" s="407"/>
      <c r="F69" s="407"/>
      <c r="G69" s="119"/>
      <c r="H69" s="119"/>
      <c r="I69" s="119"/>
      <c r="J69" s="119"/>
      <c r="K69" s="119"/>
      <c r="L69" s="119"/>
      <c r="M69" s="119"/>
      <c r="N69" s="119"/>
      <c r="O69" s="119"/>
      <c r="P69" s="119"/>
      <c r="Q69" s="119"/>
      <c r="R69" s="119"/>
      <c r="S69" s="119"/>
      <c r="T69" s="119"/>
      <c r="U69" s="119"/>
    </row>
    <row r="70" spans="1:21" ht="12" customHeight="1" x14ac:dyDescent="0.2">
      <c r="A70" s="119"/>
      <c r="B70" s="407"/>
      <c r="C70" s="407"/>
      <c r="D70" s="407"/>
      <c r="E70" s="407"/>
      <c r="F70" s="407"/>
      <c r="G70" s="119"/>
      <c r="H70" s="119"/>
      <c r="I70" s="119"/>
      <c r="J70" s="119"/>
      <c r="K70" s="119"/>
      <c r="L70" s="119"/>
      <c r="M70" s="119"/>
      <c r="N70" s="119"/>
      <c r="O70" s="119"/>
      <c r="P70" s="119"/>
      <c r="Q70" s="119"/>
      <c r="R70" s="119"/>
      <c r="S70" s="119"/>
      <c r="T70" s="119"/>
      <c r="U70" s="119"/>
    </row>
    <row r="71" spans="1:21" ht="12" customHeight="1" x14ac:dyDescent="0.2">
      <c r="A71" s="119"/>
      <c r="B71" s="407"/>
      <c r="C71" s="407"/>
      <c r="D71" s="407"/>
      <c r="E71" s="407"/>
      <c r="F71" s="407"/>
      <c r="G71" s="119"/>
      <c r="H71" s="119"/>
      <c r="I71" s="119"/>
      <c r="J71" s="119"/>
      <c r="K71" s="119"/>
      <c r="L71" s="119"/>
      <c r="M71" s="119"/>
      <c r="N71" s="119"/>
      <c r="O71" s="119"/>
      <c r="P71" s="119"/>
      <c r="Q71" s="119"/>
      <c r="R71" s="119"/>
      <c r="S71" s="119"/>
      <c r="T71" s="119"/>
      <c r="U71" s="119"/>
    </row>
    <row r="72" spans="1:21" ht="12" customHeight="1" x14ac:dyDescent="0.2">
      <c r="A72" s="119"/>
      <c r="B72" s="407"/>
      <c r="C72" s="407"/>
      <c r="D72" s="407"/>
      <c r="E72" s="407"/>
      <c r="F72" s="407"/>
      <c r="G72" s="119"/>
      <c r="H72" s="119"/>
      <c r="I72" s="119"/>
      <c r="J72" s="119"/>
      <c r="K72" s="119"/>
      <c r="L72" s="119"/>
      <c r="M72" s="119"/>
      <c r="N72" s="119"/>
      <c r="O72" s="119"/>
      <c r="P72" s="119"/>
      <c r="Q72" s="119"/>
      <c r="R72" s="119"/>
      <c r="S72" s="119"/>
      <c r="T72" s="119"/>
      <c r="U72" s="119"/>
    </row>
    <row r="73" spans="1:21" ht="12" customHeight="1" x14ac:dyDescent="0.2">
      <c r="A73" s="119"/>
      <c r="B73" s="407"/>
      <c r="C73" s="407"/>
      <c r="D73" s="407"/>
      <c r="E73" s="407"/>
      <c r="F73" s="407"/>
      <c r="G73" s="119"/>
      <c r="H73" s="119"/>
      <c r="I73" s="119"/>
      <c r="J73" s="119"/>
      <c r="K73" s="119"/>
      <c r="L73" s="119"/>
      <c r="M73" s="119"/>
      <c r="N73" s="119"/>
      <c r="O73" s="119"/>
      <c r="P73" s="119"/>
      <c r="Q73" s="119"/>
      <c r="R73" s="119"/>
      <c r="S73" s="119"/>
      <c r="T73" s="119"/>
      <c r="U73" s="119"/>
    </row>
    <row r="74" spans="1:21" ht="12" customHeight="1" x14ac:dyDescent="0.2">
      <c r="A74" s="119"/>
      <c r="B74" s="407"/>
      <c r="C74" s="407"/>
      <c r="D74" s="407"/>
      <c r="E74" s="407"/>
      <c r="F74" s="407"/>
      <c r="G74" s="119"/>
      <c r="H74" s="119"/>
      <c r="I74" s="119"/>
      <c r="J74" s="119"/>
      <c r="K74" s="119"/>
      <c r="L74" s="119"/>
      <c r="M74" s="119"/>
      <c r="N74" s="119"/>
      <c r="O74" s="119"/>
      <c r="P74" s="119"/>
      <c r="Q74" s="119"/>
      <c r="R74" s="119"/>
      <c r="S74" s="119"/>
      <c r="T74" s="119"/>
      <c r="U74" s="119"/>
    </row>
    <row r="75" spans="1:21" ht="12" customHeight="1" x14ac:dyDescent="0.2">
      <c r="A75" s="119"/>
      <c r="B75" s="407"/>
      <c r="C75" s="407"/>
      <c r="D75" s="407"/>
      <c r="E75" s="407"/>
      <c r="F75" s="407"/>
      <c r="G75" s="119"/>
      <c r="H75" s="119"/>
      <c r="I75" s="119"/>
      <c r="J75" s="119"/>
      <c r="K75" s="119"/>
      <c r="L75" s="119"/>
      <c r="M75" s="119"/>
      <c r="N75" s="119"/>
      <c r="O75" s="119"/>
      <c r="P75" s="119"/>
      <c r="Q75" s="119"/>
      <c r="R75" s="119"/>
      <c r="S75" s="119"/>
      <c r="T75" s="119"/>
      <c r="U75" s="119"/>
    </row>
    <row r="76" spans="1:21" ht="12" customHeight="1" x14ac:dyDescent="0.2">
      <c r="A76" s="119"/>
      <c r="B76" s="407"/>
      <c r="C76" s="407"/>
      <c r="D76" s="407"/>
      <c r="E76" s="407"/>
      <c r="F76" s="407"/>
      <c r="G76" s="119"/>
      <c r="H76" s="119"/>
      <c r="I76" s="119"/>
      <c r="J76" s="119"/>
      <c r="K76" s="119"/>
      <c r="L76" s="119"/>
      <c r="M76" s="119"/>
      <c r="N76" s="119"/>
      <c r="O76" s="119"/>
      <c r="P76" s="119"/>
      <c r="Q76" s="119"/>
      <c r="R76" s="119"/>
      <c r="S76" s="119"/>
      <c r="T76" s="119"/>
      <c r="U76" s="119"/>
    </row>
    <row r="77" spans="1:21" ht="12" customHeight="1" x14ac:dyDescent="0.2">
      <c r="A77" s="119"/>
      <c r="B77" s="407"/>
      <c r="C77" s="407"/>
      <c r="D77" s="407"/>
      <c r="E77" s="407"/>
      <c r="F77" s="407"/>
      <c r="G77" s="119"/>
      <c r="H77" s="119"/>
      <c r="I77" s="119"/>
      <c r="J77" s="119"/>
      <c r="K77" s="119"/>
      <c r="L77" s="119"/>
      <c r="M77" s="119"/>
      <c r="N77" s="119"/>
      <c r="O77" s="119"/>
      <c r="P77" s="119"/>
      <c r="Q77" s="119"/>
      <c r="R77" s="119"/>
      <c r="S77" s="119"/>
      <c r="T77" s="119"/>
      <c r="U77" s="119"/>
    </row>
    <row r="78" spans="1:21" ht="12" customHeight="1" x14ac:dyDescent="0.2">
      <c r="A78" s="119"/>
      <c r="B78" s="407"/>
      <c r="C78" s="407"/>
      <c r="D78" s="407"/>
      <c r="E78" s="407"/>
      <c r="F78" s="407"/>
      <c r="G78" s="119"/>
      <c r="H78" s="119"/>
      <c r="I78" s="119"/>
      <c r="J78" s="119"/>
      <c r="K78" s="119"/>
      <c r="L78" s="119"/>
      <c r="M78" s="119"/>
      <c r="N78" s="119"/>
      <c r="O78" s="119"/>
      <c r="P78" s="119"/>
      <c r="Q78" s="119"/>
      <c r="R78" s="119"/>
      <c r="S78" s="119"/>
      <c r="T78" s="119"/>
      <c r="U78" s="119"/>
    </row>
    <row r="79" spans="1:21" ht="12" customHeight="1" x14ac:dyDescent="0.2">
      <c r="A79" s="119"/>
      <c r="B79" s="407"/>
      <c r="C79" s="407"/>
      <c r="D79" s="407"/>
      <c r="E79" s="407"/>
      <c r="F79" s="407"/>
      <c r="G79" s="119"/>
      <c r="H79" s="119"/>
      <c r="I79" s="119"/>
      <c r="J79" s="119"/>
      <c r="K79" s="119"/>
      <c r="L79" s="119"/>
      <c r="M79" s="119"/>
      <c r="N79" s="119"/>
      <c r="O79" s="119"/>
      <c r="P79" s="119"/>
      <c r="Q79" s="119"/>
      <c r="R79" s="119"/>
      <c r="S79" s="119"/>
      <c r="T79" s="119"/>
      <c r="U79" s="119"/>
    </row>
    <row r="80" spans="1:21" ht="12" customHeight="1" x14ac:dyDescent="0.2">
      <c r="A80" s="119"/>
      <c r="B80" s="407"/>
      <c r="C80" s="407"/>
      <c r="D80" s="407"/>
      <c r="E80" s="407"/>
      <c r="F80" s="407"/>
      <c r="G80" s="119"/>
      <c r="H80" s="119"/>
      <c r="I80" s="119"/>
      <c r="J80" s="119"/>
      <c r="K80" s="119"/>
      <c r="L80" s="119"/>
      <c r="M80" s="119"/>
      <c r="N80" s="119"/>
      <c r="O80" s="119"/>
      <c r="P80" s="119"/>
      <c r="Q80" s="119"/>
      <c r="R80" s="119"/>
      <c r="S80" s="119"/>
      <c r="T80" s="119"/>
      <c r="U80" s="119"/>
    </row>
    <row r="81" spans="1:21" ht="12" customHeight="1" x14ac:dyDescent="0.2">
      <c r="A81" s="119"/>
      <c r="B81" s="407"/>
      <c r="C81" s="407"/>
      <c r="D81" s="407"/>
      <c r="E81" s="407"/>
      <c r="F81" s="407"/>
      <c r="G81" s="119"/>
      <c r="H81" s="119"/>
      <c r="I81" s="119"/>
      <c r="J81" s="119"/>
      <c r="K81" s="119"/>
      <c r="L81" s="119"/>
      <c r="M81" s="119"/>
      <c r="N81" s="119"/>
      <c r="O81" s="119"/>
      <c r="P81" s="119"/>
      <c r="Q81" s="119"/>
      <c r="R81" s="119"/>
      <c r="S81" s="119"/>
      <c r="T81" s="119"/>
      <c r="U81" s="119"/>
    </row>
    <row r="82" spans="1:21" ht="12" customHeight="1" x14ac:dyDescent="0.2">
      <c r="A82" s="119"/>
      <c r="B82" s="407"/>
      <c r="C82" s="407"/>
      <c r="D82" s="407"/>
      <c r="E82" s="407"/>
      <c r="F82" s="407"/>
      <c r="G82" s="119"/>
      <c r="H82" s="119"/>
      <c r="I82" s="119"/>
      <c r="J82" s="119"/>
      <c r="K82" s="119"/>
      <c r="L82" s="119"/>
      <c r="M82" s="119"/>
      <c r="N82" s="119"/>
      <c r="O82" s="119"/>
      <c r="P82" s="119"/>
      <c r="Q82" s="119"/>
      <c r="R82" s="119"/>
      <c r="S82" s="119"/>
      <c r="T82" s="119"/>
      <c r="U82" s="119"/>
    </row>
    <row r="83" spans="1:21" ht="12" customHeight="1" x14ac:dyDescent="0.2">
      <c r="A83" s="119"/>
      <c r="B83" s="407"/>
      <c r="C83" s="407"/>
      <c r="D83" s="407"/>
      <c r="E83" s="407"/>
      <c r="F83" s="407"/>
      <c r="G83" s="119"/>
      <c r="H83" s="119"/>
      <c r="I83" s="119"/>
      <c r="J83" s="119"/>
      <c r="K83" s="119"/>
      <c r="L83" s="119"/>
      <c r="M83" s="119"/>
      <c r="N83" s="119"/>
      <c r="O83" s="119"/>
      <c r="P83" s="119"/>
      <c r="Q83" s="119"/>
      <c r="R83" s="119"/>
      <c r="S83" s="119"/>
      <c r="T83" s="119"/>
      <c r="U83" s="119"/>
    </row>
    <row r="84" spans="1:21" ht="12" customHeight="1" x14ac:dyDescent="0.2">
      <c r="A84" s="119"/>
      <c r="B84" s="407"/>
      <c r="C84" s="407"/>
      <c r="D84" s="407"/>
      <c r="E84" s="407"/>
      <c r="F84" s="407"/>
      <c r="G84" s="119"/>
      <c r="H84" s="119"/>
      <c r="I84" s="119"/>
      <c r="J84" s="119"/>
      <c r="K84" s="119"/>
      <c r="L84" s="119"/>
      <c r="M84" s="119"/>
      <c r="N84" s="119"/>
      <c r="O84" s="119"/>
      <c r="P84" s="119"/>
      <c r="Q84" s="119"/>
      <c r="R84" s="119"/>
      <c r="S84" s="119"/>
      <c r="T84" s="119"/>
      <c r="U84" s="119"/>
    </row>
    <row r="85" spans="1:21" ht="12" customHeight="1" x14ac:dyDescent="0.2">
      <c r="A85" s="119"/>
      <c r="B85" s="407"/>
      <c r="C85" s="407"/>
      <c r="D85" s="407"/>
      <c r="E85" s="407"/>
      <c r="F85" s="407"/>
      <c r="G85" s="119"/>
      <c r="H85" s="119"/>
      <c r="I85" s="119"/>
      <c r="J85" s="119"/>
      <c r="K85" s="119"/>
      <c r="L85" s="119"/>
      <c r="M85" s="119"/>
      <c r="N85" s="119"/>
      <c r="O85" s="119"/>
      <c r="P85" s="119"/>
      <c r="Q85" s="119"/>
      <c r="R85" s="119"/>
      <c r="S85" s="119"/>
      <c r="T85" s="119"/>
      <c r="U85" s="119"/>
    </row>
    <row r="86" spans="1:21" ht="12" customHeight="1" x14ac:dyDescent="0.2">
      <c r="A86" s="119"/>
      <c r="B86" s="407"/>
      <c r="C86" s="407"/>
      <c r="D86" s="407"/>
      <c r="E86" s="407"/>
      <c r="F86" s="407"/>
      <c r="G86" s="119"/>
      <c r="H86" s="119"/>
      <c r="I86" s="119"/>
      <c r="J86" s="119"/>
      <c r="K86" s="119"/>
      <c r="L86" s="119"/>
      <c r="M86" s="119"/>
      <c r="N86" s="119"/>
      <c r="O86" s="119"/>
      <c r="P86" s="119"/>
      <c r="Q86" s="119"/>
      <c r="R86" s="119"/>
      <c r="S86" s="119"/>
      <c r="T86" s="119"/>
      <c r="U86" s="119"/>
    </row>
    <row r="87" spans="1:21" ht="12" customHeight="1" x14ac:dyDescent="0.2">
      <c r="A87" s="119"/>
      <c r="B87" s="407"/>
      <c r="C87" s="407"/>
      <c r="D87" s="407"/>
      <c r="E87" s="407"/>
      <c r="F87" s="407"/>
      <c r="G87" s="119"/>
      <c r="H87" s="119"/>
      <c r="I87" s="119"/>
      <c r="J87" s="119"/>
      <c r="K87" s="119"/>
      <c r="L87" s="119"/>
      <c r="M87" s="119"/>
      <c r="N87" s="119"/>
      <c r="O87" s="119"/>
      <c r="P87" s="119"/>
      <c r="Q87" s="119"/>
      <c r="R87" s="119"/>
      <c r="S87" s="119"/>
      <c r="T87" s="119"/>
      <c r="U87" s="119"/>
    </row>
    <row r="88" spans="1:21" ht="12" customHeight="1" x14ac:dyDescent="0.2">
      <c r="A88" s="119"/>
      <c r="B88" s="407"/>
      <c r="C88" s="407"/>
      <c r="D88" s="407"/>
      <c r="E88" s="407"/>
      <c r="F88" s="407"/>
      <c r="G88" s="119"/>
      <c r="H88" s="119"/>
      <c r="I88" s="119"/>
      <c r="J88" s="119"/>
      <c r="K88" s="119"/>
      <c r="L88" s="119"/>
      <c r="M88" s="119"/>
      <c r="N88" s="119"/>
      <c r="O88" s="119"/>
      <c r="P88" s="119"/>
      <c r="Q88" s="119"/>
      <c r="R88" s="119"/>
      <c r="S88" s="119"/>
      <c r="T88" s="119"/>
      <c r="U88" s="119"/>
    </row>
    <row r="89" spans="1:21" ht="12" customHeight="1" x14ac:dyDescent="0.2">
      <c r="A89" s="119"/>
      <c r="B89" s="407"/>
      <c r="C89" s="407"/>
      <c r="D89" s="407"/>
      <c r="E89" s="407"/>
      <c r="F89" s="407"/>
      <c r="G89" s="119"/>
      <c r="H89" s="119"/>
      <c r="I89" s="119"/>
      <c r="J89" s="119"/>
      <c r="K89" s="119"/>
      <c r="L89" s="119"/>
      <c r="M89" s="119"/>
      <c r="N89" s="119"/>
      <c r="O89" s="119"/>
      <c r="P89" s="119"/>
      <c r="Q89" s="119"/>
      <c r="R89" s="119"/>
      <c r="S89" s="119"/>
      <c r="T89" s="119"/>
      <c r="U89" s="119"/>
    </row>
    <row r="90" spans="1:21" ht="12" customHeight="1" x14ac:dyDescent="0.2">
      <c r="A90" s="119"/>
      <c r="B90" s="407"/>
      <c r="C90" s="407"/>
      <c r="D90" s="407"/>
      <c r="E90" s="407"/>
      <c r="F90" s="407"/>
      <c r="G90" s="119"/>
      <c r="H90" s="119"/>
      <c r="I90" s="119"/>
      <c r="J90" s="119"/>
      <c r="K90" s="119"/>
      <c r="L90" s="119"/>
      <c r="M90" s="119"/>
      <c r="N90" s="119"/>
      <c r="O90" s="119"/>
      <c r="P90" s="119"/>
      <c r="Q90" s="119"/>
      <c r="R90" s="119"/>
      <c r="S90" s="119"/>
      <c r="T90" s="119"/>
      <c r="U90" s="119"/>
    </row>
    <row r="91" spans="1:21" ht="12" customHeight="1" x14ac:dyDescent="0.2">
      <c r="A91" s="119"/>
      <c r="B91" s="407"/>
      <c r="C91" s="407"/>
      <c r="D91" s="407"/>
      <c r="E91" s="407"/>
      <c r="F91" s="407"/>
      <c r="G91" s="119"/>
      <c r="H91" s="119"/>
      <c r="I91" s="119"/>
      <c r="J91" s="119"/>
      <c r="K91" s="119"/>
      <c r="L91" s="119"/>
      <c r="M91" s="119"/>
      <c r="N91" s="119"/>
      <c r="O91" s="119"/>
      <c r="P91" s="119"/>
      <c r="Q91" s="119"/>
      <c r="R91" s="119"/>
      <c r="S91" s="119"/>
      <c r="T91" s="119"/>
      <c r="U91" s="119"/>
    </row>
    <row r="92" spans="1:21" ht="12" customHeight="1" x14ac:dyDescent="0.2">
      <c r="A92" s="119"/>
      <c r="B92" s="407"/>
      <c r="C92" s="407"/>
      <c r="D92" s="407"/>
      <c r="E92" s="407"/>
      <c r="F92" s="407"/>
      <c r="G92" s="119"/>
      <c r="H92" s="119"/>
      <c r="I92" s="119"/>
      <c r="J92" s="119"/>
      <c r="K92" s="119"/>
      <c r="L92" s="119"/>
      <c r="M92" s="119"/>
      <c r="N92" s="119"/>
      <c r="O92" s="119"/>
      <c r="P92" s="119"/>
      <c r="Q92" s="119"/>
      <c r="R92" s="119"/>
      <c r="S92" s="119"/>
      <c r="T92" s="119"/>
      <c r="U92" s="119"/>
    </row>
    <row r="93" spans="1:21" ht="12" customHeight="1" x14ac:dyDescent="0.2">
      <c r="A93" s="119"/>
      <c r="B93" s="407"/>
      <c r="C93" s="407"/>
      <c r="D93" s="407"/>
      <c r="E93" s="407"/>
      <c r="F93" s="407"/>
      <c r="G93" s="119"/>
      <c r="H93" s="119"/>
      <c r="I93" s="119"/>
      <c r="J93" s="119"/>
      <c r="K93" s="119"/>
      <c r="L93" s="119"/>
      <c r="M93" s="119"/>
      <c r="N93" s="119"/>
      <c r="O93" s="119"/>
      <c r="P93" s="119"/>
      <c r="Q93" s="119"/>
      <c r="R93" s="119"/>
      <c r="S93" s="119"/>
      <c r="T93" s="119"/>
      <c r="U93" s="119"/>
    </row>
    <row r="94" spans="1:21" ht="12" customHeight="1" x14ac:dyDescent="0.2">
      <c r="A94" s="119"/>
      <c r="B94" s="407"/>
      <c r="C94" s="407"/>
      <c r="D94" s="407"/>
      <c r="E94" s="407"/>
      <c r="F94" s="407"/>
      <c r="G94" s="119"/>
      <c r="H94" s="119"/>
      <c r="I94" s="119"/>
      <c r="J94" s="119"/>
      <c r="K94" s="119"/>
      <c r="L94" s="119"/>
      <c r="M94" s="119"/>
      <c r="N94" s="119"/>
      <c r="O94" s="119"/>
      <c r="P94" s="119"/>
      <c r="Q94" s="119"/>
      <c r="R94" s="119"/>
      <c r="S94" s="119"/>
      <c r="T94" s="119"/>
      <c r="U94" s="119"/>
    </row>
    <row r="95" spans="1:21" ht="12" customHeight="1" x14ac:dyDescent="0.2">
      <c r="A95" s="119"/>
      <c r="B95" s="407"/>
      <c r="C95" s="407"/>
      <c r="D95" s="407"/>
      <c r="E95" s="407"/>
      <c r="F95" s="407"/>
      <c r="G95" s="119"/>
      <c r="H95" s="119"/>
      <c r="I95" s="119"/>
      <c r="J95" s="119"/>
      <c r="K95" s="119"/>
      <c r="L95" s="119"/>
      <c r="M95" s="119"/>
      <c r="N95" s="119"/>
      <c r="O95" s="119"/>
      <c r="P95" s="119"/>
      <c r="Q95" s="119"/>
      <c r="R95" s="119"/>
      <c r="S95" s="119"/>
      <c r="T95" s="119"/>
      <c r="U95" s="119"/>
    </row>
    <row r="96" spans="1:21" ht="12" customHeight="1" x14ac:dyDescent="0.2">
      <c r="A96" s="119"/>
      <c r="B96" s="407"/>
      <c r="C96" s="407"/>
      <c r="D96" s="407"/>
      <c r="E96" s="407"/>
      <c r="F96" s="407"/>
      <c r="G96" s="119"/>
      <c r="H96" s="119"/>
      <c r="I96" s="119"/>
      <c r="J96" s="119"/>
      <c r="K96" s="119"/>
      <c r="L96" s="119"/>
      <c r="M96" s="119"/>
      <c r="N96" s="119"/>
      <c r="O96" s="119"/>
      <c r="P96" s="119"/>
      <c r="Q96" s="119"/>
      <c r="R96" s="119"/>
      <c r="S96" s="119"/>
      <c r="T96" s="119"/>
      <c r="U96" s="119"/>
    </row>
    <row r="97" spans="1:21" ht="12" customHeight="1" x14ac:dyDescent="0.2">
      <c r="A97" s="119"/>
      <c r="B97" s="407"/>
      <c r="C97" s="407"/>
      <c r="D97" s="407"/>
      <c r="E97" s="407"/>
      <c r="F97" s="407"/>
      <c r="G97" s="119"/>
      <c r="H97" s="119"/>
      <c r="I97" s="119"/>
      <c r="J97" s="119"/>
      <c r="K97" s="119"/>
      <c r="L97" s="119"/>
      <c r="M97" s="119"/>
      <c r="N97" s="119"/>
      <c r="O97" s="119"/>
      <c r="P97" s="119"/>
      <c r="Q97" s="119"/>
      <c r="R97" s="119"/>
      <c r="S97" s="119"/>
      <c r="T97" s="119"/>
      <c r="U97" s="119"/>
    </row>
    <row r="98" spans="1:21" ht="12" customHeight="1" x14ac:dyDescent="0.2">
      <c r="A98" s="119"/>
      <c r="B98" s="407"/>
      <c r="C98" s="407"/>
      <c r="D98" s="407"/>
      <c r="E98" s="407"/>
      <c r="F98" s="407"/>
      <c r="G98" s="119"/>
      <c r="H98" s="119"/>
      <c r="I98" s="119"/>
      <c r="J98" s="119"/>
      <c r="K98" s="119"/>
      <c r="L98" s="119"/>
      <c r="M98" s="119"/>
      <c r="N98" s="119"/>
      <c r="O98" s="119"/>
      <c r="P98" s="119"/>
      <c r="Q98" s="119"/>
      <c r="R98" s="119"/>
      <c r="S98" s="119"/>
      <c r="T98" s="119"/>
      <c r="U98" s="119"/>
    </row>
    <row r="99" spans="1:21" ht="12" customHeight="1" x14ac:dyDescent="0.2">
      <c r="A99" s="119"/>
      <c r="B99" s="407"/>
      <c r="C99" s="407"/>
      <c r="D99" s="407"/>
      <c r="E99" s="407"/>
      <c r="F99" s="407"/>
      <c r="G99" s="119"/>
      <c r="H99" s="119"/>
      <c r="I99" s="119"/>
      <c r="J99" s="119"/>
      <c r="K99" s="119"/>
      <c r="L99" s="119"/>
      <c r="M99" s="119"/>
      <c r="N99" s="119"/>
      <c r="O99" s="119"/>
      <c r="P99" s="119"/>
      <c r="Q99" s="119"/>
      <c r="R99" s="119"/>
      <c r="S99" s="119"/>
      <c r="T99" s="119"/>
      <c r="U99" s="119"/>
    </row>
    <row r="100" spans="1:21" ht="12" customHeight="1" x14ac:dyDescent="0.2">
      <c r="A100" s="119"/>
      <c r="B100" s="407"/>
      <c r="C100" s="407"/>
      <c r="D100" s="407"/>
      <c r="E100" s="407"/>
      <c r="F100" s="407"/>
      <c r="G100" s="119"/>
      <c r="H100" s="119"/>
      <c r="I100" s="119"/>
      <c r="J100" s="119"/>
      <c r="K100" s="119"/>
      <c r="L100" s="119"/>
      <c r="M100" s="119"/>
      <c r="N100" s="119"/>
      <c r="O100" s="119"/>
      <c r="P100" s="119"/>
      <c r="Q100" s="119"/>
      <c r="R100" s="119"/>
      <c r="S100" s="119"/>
      <c r="T100" s="119"/>
      <c r="U100" s="119"/>
    </row>
  </sheetData>
  <sortState xmlns:xlrd2="http://schemas.microsoft.com/office/spreadsheetml/2017/richdata2" ref="A8:K42">
    <sortCondition ref="A8:A42"/>
  </sortState>
  <mergeCells count="10">
    <mergeCell ref="A4:A5"/>
    <mergeCell ref="G4:G5"/>
    <mergeCell ref="I4:I5"/>
    <mergeCell ref="H4:H5"/>
    <mergeCell ref="J4:J5"/>
    <mergeCell ref="C4:C5"/>
    <mergeCell ref="E4:E5"/>
    <mergeCell ref="F4:F5"/>
    <mergeCell ref="B4:B5"/>
    <mergeCell ref="D4:D5"/>
  </mergeCells>
  <phoneticPr fontId="0" type="noConversion"/>
  <printOptions horizontalCentered="1"/>
  <pageMargins left="0.25" right="0.25" top="0.75" bottom="0.75" header="0.3" footer="0.3"/>
  <pageSetup paperSize="9" scale="48" orientation="landscape" r:id="rId1"/>
  <headerFooter alignWithMargins="0">
    <oddHeader>&amp;C&amp;"Arial,Negrita"&amp;18PROYECTO DE PRESUPUESTO 2021</oddHeader>
    <oddFooter>&amp;L&amp;"Arial,Negrita"&amp;8PROYECTO DE PRESUPUESTO PARA EL AÑO FISCAL 2020
INFORMACIÓN PARA LA COMISIÓN DE PRESUPUESTO Y CUENTA GENERAL DE LA REPÚBLICA DEL CONGRESO DE LA REPÚBLICA</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Hoja29">
    <tabColor theme="9" tint="-0.249977111117893"/>
    <pageSetUpPr fitToPage="1"/>
  </sheetPr>
  <dimension ref="A1:Y32"/>
  <sheetViews>
    <sheetView view="pageLayout" topLeftCell="A8" zoomScale="85" zoomScaleNormal="100" zoomScaleSheetLayoutView="90" zoomScalePageLayoutView="85" workbookViewId="0">
      <selection activeCell="D11" sqref="D11"/>
    </sheetView>
  </sheetViews>
  <sheetFormatPr baseColWidth="10" defaultColWidth="11.42578125" defaultRowHeight="12" x14ac:dyDescent="0.2"/>
  <cols>
    <col min="1" max="1" width="31.42578125" style="3" customWidth="1"/>
    <col min="2" max="3" width="15.5703125" style="3" customWidth="1"/>
    <col min="4" max="5" width="15.5703125" style="87" customWidth="1"/>
    <col min="6" max="6" width="18.5703125" style="62" customWidth="1"/>
    <col min="7" max="7" width="15.5703125" style="62" customWidth="1"/>
    <col min="8" max="8" width="20.42578125" style="87" customWidth="1"/>
    <col min="9" max="11" width="15.5703125" style="62" customWidth="1"/>
    <col min="12" max="13" width="15.5703125" style="3" customWidth="1"/>
    <col min="14" max="14" width="15.5703125" style="62" customWidth="1"/>
    <col min="15" max="16384" width="11.42578125" style="3"/>
  </cols>
  <sheetData>
    <row r="1" spans="1:25" s="5" customFormat="1" ht="15.75" customHeight="1" x14ac:dyDescent="0.2">
      <c r="A1" s="408" t="s">
        <v>450</v>
      </c>
      <c r="B1" s="409"/>
      <c r="C1" s="410"/>
      <c r="D1" s="409"/>
      <c r="E1" s="411"/>
      <c r="F1" s="412"/>
      <c r="G1" s="409"/>
      <c r="H1" s="411"/>
      <c r="I1" s="410"/>
      <c r="J1" s="409"/>
      <c r="K1" s="408"/>
      <c r="L1" s="408"/>
      <c r="M1" s="408"/>
      <c r="N1" s="408"/>
      <c r="O1" s="119"/>
    </row>
    <row r="2" spans="1:25" s="5" customFormat="1" x14ac:dyDescent="0.2">
      <c r="A2" s="408" t="s">
        <v>367</v>
      </c>
      <c r="B2" s="409"/>
      <c r="C2" s="410"/>
      <c r="D2" s="409"/>
      <c r="E2" s="411"/>
      <c r="F2" s="412"/>
      <c r="G2" s="409"/>
      <c r="H2" s="411"/>
      <c r="I2" s="410"/>
      <c r="J2" s="409"/>
      <c r="K2" s="408"/>
      <c r="L2" s="408"/>
      <c r="M2" s="408"/>
      <c r="N2" s="408"/>
      <c r="O2" s="408"/>
      <c r="P2" s="120"/>
      <c r="Q2" s="120"/>
      <c r="R2" s="120"/>
      <c r="S2" s="120"/>
      <c r="T2" s="120"/>
      <c r="U2" s="120"/>
      <c r="V2" s="120"/>
      <c r="W2" s="120"/>
      <c r="X2" s="120"/>
      <c r="Y2" s="120"/>
    </row>
    <row r="3" spans="1:25" s="62" customFormat="1" ht="12.75" thickBot="1" x14ac:dyDescent="0.25">
      <c r="A3" s="119"/>
      <c r="B3" s="413"/>
      <c r="C3" s="57"/>
      <c r="D3" s="414"/>
      <c r="E3" s="53"/>
      <c r="F3" s="415"/>
      <c r="G3" s="413"/>
      <c r="H3" s="416"/>
      <c r="I3" s="57"/>
      <c r="J3" s="414"/>
      <c r="K3" s="119"/>
      <c r="L3" s="119"/>
      <c r="M3" s="119"/>
      <c r="N3" s="119"/>
      <c r="O3" s="119"/>
    </row>
    <row r="4" spans="1:25" ht="13.5" hidden="1" customHeight="1" x14ac:dyDescent="0.2">
      <c r="A4" s="417" t="s">
        <v>88</v>
      </c>
      <c r="B4" s="418"/>
      <c r="C4" s="419"/>
      <c r="D4" s="420"/>
      <c r="E4" s="419"/>
      <c r="F4" s="421"/>
      <c r="G4" s="420"/>
      <c r="H4" s="419"/>
      <c r="I4" s="419"/>
      <c r="J4" s="420"/>
      <c r="K4" s="420"/>
      <c r="L4" s="420"/>
      <c r="M4" s="420"/>
      <c r="N4" s="420"/>
      <c r="O4" s="119"/>
    </row>
    <row r="5" spans="1:25" ht="57" customHeight="1" x14ac:dyDescent="0.2">
      <c r="A5" s="422" t="s">
        <v>92</v>
      </c>
      <c r="B5" s="423" t="s">
        <v>93</v>
      </c>
      <c r="C5" s="424" t="s">
        <v>94</v>
      </c>
      <c r="D5" s="424" t="s">
        <v>212</v>
      </c>
      <c r="E5" s="424" t="s">
        <v>213</v>
      </c>
      <c r="F5" s="425" t="s">
        <v>249</v>
      </c>
      <c r="G5" s="424" t="s">
        <v>173</v>
      </c>
      <c r="H5" s="424" t="s">
        <v>211</v>
      </c>
      <c r="I5" s="424" t="s">
        <v>175</v>
      </c>
      <c r="J5" s="424" t="s">
        <v>174</v>
      </c>
      <c r="K5" s="424" t="s">
        <v>176</v>
      </c>
      <c r="L5" s="424" t="s">
        <v>177</v>
      </c>
      <c r="M5" s="424" t="s">
        <v>178</v>
      </c>
      <c r="N5" s="424" t="s">
        <v>179</v>
      </c>
      <c r="O5" s="119"/>
    </row>
    <row r="6" spans="1:25" ht="43.5" customHeight="1" x14ac:dyDescent="0.2">
      <c r="A6" s="1002" t="s">
        <v>572</v>
      </c>
      <c r="B6" s="1003">
        <v>307611</v>
      </c>
      <c r="C6" s="1000" t="s">
        <v>573</v>
      </c>
      <c r="D6" s="1003" t="s">
        <v>574</v>
      </c>
      <c r="E6" s="1000" t="s">
        <v>575</v>
      </c>
      <c r="F6" s="1001">
        <v>8683436.0899999999</v>
      </c>
      <c r="G6" s="999">
        <v>43578</v>
      </c>
      <c r="H6" s="1000" t="s">
        <v>576</v>
      </c>
      <c r="I6" s="1000">
        <v>300</v>
      </c>
      <c r="J6" s="999">
        <v>43905</v>
      </c>
      <c r="K6" s="426">
        <v>154</v>
      </c>
      <c r="L6" s="427">
        <v>44059</v>
      </c>
      <c r="M6" s="426"/>
      <c r="N6" s="426"/>
      <c r="O6" s="119"/>
    </row>
    <row r="7" spans="1:25" ht="72.75" customHeight="1" x14ac:dyDescent="0.2">
      <c r="A7" s="1002"/>
      <c r="B7" s="1003"/>
      <c r="C7" s="1000"/>
      <c r="D7" s="1003"/>
      <c r="E7" s="1000"/>
      <c r="F7" s="1001"/>
      <c r="G7" s="999"/>
      <c r="H7" s="1000"/>
      <c r="I7" s="1000"/>
      <c r="J7" s="999"/>
      <c r="K7" s="426">
        <v>223</v>
      </c>
      <c r="L7" s="427">
        <f>+L6+K7</f>
        <v>44282</v>
      </c>
      <c r="M7" s="426"/>
      <c r="N7" s="426"/>
      <c r="O7" s="119"/>
    </row>
    <row r="8" spans="1:25" ht="53.25" customHeight="1" x14ac:dyDescent="0.2">
      <c r="A8" s="1002" t="s">
        <v>577</v>
      </c>
      <c r="B8" s="1000" t="s">
        <v>578</v>
      </c>
      <c r="C8" s="1000" t="s">
        <v>573</v>
      </c>
      <c r="D8" s="1003" t="s">
        <v>574</v>
      </c>
      <c r="E8" s="1000" t="s">
        <v>579</v>
      </c>
      <c r="F8" s="1001">
        <v>15601921.050000001</v>
      </c>
      <c r="G8" s="999">
        <v>44037</v>
      </c>
      <c r="H8" s="1000" t="s">
        <v>580</v>
      </c>
      <c r="I8" s="1000">
        <v>180</v>
      </c>
      <c r="J8" s="999">
        <v>43890</v>
      </c>
      <c r="K8" s="426">
        <v>30</v>
      </c>
      <c r="L8" s="427">
        <v>43920</v>
      </c>
      <c r="M8" s="426"/>
      <c r="N8" s="426"/>
      <c r="O8" s="119"/>
    </row>
    <row r="9" spans="1:25" ht="88.5" customHeight="1" x14ac:dyDescent="0.2">
      <c r="A9" s="1002"/>
      <c r="B9" s="1000"/>
      <c r="C9" s="1000"/>
      <c r="D9" s="1003"/>
      <c r="E9" s="1000"/>
      <c r="F9" s="1001"/>
      <c r="G9" s="999"/>
      <c r="H9" s="1000"/>
      <c r="I9" s="1000"/>
      <c r="J9" s="999"/>
      <c r="K9" s="426">
        <v>315</v>
      </c>
      <c r="L9" s="427">
        <v>44220</v>
      </c>
      <c r="M9" s="426"/>
      <c r="N9" s="426"/>
      <c r="O9" s="119"/>
    </row>
    <row r="10" spans="1:25" ht="132" x14ac:dyDescent="0.2">
      <c r="A10" s="428" t="s">
        <v>581</v>
      </c>
      <c r="B10" s="429" t="s">
        <v>582</v>
      </c>
      <c r="C10" s="429" t="s">
        <v>573</v>
      </c>
      <c r="D10" s="430" t="s">
        <v>574</v>
      </c>
      <c r="E10" s="431" t="s">
        <v>583</v>
      </c>
      <c r="F10" s="432">
        <v>7886245.6100000003</v>
      </c>
      <c r="G10" s="433">
        <v>43798</v>
      </c>
      <c r="H10" s="431" t="s">
        <v>584</v>
      </c>
      <c r="I10" s="429">
        <v>180</v>
      </c>
      <c r="J10" s="433">
        <v>43992</v>
      </c>
      <c r="K10" s="426">
        <v>173</v>
      </c>
      <c r="L10" s="427">
        <v>44165</v>
      </c>
      <c r="M10" s="426"/>
      <c r="N10" s="426"/>
      <c r="O10" s="119"/>
    </row>
    <row r="11" spans="1:25" ht="108" x14ac:dyDescent="0.2">
      <c r="A11" s="428" t="s">
        <v>585</v>
      </c>
      <c r="B11" s="430">
        <v>225675</v>
      </c>
      <c r="C11" s="429" t="s">
        <v>573</v>
      </c>
      <c r="D11" s="430" t="s">
        <v>574</v>
      </c>
      <c r="E11" s="431" t="s">
        <v>586</v>
      </c>
      <c r="F11" s="432">
        <v>5919022.21</v>
      </c>
      <c r="G11" s="433">
        <v>43629</v>
      </c>
      <c r="H11" s="431" t="s">
        <v>587</v>
      </c>
      <c r="I11" s="429">
        <v>270</v>
      </c>
      <c r="J11" s="433">
        <v>43931</v>
      </c>
      <c r="K11" s="426">
        <v>22</v>
      </c>
      <c r="L11" s="427">
        <v>43953</v>
      </c>
      <c r="M11" s="426"/>
      <c r="N11" s="426"/>
      <c r="O11" s="434" t="s">
        <v>588</v>
      </c>
    </row>
    <row r="12" spans="1:25" x14ac:dyDescent="0.2">
      <c r="A12" s="435">
        <v>5</v>
      </c>
      <c r="B12" s="436"/>
      <c r="C12" s="437"/>
      <c r="D12" s="436"/>
      <c r="E12" s="438"/>
      <c r="F12" s="439"/>
      <c r="G12" s="436"/>
      <c r="H12" s="438"/>
      <c r="I12" s="437"/>
      <c r="J12" s="436"/>
      <c r="K12" s="440"/>
      <c r="L12" s="440"/>
      <c r="M12" s="441"/>
      <c r="N12" s="441"/>
      <c r="O12" s="119"/>
    </row>
    <row r="13" spans="1:25" x14ac:dyDescent="0.2">
      <c r="A13" s="435">
        <v>6</v>
      </c>
      <c r="B13" s="436"/>
      <c r="C13" s="437"/>
      <c r="D13" s="436"/>
      <c r="E13" s="438"/>
      <c r="F13" s="439"/>
      <c r="G13" s="436"/>
      <c r="H13" s="438"/>
      <c r="I13" s="437"/>
      <c r="J13" s="436"/>
      <c r="K13" s="440"/>
      <c r="L13" s="440"/>
      <c r="M13" s="441"/>
      <c r="N13" s="441"/>
      <c r="O13" s="119"/>
    </row>
    <row r="14" spans="1:25" x14ac:dyDescent="0.2">
      <c r="A14" s="435">
        <v>7</v>
      </c>
      <c r="B14" s="436"/>
      <c r="C14" s="437"/>
      <c r="D14" s="436"/>
      <c r="E14" s="438"/>
      <c r="F14" s="439"/>
      <c r="G14" s="436"/>
      <c r="H14" s="438"/>
      <c r="I14" s="437"/>
      <c r="J14" s="436"/>
      <c r="K14" s="440"/>
      <c r="L14" s="440"/>
      <c r="M14" s="441"/>
      <c r="N14" s="441"/>
      <c r="O14" s="119"/>
    </row>
    <row r="15" spans="1:25" x14ac:dyDescent="0.2">
      <c r="A15" s="435">
        <v>8</v>
      </c>
      <c r="B15" s="436"/>
      <c r="C15" s="437"/>
      <c r="D15" s="436"/>
      <c r="E15" s="438"/>
      <c r="F15" s="439"/>
      <c r="G15" s="436"/>
      <c r="H15" s="438"/>
      <c r="I15" s="437"/>
      <c r="J15" s="436"/>
      <c r="K15" s="440"/>
      <c r="L15" s="440"/>
      <c r="M15" s="441"/>
      <c r="N15" s="441"/>
      <c r="O15" s="119"/>
    </row>
    <row r="16" spans="1:25" x14ac:dyDescent="0.2">
      <c r="A16" s="435">
        <v>9</v>
      </c>
      <c r="B16" s="436"/>
      <c r="C16" s="437"/>
      <c r="D16" s="436"/>
      <c r="E16" s="438"/>
      <c r="F16" s="439"/>
      <c r="G16" s="436"/>
      <c r="H16" s="438"/>
      <c r="I16" s="437"/>
      <c r="J16" s="436"/>
      <c r="K16" s="440"/>
      <c r="L16" s="440"/>
      <c r="M16" s="441"/>
      <c r="N16" s="441"/>
      <c r="O16" s="119"/>
    </row>
    <row r="17" spans="1:15" x14ac:dyDescent="0.2">
      <c r="A17" s="435">
        <v>10</v>
      </c>
      <c r="B17" s="436"/>
      <c r="C17" s="437"/>
      <c r="D17" s="436"/>
      <c r="E17" s="438"/>
      <c r="F17" s="439"/>
      <c r="G17" s="436"/>
      <c r="H17" s="438"/>
      <c r="I17" s="437"/>
      <c r="J17" s="436"/>
      <c r="K17" s="440"/>
      <c r="L17" s="440"/>
      <c r="M17" s="441"/>
      <c r="N17" s="441"/>
      <c r="O17" s="119"/>
    </row>
    <row r="18" spans="1:15" x14ac:dyDescent="0.2">
      <c r="A18" s="435">
        <v>11</v>
      </c>
      <c r="B18" s="436"/>
      <c r="C18" s="437"/>
      <c r="D18" s="436"/>
      <c r="E18" s="438"/>
      <c r="F18" s="439"/>
      <c r="G18" s="436"/>
      <c r="H18" s="438"/>
      <c r="I18" s="437"/>
      <c r="J18" s="436"/>
      <c r="K18" s="440"/>
      <c r="L18" s="440"/>
      <c r="M18" s="441"/>
      <c r="N18" s="441"/>
      <c r="O18" s="119"/>
    </row>
    <row r="19" spans="1:15" x14ac:dyDescent="0.2">
      <c r="A19" s="435">
        <v>12</v>
      </c>
      <c r="B19" s="436"/>
      <c r="C19" s="437"/>
      <c r="D19" s="436"/>
      <c r="E19" s="438"/>
      <c r="F19" s="439"/>
      <c r="G19" s="436"/>
      <c r="H19" s="438"/>
      <c r="I19" s="437"/>
      <c r="J19" s="436"/>
      <c r="K19" s="440"/>
      <c r="L19" s="440"/>
      <c r="M19" s="441"/>
      <c r="N19" s="441"/>
      <c r="O19" s="119"/>
    </row>
    <row r="20" spans="1:15" x14ac:dyDescent="0.2">
      <c r="A20" s="435">
        <v>13</v>
      </c>
      <c r="B20" s="436"/>
      <c r="C20" s="437"/>
      <c r="D20" s="436"/>
      <c r="E20" s="438"/>
      <c r="F20" s="439"/>
      <c r="G20" s="436"/>
      <c r="H20" s="438"/>
      <c r="I20" s="437"/>
      <c r="J20" s="436"/>
      <c r="K20" s="440"/>
      <c r="L20" s="440"/>
      <c r="M20" s="441"/>
      <c r="N20" s="441"/>
      <c r="O20" s="119"/>
    </row>
    <row r="21" spans="1:15" x14ac:dyDescent="0.2">
      <c r="A21" s="435">
        <v>14</v>
      </c>
      <c r="B21" s="436"/>
      <c r="C21" s="437"/>
      <c r="D21" s="436"/>
      <c r="E21" s="438"/>
      <c r="F21" s="439"/>
      <c r="G21" s="436"/>
      <c r="H21" s="438"/>
      <c r="I21" s="437"/>
      <c r="J21" s="436"/>
      <c r="K21" s="440"/>
      <c r="L21" s="440"/>
      <c r="M21" s="441"/>
      <c r="N21" s="441"/>
      <c r="O21" s="119"/>
    </row>
    <row r="22" spans="1:15" x14ac:dyDescent="0.2">
      <c r="A22" s="435">
        <v>15</v>
      </c>
      <c r="B22" s="436"/>
      <c r="C22" s="437"/>
      <c r="D22" s="436"/>
      <c r="E22" s="438"/>
      <c r="F22" s="439"/>
      <c r="G22" s="436"/>
      <c r="H22" s="438"/>
      <c r="I22" s="437"/>
      <c r="J22" s="436"/>
      <c r="K22" s="440"/>
      <c r="L22" s="440"/>
      <c r="M22" s="441"/>
      <c r="N22" s="441"/>
      <c r="O22" s="119"/>
    </row>
    <row r="23" spans="1:15" x14ac:dyDescent="0.2">
      <c r="A23" s="435">
        <v>16</v>
      </c>
      <c r="B23" s="436"/>
      <c r="C23" s="437"/>
      <c r="D23" s="436"/>
      <c r="E23" s="438"/>
      <c r="F23" s="439"/>
      <c r="G23" s="436"/>
      <c r="H23" s="438"/>
      <c r="I23" s="437"/>
      <c r="J23" s="436"/>
      <c r="K23" s="440"/>
      <c r="L23" s="440"/>
      <c r="M23" s="441"/>
      <c r="N23" s="441"/>
      <c r="O23" s="119"/>
    </row>
    <row r="24" spans="1:15" x14ac:dyDescent="0.2">
      <c r="A24" s="435">
        <v>17</v>
      </c>
      <c r="B24" s="436"/>
      <c r="C24" s="437"/>
      <c r="D24" s="436"/>
      <c r="E24" s="438"/>
      <c r="F24" s="439"/>
      <c r="G24" s="436"/>
      <c r="H24" s="438"/>
      <c r="I24" s="437"/>
      <c r="J24" s="436"/>
      <c r="K24" s="440"/>
      <c r="L24" s="440"/>
      <c r="M24" s="441"/>
      <c r="N24" s="441"/>
      <c r="O24" s="119"/>
    </row>
    <row r="25" spans="1:15" x14ac:dyDescent="0.2">
      <c r="A25" s="435">
        <v>18</v>
      </c>
      <c r="B25" s="436"/>
      <c r="C25" s="437"/>
      <c r="D25" s="436"/>
      <c r="E25" s="438"/>
      <c r="F25" s="439"/>
      <c r="G25" s="436"/>
      <c r="H25" s="438"/>
      <c r="I25" s="437"/>
      <c r="J25" s="436"/>
      <c r="K25" s="440"/>
      <c r="L25" s="440"/>
      <c r="M25" s="441"/>
      <c r="N25" s="441"/>
      <c r="O25" s="119"/>
    </row>
    <row r="26" spans="1:15" x14ac:dyDescent="0.2">
      <c r="A26" s="435">
        <v>19</v>
      </c>
      <c r="B26" s="436"/>
      <c r="C26" s="437"/>
      <c r="D26" s="436"/>
      <c r="E26" s="438"/>
      <c r="F26" s="439"/>
      <c r="G26" s="436"/>
      <c r="H26" s="438"/>
      <c r="I26" s="437"/>
      <c r="J26" s="436"/>
      <c r="K26" s="440"/>
      <c r="L26" s="440"/>
      <c r="M26" s="441"/>
      <c r="N26" s="441"/>
      <c r="O26" s="119"/>
    </row>
    <row r="27" spans="1:15" x14ac:dyDescent="0.2">
      <c r="A27" s="435">
        <v>20</v>
      </c>
      <c r="B27" s="436"/>
      <c r="C27" s="437"/>
      <c r="D27" s="436"/>
      <c r="E27" s="438"/>
      <c r="F27" s="439"/>
      <c r="G27" s="436"/>
      <c r="H27" s="438"/>
      <c r="I27" s="437"/>
      <c r="J27" s="436"/>
      <c r="K27" s="440"/>
      <c r="L27" s="440"/>
      <c r="M27" s="441"/>
      <c r="N27" s="441"/>
      <c r="O27" s="119"/>
    </row>
    <row r="28" spans="1:15" s="62" customFormat="1" ht="12.75" thickBot="1" x14ac:dyDescent="0.25">
      <c r="A28" s="442" t="s">
        <v>105</v>
      </c>
      <c r="B28" s="443"/>
      <c r="C28" s="444"/>
      <c r="D28" s="445"/>
      <c r="E28" s="446"/>
      <c r="F28" s="447"/>
      <c r="G28" s="445"/>
      <c r="H28" s="446"/>
      <c r="I28" s="444"/>
      <c r="J28" s="445"/>
      <c r="K28" s="448"/>
      <c r="L28" s="448"/>
      <c r="M28" s="449"/>
      <c r="N28" s="449"/>
      <c r="O28" s="119"/>
    </row>
    <row r="29" spans="1:15" ht="12.75" thickBot="1" x14ac:dyDescent="0.25">
      <c r="A29" s="450" t="s">
        <v>0</v>
      </c>
      <c r="B29" s="451"/>
      <c r="C29" s="452"/>
      <c r="D29" s="453"/>
      <c r="E29" s="454"/>
      <c r="F29" s="455"/>
      <c r="G29" s="456"/>
      <c r="H29" s="457"/>
      <c r="I29" s="452"/>
      <c r="J29" s="456"/>
      <c r="K29" s="458"/>
      <c r="L29" s="458"/>
      <c r="M29" s="458"/>
      <c r="N29" s="458"/>
      <c r="O29" s="119"/>
    </row>
    <row r="30" spans="1:15" x14ac:dyDescent="0.2">
      <c r="A30" s="459" t="s">
        <v>383</v>
      </c>
      <c r="B30" s="409"/>
      <c r="C30" s="410"/>
      <c r="D30" s="409"/>
      <c r="E30" s="411"/>
      <c r="F30" s="412"/>
      <c r="G30" s="409"/>
      <c r="H30" s="411"/>
      <c r="I30" s="410"/>
      <c r="J30" s="409"/>
      <c r="K30" s="408"/>
      <c r="L30" s="408"/>
      <c r="M30" s="119"/>
      <c r="N30" s="119"/>
      <c r="O30" s="119"/>
    </row>
    <row r="31" spans="1:15" x14ac:dyDescent="0.2">
      <c r="A31" s="18"/>
    </row>
    <row r="32" spans="1:15" x14ac:dyDescent="0.2">
      <c r="A32" s="18"/>
    </row>
  </sheetData>
  <mergeCells count="20">
    <mergeCell ref="F8:F9"/>
    <mergeCell ref="A6:A7"/>
    <mergeCell ref="B6:B7"/>
    <mergeCell ref="C6:C7"/>
    <mergeCell ref="D6:D7"/>
    <mergeCell ref="E6:E7"/>
    <mergeCell ref="F6:F7"/>
    <mergeCell ref="A8:A9"/>
    <mergeCell ref="B8:B9"/>
    <mergeCell ref="C8:C9"/>
    <mergeCell ref="D8:D9"/>
    <mergeCell ref="E8:E9"/>
    <mergeCell ref="G8:G9"/>
    <mergeCell ref="H8:H9"/>
    <mergeCell ref="I8:I9"/>
    <mergeCell ref="J8:J9"/>
    <mergeCell ref="G6:G7"/>
    <mergeCell ref="H6:H7"/>
    <mergeCell ref="I6:I7"/>
    <mergeCell ref="J6:J7"/>
  </mergeCells>
  <phoneticPr fontId="11" type="noConversion"/>
  <printOptions horizontalCentered="1"/>
  <pageMargins left="0.25" right="0.25" top="0.75" bottom="0.75" header="0.3" footer="0.3"/>
  <pageSetup paperSize="9" scale="57" orientation="landscape" r:id="rId1"/>
  <headerFooter alignWithMargins="0">
    <oddHeader xml:space="preserve">&amp;C&amp;"Arial,Negrita"&amp;18PROYECTO DE PRESUPUESTO 2021
</oddHeader>
    <oddFooter>&amp;L&amp;"Arial,Negrita"&amp;8PROYECTO DE PRESUPUESTO PARA EL AÑO FISCAL 2020
INFORMACIÓN PARA LA COMISIÓN DE PRESUPUESTO Y CUENTA GENERAL DE LA REPÚBLICA DEL CONGRESO DE LA REPÚBLICA</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Hoja30">
    <tabColor theme="9" tint="-0.249977111117893"/>
    <pageSetUpPr fitToPage="1"/>
  </sheetPr>
  <dimension ref="A1:Y758"/>
  <sheetViews>
    <sheetView view="pageLayout" topLeftCell="A25" zoomScaleNormal="100" zoomScaleSheetLayoutView="100" workbookViewId="0">
      <selection activeCell="C28" sqref="C28"/>
    </sheetView>
  </sheetViews>
  <sheetFormatPr baseColWidth="10" defaultColWidth="11.42578125" defaultRowHeight="12" x14ac:dyDescent="0.2"/>
  <cols>
    <col min="1" max="1" width="45.7109375" style="53" customWidth="1"/>
    <col min="2" max="2" width="25.28515625" style="584" customWidth="1"/>
    <col min="3" max="3" width="20.28515625" style="119" customWidth="1"/>
    <col min="4" max="4" width="17.7109375" style="414" customWidth="1"/>
    <col min="5" max="5" width="17.7109375" style="585" customWidth="1"/>
    <col min="6" max="6" width="26.28515625" style="57" customWidth="1"/>
    <col min="7" max="7" width="17.7109375" style="414" customWidth="1"/>
    <col min="8" max="8" width="17.7109375" style="585" customWidth="1"/>
    <col min="9" max="9" width="17.7109375" style="119" customWidth="1"/>
    <col min="10" max="10" width="36.42578125" style="119" customWidth="1"/>
    <col min="11" max="16384" width="11.42578125" style="119"/>
  </cols>
  <sheetData>
    <row r="1" spans="1:25" s="5" customFormat="1" ht="15.75" customHeight="1" x14ac:dyDescent="0.2">
      <c r="A1" s="510" t="s">
        <v>451</v>
      </c>
      <c r="B1" s="511"/>
      <c r="C1" s="120"/>
      <c r="D1" s="512"/>
      <c r="E1" s="513"/>
      <c r="F1" s="514"/>
      <c r="G1" s="512"/>
      <c r="H1" s="513"/>
      <c r="I1" s="120"/>
      <c r="J1" s="120"/>
    </row>
    <row r="2" spans="1:25" s="5" customFormat="1" ht="12.75" thickBot="1" x14ac:dyDescent="0.25">
      <c r="A2" s="510" t="s">
        <v>172</v>
      </c>
      <c r="B2" s="511"/>
      <c r="C2" s="120"/>
      <c r="D2" s="512"/>
      <c r="E2" s="513"/>
      <c r="F2" s="514"/>
      <c r="G2" s="512"/>
      <c r="H2" s="513"/>
      <c r="I2" s="120"/>
      <c r="J2" s="120"/>
      <c r="K2" s="120"/>
      <c r="L2" s="120"/>
      <c r="M2" s="120"/>
      <c r="N2" s="120"/>
      <c r="O2" s="120"/>
      <c r="P2" s="120"/>
      <c r="Q2" s="120"/>
      <c r="R2" s="120"/>
      <c r="S2" s="120"/>
      <c r="T2" s="120"/>
      <c r="U2" s="120"/>
      <c r="V2" s="120"/>
      <c r="W2" s="120"/>
      <c r="X2" s="120"/>
      <c r="Y2" s="120"/>
    </row>
    <row r="3" spans="1:25" ht="13.5" hidden="1" customHeight="1" thickBot="1" x14ac:dyDescent="0.25">
      <c r="A3" s="515" t="s">
        <v>88</v>
      </c>
      <c r="B3" s="516"/>
      <c r="C3" s="51"/>
      <c r="D3" s="91"/>
      <c r="E3" s="517"/>
      <c r="F3" s="518"/>
      <c r="G3" s="91" t="s">
        <v>43</v>
      </c>
      <c r="H3" s="517" t="s">
        <v>89</v>
      </c>
      <c r="I3" s="89"/>
      <c r="J3" s="89"/>
    </row>
    <row r="4" spans="1:25" ht="36.75" thickBot="1" x14ac:dyDescent="0.25">
      <c r="A4" s="368" t="s">
        <v>95</v>
      </c>
      <c r="B4" s="519" t="s">
        <v>94</v>
      </c>
      <c r="C4" s="208" t="s">
        <v>212</v>
      </c>
      <c r="D4" s="207" t="s">
        <v>213</v>
      </c>
      <c r="E4" s="207" t="s">
        <v>2</v>
      </c>
      <c r="F4" s="207" t="s">
        <v>211</v>
      </c>
      <c r="G4" s="208" t="s">
        <v>97</v>
      </c>
      <c r="H4" s="207" t="s">
        <v>173</v>
      </c>
      <c r="I4" s="207" t="s">
        <v>178</v>
      </c>
      <c r="J4" s="207" t="s">
        <v>96</v>
      </c>
    </row>
    <row r="5" spans="1:25" ht="18.75" thickBot="1" x14ac:dyDescent="0.25">
      <c r="A5" s="1004" t="s">
        <v>658</v>
      </c>
      <c r="B5" s="1005"/>
      <c r="C5" s="1005"/>
      <c r="D5" s="1005"/>
      <c r="E5" s="520"/>
      <c r="F5" s="520"/>
      <c r="G5" s="520"/>
      <c r="H5" s="521"/>
      <c r="I5" s="522"/>
      <c r="J5" s="523"/>
    </row>
    <row r="6" spans="1:25" ht="12.75" x14ac:dyDescent="0.2">
      <c r="A6" s="1006" t="s">
        <v>659</v>
      </c>
      <c r="B6" s="1007"/>
      <c r="C6" s="1007"/>
      <c r="D6" s="1007"/>
      <c r="E6" s="524"/>
      <c r="F6" s="524"/>
      <c r="G6" s="524"/>
      <c r="H6" s="525"/>
      <c r="I6" s="526"/>
      <c r="J6" s="527"/>
    </row>
    <row r="7" spans="1:25" ht="66" customHeight="1" x14ac:dyDescent="0.2">
      <c r="A7" s="528" t="s">
        <v>660</v>
      </c>
      <c r="B7" s="529" t="s">
        <v>661</v>
      </c>
      <c r="C7" s="530" t="s">
        <v>662</v>
      </c>
      <c r="D7" s="531">
        <v>105</v>
      </c>
      <c r="E7" s="532"/>
      <c r="F7" s="532" t="s">
        <v>663</v>
      </c>
      <c r="G7" s="533"/>
      <c r="H7" s="534"/>
      <c r="I7" s="535"/>
      <c r="J7" s="535"/>
    </row>
    <row r="8" spans="1:25" ht="96" x14ac:dyDescent="0.2">
      <c r="A8" s="528" t="s">
        <v>664</v>
      </c>
      <c r="B8" s="529" t="s">
        <v>665</v>
      </c>
      <c r="C8" s="530" t="s">
        <v>662</v>
      </c>
      <c r="D8" s="531">
        <v>121</v>
      </c>
      <c r="E8" s="536">
        <v>160000</v>
      </c>
      <c r="F8" s="537" t="s">
        <v>666</v>
      </c>
      <c r="G8" s="533" t="s">
        <v>667</v>
      </c>
      <c r="H8" s="534"/>
      <c r="I8" s="535"/>
      <c r="J8" s="538"/>
    </row>
    <row r="9" spans="1:25" ht="65.25" customHeight="1" x14ac:dyDescent="0.2">
      <c r="A9" s="528" t="s">
        <v>660</v>
      </c>
      <c r="B9" s="529" t="s">
        <v>668</v>
      </c>
      <c r="C9" s="530" t="s">
        <v>662</v>
      </c>
      <c r="D9" s="531">
        <v>105</v>
      </c>
      <c r="E9" s="532"/>
      <c r="F9" s="532" t="s">
        <v>669</v>
      </c>
      <c r="G9" s="533"/>
      <c r="H9" s="534"/>
      <c r="I9" s="535"/>
      <c r="J9" s="538"/>
    </row>
    <row r="10" spans="1:25" ht="48" x14ac:dyDescent="0.2">
      <c r="A10" s="528" t="s">
        <v>670</v>
      </c>
      <c r="B10" s="529" t="s">
        <v>671</v>
      </c>
      <c r="C10" s="530" t="s">
        <v>662</v>
      </c>
      <c r="D10" s="531">
        <v>109</v>
      </c>
      <c r="E10" s="536">
        <v>51271</v>
      </c>
      <c r="F10" s="539" t="s">
        <v>672</v>
      </c>
      <c r="G10" s="533" t="s">
        <v>150</v>
      </c>
      <c r="H10" s="540">
        <v>43830</v>
      </c>
      <c r="I10" s="531" t="s">
        <v>673</v>
      </c>
      <c r="J10" s="535"/>
    </row>
    <row r="11" spans="1:25" ht="60" x14ac:dyDescent="0.2">
      <c r="A11" s="528" t="s">
        <v>674</v>
      </c>
      <c r="B11" s="529" t="s">
        <v>675</v>
      </c>
      <c r="C11" s="530" t="s">
        <v>662</v>
      </c>
      <c r="D11" s="531">
        <v>103</v>
      </c>
      <c r="E11" s="532">
        <v>107900</v>
      </c>
      <c r="F11" s="541" t="s">
        <v>676</v>
      </c>
      <c r="G11" s="533" t="s">
        <v>677</v>
      </c>
      <c r="H11" s="534">
        <v>43830</v>
      </c>
      <c r="I11" s="535"/>
      <c r="J11" s="535"/>
    </row>
    <row r="12" spans="1:25" ht="72" x14ac:dyDescent="0.2">
      <c r="A12" s="528" t="s">
        <v>678</v>
      </c>
      <c r="B12" s="529" t="s">
        <v>679</v>
      </c>
      <c r="C12" s="530" t="s">
        <v>662</v>
      </c>
      <c r="D12" s="531">
        <v>110</v>
      </c>
      <c r="E12" s="536">
        <v>345000</v>
      </c>
      <c r="F12" s="537" t="s">
        <v>680</v>
      </c>
      <c r="G12" s="533" t="s">
        <v>681</v>
      </c>
      <c r="H12" s="534"/>
      <c r="I12" s="535"/>
      <c r="J12" s="538"/>
    </row>
    <row r="13" spans="1:25" ht="36" x14ac:dyDescent="0.2">
      <c r="A13" s="528" t="s">
        <v>682</v>
      </c>
      <c r="B13" s="529" t="s">
        <v>683</v>
      </c>
      <c r="C13" s="530" t="s">
        <v>662</v>
      </c>
      <c r="D13" s="531">
        <v>123</v>
      </c>
      <c r="E13" s="532"/>
      <c r="F13" s="532" t="s">
        <v>684</v>
      </c>
      <c r="G13" s="533"/>
      <c r="H13" s="534"/>
      <c r="I13" s="535"/>
      <c r="J13" s="538"/>
    </row>
    <row r="14" spans="1:25" ht="48" x14ac:dyDescent="0.2">
      <c r="A14" s="528" t="s">
        <v>685</v>
      </c>
      <c r="B14" s="529" t="s">
        <v>686</v>
      </c>
      <c r="C14" s="530" t="s">
        <v>662</v>
      </c>
      <c r="D14" s="531">
        <v>125</v>
      </c>
      <c r="E14" s="536">
        <v>33900</v>
      </c>
      <c r="F14" s="539" t="s">
        <v>687</v>
      </c>
      <c r="G14" s="533" t="s">
        <v>688</v>
      </c>
      <c r="H14" s="540"/>
      <c r="I14" s="531"/>
      <c r="J14" s="535"/>
    </row>
    <row r="15" spans="1:25" ht="36" x14ac:dyDescent="0.2">
      <c r="A15" s="528" t="s">
        <v>689</v>
      </c>
      <c r="B15" s="529" t="s">
        <v>690</v>
      </c>
      <c r="C15" s="530" t="s">
        <v>662</v>
      </c>
      <c r="D15" s="531">
        <v>124</v>
      </c>
      <c r="E15" s="532">
        <v>105000</v>
      </c>
      <c r="F15" s="541" t="s">
        <v>691</v>
      </c>
      <c r="G15" s="533" t="s">
        <v>692</v>
      </c>
      <c r="H15" s="534">
        <v>43812</v>
      </c>
      <c r="I15" s="535"/>
      <c r="J15" s="535"/>
    </row>
    <row r="16" spans="1:25" ht="84" x14ac:dyDescent="0.2">
      <c r="A16" s="528" t="s">
        <v>693</v>
      </c>
      <c r="B16" s="529" t="s">
        <v>694</v>
      </c>
      <c r="C16" s="530" t="s">
        <v>662</v>
      </c>
      <c r="D16" s="531">
        <v>4</v>
      </c>
      <c r="E16" s="536">
        <v>52250</v>
      </c>
      <c r="F16" s="537" t="s">
        <v>695</v>
      </c>
      <c r="G16" s="533" t="s">
        <v>343</v>
      </c>
      <c r="H16" s="534">
        <v>43823</v>
      </c>
      <c r="I16" s="535"/>
      <c r="J16" s="538"/>
    </row>
    <row r="17" spans="1:10" ht="48" x14ac:dyDescent="0.2">
      <c r="A17" s="528" t="s">
        <v>696</v>
      </c>
      <c r="B17" s="529" t="s">
        <v>697</v>
      </c>
      <c r="C17" s="530" t="s">
        <v>662</v>
      </c>
      <c r="D17" s="531">
        <v>49</v>
      </c>
      <c r="E17" s="532">
        <v>160842.39000000001</v>
      </c>
      <c r="F17" s="541" t="s">
        <v>698</v>
      </c>
      <c r="G17" s="533" t="s">
        <v>692</v>
      </c>
      <c r="H17" s="534">
        <v>43830</v>
      </c>
      <c r="I17" s="535"/>
      <c r="J17" s="538"/>
    </row>
    <row r="18" spans="1:10" ht="48" x14ac:dyDescent="0.2">
      <c r="A18" s="528" t="s">
        <v>699</v>
      </c>
      <c r="B18" s="529" t="s">
        <v>700</v>
      </c>
      <c r="C18" s="530" t="s">
        <v>662</v>
      </c>
      <c r="D18" s="531">
        <v>116</v>
      </c>
      <c r="E18" s="536">
        <v>280000</v>
      </c>
      <c r="F18" s="539" t="s">
        <v>698</v>
      </c>
      <c r="G18" s="533" t="s">
        <v>343</v>
      </c>
      <c r="H18" s="540">
        <v>43826</v>
      </c>
      <c r="I18" s="531"/>
      <c r="J18" s="535"/>
    </row>
    <row r="19" spans="1:10" ht="84" x14ac:dyDescent="0.2">
      <c r="A19" s="528" t="s">
        <v>701</v>
      </c>
      <c r="B19" s="529" t="s">
        <v>702</v>
      </c>
      <c r="C19" s="530" t="s">
        <v>662</v>
      </c>
      <c r="D19" s="531">
        <v>117</v>
      </c>
      <c r="E19" s="532">
        <v>47340</v>
      </c>
      <c r="F19" s="541" t="s">
        <v>703</v>
      </c>
      <c r="G19" s="533" t="s">
        <v>343</v>
      </c>
      <c r="H19" s="534">
        <v>43830</v>
      </c>
      <c r="I19" s="535"/>
      <c r="J19" s="535"/>
    </row>
    <row r="20" spans="1:10" ht="96" x14ac:dyDescent="0.2">
      <c r="A20" s="528" t="s">
        <v>704</v>
      </c>
      <c r="B20" s="529" t="s">
        <v>705</v>
      </c>
      <c r="C20" s="530" t="s">
        <v>662</v>
      </c>
      <c r="D20" s="531">
        <v>120</v>
      </c>
      <c r="E20" s="536">
        <v>55825.74</v>
      </c>
      <c r="F20" s="537" t="s">
        <v>706</v>
      </c>
      <c r="G20" s="533" t="s">
        <v>343</v>
      </c>
      <c r="H20" s="534">
        <v>43830</v>
      </c>
      <c r="I20" s="535"/>
      <c r="J20" s="538"/>
    </row>
    <row r="21" spans="1:10" ht="60" x14ac:dyDescent="0.2">
      <c r="A21" s="528" t="s">
        <v>707</v>
      </c>
      <c r="B21" s="529" t="s">
        <v>708</v>
      </c>
      <c r="C21" s="530" t="s">
        <v>662</v>
      </c>
      <c r="D21" s="531">
        <v>51</v>
      </c>
      <c r="E21" s="532">
        <v>132399</v>
      </c>
      <c r="F21" s="541" t="s">
        <v>709</v>
      </c>
      <c r="G21" s="533"/>
      <c r="H21" s="534">
        <v>43823</v>
      </c>
      <c r="I21" s="535"/>
      <c r="J21" s="538"/>
    </row>
    <row r="22" spans="1:10" ht="75" customHeight="1" x14ac:dyDescent="0.2">
      <c r="A22" s="528" t="s">
        <v>710</v>
      </c>
      <c r="B22" s="529" t="s">
        <v>711</v>
      </c>
      <c r="C22" s="530" t="s">
        <v>662</v>
      </c>
      <c r="D22" s="531">
        <v>89</v>
      </c>
      <c r="E22" s="536">
        <v>74423.070000000007</v>
      </c>
      <c r="F22" s="539" t="s">
        <v>712</v>
      </c>
      <c r="G22" s="533" t="s">
        <v>343</v>
      </c>
      <c r="H22" s="540">
        <v>43830</v>
      </c>
      <c r="I22" s="531"/>
      <c r="J22" s="535"/>
    </row>
    <row r="23" spans="1:10" ht="84" x14ac:dyDescent="0.2">
      <c r="A23" s="528" t="s">
        <v>713</v>
      </c>
      <c r="B23" s="529" t="s">
        <v>714</v>
      </c>
      <c r="C23" s="530" t="s">
        <v>662</v>
      </c>
      <c r="D23" s="531">
        <v>122</v>
      </c>
      <c r="E23" s="532">
        <v>114450</v>
      </c>
      <c r="F23" s="541" t="s">
        <v>715</v>
      </c>
      <c r="G23" s="533" t="s">
        <v>343</v>
      </c>
      <c r="H23" s="534">
        <v>43830</v>
      </c>
      <c r="I23" s="535"/>
      <c r="J23" s="535"/>
    </row>
    <row r="24" spans="1:10" ht="82.5" customHeight="1" x14ac:dyDescent="0.2">
      <c r="A24" s="528" t="s">
        <v>716</v>
      </c>
      <c r="B24" s="529" t="s">
        <v>717</v>
      </c>
      <c r="C24" s="530" t="s">
        <v>662</v>
      </c>
      <c r="D24" s="531">
        <v>50</v>
      </c>
      <c r="E24" s="536">
        <v>89160</v>
      </c>
      <c r="F24" s="537" t="s">
        <v>718</v>
      </c>
      <c r="G24" s="533" t="s">
        <v>343</v>
      </c>
      <c r="H24" s="534">
        <v>43851</v>
      </c>
      <c r="I24" s="535"/>
      <c r="J24" s="538"/>
    </row>
    <row r="25" spans="1:10" ht="84.75" customHeight="1" x14ac:dyDescent="0.2">
      <c r="A25" s="528" t="s">
        <v>719</v>
      </c>
      <c r="B25" s="529" t="s">
        <v>720</v>
      </c>
      <c r="C25" s="530" t="s">
        <v>662</v>
      </c>
      <c r="D25" s="531">
        <v>49</v>
      </c>
      <c r="E25" s="532">
        <v>234370</v>
      </c>
      <c r="F25" s="541" t="s">
        <v>718</v>
      </c>
      <c r="G25" s="533" t="s">
        <v>692</v>
      </c>
      <c r="H25" s="534">
        <v>43840</v>
      </c>
      <c r="I25" s="535"/>
      <c r="J25" s="538"/>
    </row>
    <row r="26" spans="1:10" ht="84" x14ac:dyDescent="0.2">
      <c r="A26" s="528" t="s">
        <v>721</v>
      </c>
      <c r="B26" s="529" t="s">
        <v>722</v>
      </c>
      <c r="C26" s="530" t="s">
        <v>662</v>
      </c>
      <c r="D26" s="531">
        <v>114</v>
      </c>
      <c r="E26" s="536">
        <v>69900</v>
      </c>
      <c r="F26" s="539" t="s">
        <v>723</v>
      </c>
      <c r="G26" s="533" t="s">
        <v>692</v>
      </c>
      <c r="H26" s="540">
        <v>43829</v>
      </c>
      <c r="I26" s="531"/>
      <c r="J26" s="535"/>
    </row>
    <row r="27" spans="1:10" ht="60" x14ac:dyDescent="0.2">
      <c r="A27" s="528" t="s">
        <v>724</v>
      </c>
      <c r="B27" s="529" t="s">
        <v>725</v>
      </c>
      <c r="C27" s="530" t="s">
        <v>662</v>
      </c>
      <c r="D27" s="531">
        <v>118</v>
      </c>
      <c r="E27" s="532">
        <v>59947.98</v>
      </c>
      <c r="F27" s="541" t="s">
        <v>698</v>
      </c>
      <c r="G27" s="533" t="s">
        <v>692</v>
      </c>
      <c r="H27" s="534">
        <v>43830</v>
      </c>
      <c r="I27" s="535"/>
      <c r="J27" s="535"/>
    </row>
    <row r="28" spans="1:10" ht="60" x14ac:dyDescent="0.2">
      <c r="A28" s="528" t="s">
        <v>726</v>
      </c>
      <c r="B28" s="529" t="s">
        <v>727</v>
      </c>
      <c r="C28" s="530" t="s">
        <v>662</v>
      </c>
      <c r="D28" s="531">
        <v>47</v>
      </c>
      <c r="E28" s="536">
        <v>289100</v>
      </c>
      <c r="F28" s="537" t="s">
        <v>728</v>
      </c>
      <c r="G28" s="533" t="s">
        <v>729</v>
      </c>
      <c r="H28" s="534">
        <v>43830</v>
      </c>
      <c r="I28" s="535"/>
      <c r="J28" s="538"/>
    </row>
    <row r="29" spans="1:10" ht="60.75" customHeight="1" x14ac:dyDescent="0.2">
      <c r="A29" s="528" t="s">
        <v>730</v>
      </c>
      <c r="B29" s="529" t="s">
        <v>731</v>
      </c>
      <c r="C29" s="530" t="s">
        <v>662</v>
      </c>
      <c r="D29" s="531">
        <v>48</v>
      </c>
      <c r="E29" s="532">
        <v>127500</v>
      </c>
      <c r="F29" s="541" t="s">
        <v>718</v>
      </c>
      <c r="G29" s="533" t="s">
        <v>732</v>
      </c>
      <c r="H29" s="534">
        <v>43840</v>
      </c>
      <c r="I29" s="535"/>
      <c r="J29" s="538"/>
    </row>
    <row r="30" spans="1:10" ht="60" x14ac:dyDescent="0.2">
      <c r="A30" s="528" t="s">
        <v>733</v>
      </c>
      <c r="B30" s="529" t="s">
        <v>734</v>
      </c>
      <c r="C30" s="530" t="s">
        <v>662</v>
      </c>
      <c r="D30" s="531">
        <v>98</v>
      </c>
      <c r="E30" s="536">
        <v>217148</v>
      </c>
      <c r="F30" s="539" t="s">
        <v>698</v>
      </c>
      <c r="G30" s="533" t="s">
        <v>735</v>
      </c>
      <c r="H30" s="540">
        <v>43826</v>
      </c>
      <c r="I30" s="531"/>
      <c r="J30" s="535"/>
    </row>
    <row r="31" spans="1:10" ht="72" x14ac:dyDescent="0.2">
      <c r="A31" s="528" t="s">
        <v>678</v>
      </c>
      <c r="B31" s="529" t="s">
        <v>736</v>
      </c>
      <c r="C31" s="530" t="s">
        <v>662</v>
      </c>
      <c r="D31" s="531">
        <v>110</v>
      </c>
      <c r="E31" s="532"/>
      <c r="F31" s="532" t="s">
        <v>684</v>
      </c>
      <c r="G31" s="533"/>
      <c r="H31" s="534"/>
      <c r="I31" s="535"/>
      <c r="J31" s="535"/>
    </row>
    <row r="32" spans="1:10" ht="60" x14ac:dyDescent="0.2">
      <c r="A32" s="528" t="s">
        <v>737</v>
      </c>
      <c r="B32" s="529" t="s">
        <v>738</v>
      </c>
      <c r="C32" s="530" t="s">
        <v>662</v>
      </c>
      <c r="D32" s="531">
        <v>7</v>
      </c>
      <c r="E32" s="536">
        <v>46545.3</v>
      </c>
      <c r="F32" s="537" t="s">
        <v>739</v>
      </c>
      <c r="G32" s="533" t="s">
        <v>740</v>
      </c>
      <c r="H32" s="534">
        <v>43802</v>
      </c>
      <c r="I32" s="535"/>
      <c r="J32" s="538"/>
    </row>
    <row r="33" spans="1:10" ht="48" x14ac:dyDescent="0.2">
      <c r="A33" s="528" t="s">
        <v>670</v>
      </c>
      <c r="B33" s="529" t="s">
        <v>741</v>
      </c>
      <c r="C33" s="530" t="s">
        <v>662</v>
      </c>
      <c r="D33" s="531">
        <v>109</v>
      </c>
      <c r="E33" s="532"/>
      <c r="F33" s="532" t="s">
        <v>684</v>
      </c>
      <c r="G33" s="533"/>
      <c r="H33" s="534"/>
      <c r="I33" s="535"/>
      <c r="J33" s="538"/>
    </row>
    <row r="34" spans="1:10" ht="84" x14ac:dyDescent="0.2">
      <c r="A34" s="528" t="s">
        <v>742</v>
      </c>
      <c r="B34" s="529" t="s">
        <v>743</v>
      </c>
      <c r="C34" s="530" t="s">
        <v>662</v>
      </c>
      <c r="D34" s="531">
        <v>106</v>
      </c>
      <c r="E34" s="536"/>
      <c r="F34" s="532" t="s">
        <v>684</v>
      </c>
      <c r="G34" s="533"/>
      <c r="H34" s="540"/>
      <c r="I34" s="531"/>
      <c r="J34" s="535"/>
    </row>
    <row r="35" spans="1:10" ht="48" x14ac:dyDescent="0.2">
      <c r="A35" s="528" t="s">
        <v>744</v>
      </c>
      <c r="B35" s="529" t="s">
        <v>745</v>
      </c>
      <c r="C35" s="530" t="s">
        <v>662</v>
      </c>
      <c r="D35" s="531">
        <v>107</v>
      </c>
      <c r="E35" s="532">
        <v>106000</v>
      </c>
      <c r="F35" s="541" t="s">
        <v>746</v>
      </c>
      <c r="G35" s="533" t="s">
        <v>747</v>
      </c>
      <c r="H35" s="534">
        <v>43825</v>
      </c>
      <c r="I35" s="535"/>
      <c r="J35" s="535"/>
    </row>
    <row r="36" spans="1:10" ht="72" x14ac:dyDescent="0.2">
      <c r="A36" s="528" t="s">
        <v>748</v>
      </c>
      <c r="B36" s="529" t="s">
        <v>749</v>
      </c>
      <c r="C36" s="530" t="s">
        <v>662</v>
      </c>
      <c r="D36" s="531">
        <v>108</v>
      </c>
      <c r="E36" s="536">
        <v>276900</v>
      </c>
      <c r="F36" s="537" t="s">
        <v>750</v>
      </c>
      <c r="G36" s="533" t="s">
        <v>751</v>
      </c>
      <c r="H36" s="534">
        <v>43826</v>
      </c>
      <c r="I36" s="535"/>
      <c r="J36" s="538"/>
    </row>
    <row r="37" spans="1:10" ht="96" x14ac:dyDescent="0.2">
      <c r="A37" s="528" t="s">
        <v>752</v>
      </c>
      <c r="B37" s="529" t="s">
        <v>753</v>
      </c>
      <c r="C37" s="530" t="s">
        <v>662</v>
      </c>
      <c r="D37" s="531">
        <v>93</v>
      </c>
      <c r="E37" s="532"/>
      <c r="F37" s="532" t="s">
        <v>663</v>
      </c>
      <c r="G37" s="533"/>
      <c r="H37" s="534"/>
      <c r="I37" s="535"/>
      <c r="J37" s="538"/>
    </row>
    <row r="38" spans="1:10" ht="48" x14ac:dyDescent="0.2">
      <c r="A38" s="528" t="s">
        <v>754</v>
      </c>
      <c r="B38" s="529" t="s">
        <v>755</v>
      </c>
      <c r="C38" s="530" t="s">
        <v>662</v>
      </c>
      <c r="D38" s="531">
        <v>99</v>
      </c>
      <c r="E38" s="536">
        <v>38137.599999999999</v>
      </c>
      <c r="F38" s="539" t="s">
        <v>672</v>
      </c>
      <c r="G38" s="533" t="s">
        <v>756</v>
      </c>
      <c r="H38" s="540">
        <v>43819</v>
      </c>
      <c r="I38" s="531"/>
      <c r="J38" s="535"/>
    </row>
    <row r="39" spans="1:10" ht="72" x14ac:dyDescent="0.2">
      <c r="A39" s="528" t="s">
        <v>660</v>
      </c>
      <c r="B39" s="529" t="s">
        <v>757</v>
      </c>
      <c r="C39" s="530" t="s">
        <v>662</v>
      </c>
      <c r="D39" s="531">
        <v>105</v>
      </c>
      <c r="E39" s="532"/>
      <c r="F39" s="532" t="s">
        <v>684</v>
      </c>
      <c r="G39" s="533"/>
      <c r="H39" s="534"/>
      <c r="I39" s="535"/>
      <c r="J39" s="535"/>
    </row>
    <row r="40" spans="1:10" ht="60" x14ac:dyDescent="0.2">
      <c r="A40" s="528" t="s">
        <v>758</v>
      </c>
      <c r="B40" s="529" t="s">
        <v>759</v>
      </c>
      <c r="C40" s="530" t="s">
        <v>662</v>
      </c>
      <c r="D40" s="531">
        <v>1</v>
      </c>
      <c r="E40" s="536">
        <v>633159.44999999995</v>
      </c>
      <c r="F40" s="537" t="s">
        <v>760</v>
      </c>
      <c r="G40" s="533" t="s">
        <v>761</v>
      </c>
      <c r="H40" s="534">
        <v>43795</v>
      </c>
      <c r="I40" s="535"/>
      <c r="J40" s="538"/>
    </row>
    <row r="41" spans="1:10" ht="84" x14ac:dyDescent="0.2">
      <c r="A41" s="528" t="s">
        <v>710</v>
      </c>
      <c r="B41" s="529" t="s">
        <v>762</v>
      </c>
      <c r="C41" s="530" t="s">
        <v>662</v>
      </c>
      <c r="D41" s="531">
        <v>89</v>
      </c>
      <c r="E41" s="532"/>
      <c r="F41" s="532" t="s">
        <v>663</v>
      </c>
      <c r="G41" s="533"/>
      <c r="H41" s="534"/>
      <c r="I41" s="535"/>
      <c r="J41" s="538"/>
    </row>
    <row r="42" spans="1:10" ht="48" x14ac:dyDescent="0.2">
      <c r="A42" s="528" t="s">
        <v>763</v>
      </c>
      <c r="B42" s="529" t="s">
        <v>764</v>
      </c>
      <c r="C42" s="530" t="s">
        <v>662</v>
      </c>
      <c r="D42" s="531">
        <v>8</v>
      </c>
      <c r="E42" s="536"/>
      <c r="F42" s="536" t="s">
        <v>765</v>
      </c>
      <c r="G42" s="533"/>
      <c r="H42" s="540"/>
      <c r="I42" s="531"/>
      <c r="J42" s="535"/>
    </row>
    <row r="43" spans="1:10" ht="48" x14ac:dyDescent="0.2">
      <c r="A43" s="528" t="s">
        <v>766</v>
      </c>
      <c r="B43" s="529" t="s">
        <v>767</v>
      </c>
      <c r="C43" s="530" t="s">
        <v>662</v>
      </c>
      <c r="D43" s="531">
        <v>97</v>
      </c>
      <c r="E43" s="532">
        <v>72000</v>
      </c>
      <c r="F43" s="541" t="s">
        <v>768</v>
      </c>
      <c r="G43" s="533" t="s">
        <v>769</v>
      </c>
      <c r="H43" s="534">
        <v>43815</v>
      </c>
      <c r="I43" s="535"/>
      <c r="J43" s="535"/>
    </row>
    <row r="44" spans="1:10" ht="43.5" customHeight="1" x14ac:dyDescent="0.2">
      <c r="A44" s="528" t="s">
        <v>770</v>
      </c>
      <c r="B44" s="529" t="s">
        <v>771</v>
      </c>
      <c r="C44" s="530" t="s">
        <v>662</v>
      </c>
      <c r="D44" s="531">
        <v>104</v>
      </c>
      <c r="E44" s="536">
        <v>367300</v>
      </c>
      <c r="F44" s="537" t="s">
        <v>772</v>
      </c>
      <c r="G44" s="533" t="s">
        <v>773</v>
      </c>
      <c r="H44" s="534">
        <v>43810</v>
      </c>
      <c r="I44" s="535"/>
      <c r="J44" s="538"/>
    </row>
    <row r="45" spans="1:10" ht="60" x14ac:dyDescent="0.2">
      <c r="A45" s="528" t="s">
        <v>674</v>
      </c>
      <c r="B45" s="529" t="s">
        <v>774</v>
      </c>
      <c r="C45" s="530" t="s">
        <v>662</v>
      </c>
      <c r="D45" s="531">
        <v>103</v>
      </c>
      <c r="E45" s="532"/>
      <c r="F45" s="532" t="s">
        <v>775</v>
      </c>
      <c r="G45" s="533"/>
      <c r="H45" s="534"/>
      <c r="I45" s="535"/>
      <c r="J45" s="538"/>
    </row>
    <row r="46" spans="1:10" ht="60" x14ac:dyDescent="0.2">
      <c r="A46" s="528" t="s">
        <v>776</v>
      </c>
      <c r="B46" s="529" t="s">
        <v>777</v>
      </c>
      <c r="C46" s="530" t="s">
        <v>662</v>
      </c>
      <c r="D46" s="531">
        <v>46</v>
      </c>
      <c r="E46" s="536">
        <v>42500</v>
      </c>
      <c r="F46" s="539" t="s">
        <v>778</v>
      </c>
      <c r="G46" s="533" t="s">
        <v>779</v>
      </c>
      <c r="H46" s="540">
        <v>43801</v>
      </c>
      <c r="I46" s="531"/>
      <c r="J46" s="535"/>
    </row>
    <row r="47" spans="1:10" ht="72" x14ac:dyDescent="0.2">
      <c r="A47" s="528" t="s">
        <v>780</v>
      </c>
      <c r="B47" s="529" t="s">
        <v>781</v>
      </c>
      <c r="C47" s="530" t="s">
        <v>662</v>
      </c>
      <c r="D47" s="531">
        <v>42</v>
      </c>
      <c r="E47" s="532">
        <v>141000</v>
      </c>
      <c r="F47" s="541" t="s">
        <v>782</v>
      </c>
      <c r="G47" s="533" t="s">
        <v>783</v>
      </c>
      <c r="H47" s="534">
        <v>43802</v>
      </c>
      <c r="I47" s="535"/>
      <c r="J47" s="535"/>
    </row>
    <row r="48" spans="1:10" ht="60" x14ac:dyDescent="0.2">
      <c r="A48" s="528" t="s">
        <v>784</v>
      </c>
      <c r="B48" s="529" t="s">
        <v>785</v>
      </c>
      <c r="C48" s="530" t="s">
        <v>662</v>
      </c>
      <c r="D48" s="531">
        <v>43</v>
      </c>
      <c r="E48" s="536">
        <v>42199</v>
      </c>
      <c r="F48" s="537" t="s">
        <v>709</v>
      </c>
      <c r="G48" s="533" t="s">
        <v>786</v>
      </c>
      <c r="H48" s="534">
        <v>43798</v>
      </c>
      <c r="I48" s="535"/>
      <c r="J48" s="538"/>
    </row>
    <row r="49" spans="1:10" ht="72" x14ac:dyDescent="0.2">
      <c r="A49" s="528" t="s">
        <v>787</v>
      </c>
      <c r="B49" s="529" t="s">
        <v>788</v>
      </c>
      <c r="C49" s="530" t="s">
        <v>662</v>
      </c>
      <c r="D49" s="531">
        <v>45</v>
      </c>
      <c r="E49" s="532">
        <v>128100</v>
      </c>
      <c r="F49" s="541" t="s">
        <v>789</v>
      </c>
      <c r="G49" s="533" t="s">
        <v>790</v>
      </c>
      <c r="H49" s="534">
        <v>43801</v>
      </c>
      <c r="I49" s="535"/>
      <c r="J49" s="538"/>
    </row>
    <row r="50" spans="1:10" ht="75.75" customHeight="1" x14ac:dyDescent="0.2">
      <c r="A50" s="528" t="s">
        <v>791</v>
      </c>
      <c r="B50" s="529" t="s">
        <v>792</v>
      </c>
      <c r="C50" s="530" t="s">
        <v>662</v>
      </c>
      <c r="D50" s="531">
        <v>51</v>
      </c>
      <c r="E50" s="536">
        <v>149990</v>
      </c>
      <c r="F50" s="539" t="s">
        <v>793</v>
      </c>
      <c r="G50" s="533" t="s">
        <v>692</v>
      </c>
      <c r="H50" s="540">
        <v>43818</v>
      </c>
      <c r="I50" s="531"/>
      <c r="J50" s="535"/>
    </row>
    <row r="51" spans="1:10" ht="84" x14ac:dyDescent="0.2">
      <c r="A51" s="528" t="s">
        <v>794</v>
      </c>
      <c r="B51" s="529" t="s">
        <v>795</v>
      </c>
      <c r="C51" s="530" t="s">
        <v>662</v>
      </c>
      <c r="D51" s="531">
        <v>44</v>
      </c>
      <c r="E51" s="532">
        <v>65299</v>
      </c>
      <c r="F51" s="541" t="s">
        <v>796</v>
      </c>
      <c r="G51" s="533" t="s">
        <v>797</v>
      </c>
      <c r="H51" s="534">
        <v>43795</v>
      </c>
      <c r="I51" s="535"/>
      <c r="J51" s="535"/>
    </row>
    <row r="52" spans="1:10" ht="60" x14ac:dyDescent="0.2">
      <c r="A52" s="528" t="s">
        <v>798</v>
      </c>
      <c r="B52" s="529" t="s">
        <v>799</v>
      </c>
      <c r="C52" s="530" t="s">
        <v>662</v>
      </c>
      <c r="D52" s="531">
        <v>101</v>
      </c>
      <c r="E52" s="536">
        <v>67097.25</v>
      </c>
      <c r="F52" s="537" t="s">
        <v>698</v>
      </c>
      <c r="G52" s="533" t="s">
        <v>800</v>
      </c>
      <c r="H52" s="534">
        <v>43809</v>
      </c>
      <c r="I52" s="535"/>
      <c r="J52" s="538"/>
    </row>
    <row r="53" spans="1:10" ht="60" x14ac:dyDescent="0.2">
      <c r="A53" s="528" t="s">
        <v>801</v>
      </c>
      <c r="B53" s="529" t="s">
        <v>802</v>
      </c>
      <c r="C53" s="530" t="s">
        <v>662</v>
      </c>
      <c r="D53" s="531">
        <v>102</v>
      </c>
      <c r="E53" s="532">
        <v>179000</v>
      </c>
      <c r="F53" s="541" t="s">
        <v>803</v>
      </c>
      <c r="G53" s="533" t="s">
        <v>804</v>
      </c>
      <c r="H53" s="534">
        <v>43802</v>
      </c>
      <c r="I53" s="535"/>
      <c r="J53" s="538"/>
    </row>
    <row r="54" spans="1:10" ht="82.5" customHeight="1" x14ac:dyDescent="0.2">
      <c r="A54" s="528" t="s">
        <v>805</v>
      </c>
      <c r="B54" s="529" t="s">
        <v>806</v>
      </c>
      <c r="C54" s="530" t="s">
        <v>662</v>
      </c>
      <c r="D54" s="531">
        <v>47</v>
      </c>
      <c r="E54" s="536">
        <v>73773</v>
      </c>
      <c r="F54" s="539" t="s">
        <v>807</v>
      </c>
      <c r="G54" s="533" t="s">
        <v>808</v>
      </c>
      <c r="H54" s="540">
        <v>43790</v>
      </c>
      <c r="I54" s="531"/>
      <c r="J54" s="535"/>
    </row>
    <row r="55" spans="1:10" ht="60" x14ac:dyDescent="0.2">
      <c r="A55" s="528" t="s">
        <v>809</v>
      </c>
      <c r="B55" s="529" t="s">
        <v>810</v>
      </c>
      <c r="C55" s="530" t="s">
        <v>662</v>
      </c>
      <c r="D55" s="531">
        <v>41</v>
      </c>
      <c r="E55" s="532">
        <v>219000</v>
      </c>
      <c r="F55" s="541" t="s">
        <v>789</v>
      </c>
      <c r="G55" s="533" t="s">
        <v>811</v>
      </c>
      <c r="H55" s="534">
        <v>43805</v>
      </c>
      <c r="I55" s="535"/>
      <c r="J55" s="535"/>
    </row>
    <row r="56" spans="1:10" ht="96" x14ac:dyDescent="0.2">
      <c r="A56" s="528" t="s">
        <v>812</v>
      </c>
      <c r="B56" s="529" t="s">
        <v>813</v>
      </c>
      <c r="C56" s="530" t="s">
        <v>662</v>
      </c>
      <c r="D56" s="531">
        <v>90</v>
      </c>
      <c r="E56" s="536">
        <v>47690</v>
      </c>
      <c r="F56" s="537" t="s">
        <v>814</v>
      </c>
      <c r="G56" s="533" t="s">
        <v>815</v>
      </c>
      <c r="H56" s="534">
        <v>43798</v>
      </c>
      <c r="I56" s="535"/>
      <c r="J56" s="538"/>
    </row>
    <row r="57" spans="1:10" ht="96" x14ac:dyDescent="0.2">
      <c r="A57" s="528" t="s">
        <v>752</v>
      </c>
      <c r="B57" s="529" t="s">
        <v>816</v>
      </c>
      <c r="C57" s="530" t="s">
        <v>662</v>
      </c>
      <c r="D57" s="531">
        <v>93</v>
      </c>
      <c r="E57" s="532"/>
      <c r="F57" s="532" t="s">
        <v>684</v>
      </c>
      <c r="G57" s="533"/>
      <c r="H57" s="534"/>
      <c r="I57" s="535"/>
      <c r="J57" s="538"/>
    </row>
    <row r="58" spans="1:10" ht="72" x14ac:dyDescent="0.2">
      <c r="A58" s="528" t="s">
        <v>817</v>
      </c>
      <c r="B58" s="529" t="s">
        <v>818</v>
      </c>
      <c r="C58" s="530" t="s">
        <v>662</v>
      </c>
      <c r="D58" s="531">
        <v>100</v>
      </c>
      <c r="E58" s="536">
        <v>54614.39</v>
      </c>
      <c r="F58" s="539" t="s">
        <v>698</v>
      </c>
      <c r="G58" s="533" t="s">
        <v>819</v>
      </c>
      <c r="H58" s="540">
        <v>43809</v>
      </c>
      <c r="I58" s="531"/>
      <c r="J58" s="535"/>
    </row>
    <row r="59" spans="1:10" ht="84" x14ac:dyDescent="0.2">
      <c r="A59" s="528" t="s">
        <v>820</v>
      </c>
      <c r="B59" s="529" t="s">
        <v>821</v>
      </c>
      <c r="C59" s="530" t="s">
        <v>662</v>
      </c>
      <c r="D59" s="531">
        <v>87</v>
      </c>
      <c r="E59" s="532">
        <v>145900</v>
      </c>
      <c r="F59" s="541" t="s">
        <v>822</v>
      </c>
      <c r="G59" s="533" t="s">
        <v>823</v>
      </c>
      <c r="H59" s="534">
        <v>43802</v>
      </c>
      <c r="I59" s="535"/>
      <c r="J59" s="535"/>
    </row>
    <row r="60" spans="1:10" ht="60" x14ac:dyDescent="0.2">
      <c r="A60" s="528" t="s">
        <v>824</v>
      </c>
      <c r="B60" s="529" t="s">
        <v>825</v>
      </c>
      <c r="C60" s="530" t="s">
        <v>662</v>
      </c>
      <c r="D60" s="531">
        <v>40</v>
      </c>
      <c r="E60" s="536"/>
      <c r="F60" s="532" t="s">
        <v>826</v>
      </c>
      <c r="G60" s="533"/>
      <c r="H60" s="534"/>
      <c r="I60" s="535"/>
      <c r="J60" s="538"/>
    </row>
    <row r="61" spans="1:10" ht="84" x14ac:dyDescent="0.2">
      <c r="A61" s="528" t="s">
        <v>827</v>
      </c>
      <c r="B61" s="529" t="s">
        <v>828</v>
      </c>
      <c r="C61" s="530" t="s">
        <v>662</v>
      </c>
      <c r="D61" s="531">
        <v>6</v>
      </c>
      <c r="E61" s="532">
        <v>48270.5</v>
      </c>
      <c r="F61" s="541" t="s">
        <v>829</v>
      </c>
      <c r="G61" s="533" t="s">
        <v>830</v>
      </c>
      <c r="H61" s="534">
        <v>43766</v>
      </c>
      <c r="I61" s="535"/>
      <c r="J61" s="538"/>
    </row>
    <row r="62" spans="1:10" ht="84" x14ac:dyDescent="0.2">
      <c r="A62" s="528" t="s">
        <v>831</v>
      </c>
      <c r="B62" s="529" t="s">
        <v>832</v>
      </c>
      <c r="C62" s="530" t="s">
        <v>662</v>
      </c>
      <c r="D62" s="531">
        <v>39</v>
      </c>
      <c r="E62" s="536">
        <v>239999</v>
      </c>
      <c r="F62" s="539" t="s">
        <v>709</v>
      </c>
      <c r="G62" s="533" t="s">
        <v>833</v>
      </c>
      <c r="H62" s="540">
        <v>43780</v>
      </c>
      <c r="I62" s="531"/>
      <c r="J62" s="535"/>
    </row>
    <row r="63" spans="1:10" ht="48" x14ac:dyDescent="0.2">
      <c r="A63" s="528" t="s">
        <v>766</v>
      </c>
      <c r="B63" s="529" t="s">
        <v>834</v>
      </c>
      <c r="C63" s="530" t="s">
        <v>662</v>
      </c>
      <c r="D63" s="531">
        <v>97</v>
      </c>
      <c r="E63" s="532">
        <v>72000</v>
      </c>
      <c r="F63" s="541" t="s">
        <v>768</v>
      </c>
      <c r="G63" s="533" t="s">
        <v>769</v>
      </c>
      <c r="H63" s="534">
        <v>43815</v>
      </c>
      <c r="I63" s="535"/>
      <c r="J63" s="535"/>
    </row>
    <row r="64" spans="1:10" ht="41.25" customHeight="1" x14ac:dyDescent="0.2">
      <c r="A64" s="928" t="s">
        <v>835</v>
      </c>
      <c r="B64" s="529" t="s">
        <v>836</v>
      </c>
      <c r="C64" s="530" t="s">
        <v>662</v>
      </c>
      <c r="D64" s="531">
        <v>88</v>
      </c>
      <c r="E64" s="536">
        <v>45000</v>
      </c>
      <c r="F64" s="537" t="s">
        <v>837</v>
      </c>
      <c r="G64" s="533" t="s">
        <v>838</v>
      </c>
      <c r="H64" s="534">
        <v>43805</v>
      </c>
      <c r="I64" s="535"/>
      <c r="J64" s="538"/>
    </row>
    <row r="65" spans="1:10" ht="25.5" customHeight="1" x14ac:dyDescent="0.2">
      <c r="A65" s="929"/>
      <c r="B65" s="529"/>
      <c r="C65" s="530"/>
      <c r="D65" s="531"/>
      <c r="E65" s="532">
        <v>168058.39</v>
      </c>
      <c r="F65" s="541" t="s">
        <v>698</v>
      </c>
      <c r="G65" s="533" t="s">
        <v>839</v>
      </c>
      <c r="H65" s="534">
        <v>43805</v>
      </c>
      <c r="I65" s="535"/>
      <c r="J65" s="538"/>
    </row>
    <row r="66" spans="1:10" ht="84" x14ac:dyDescent="0.2">
      <c r="A66" s="528" t="s">
        <v>710</v>
      </c>
      <c r="B66" s="529" t="s">
        <v>840</v>
      </c>
      <c r="C66" s="530" t="s">
        <v>662</v>
      </c>
      <c r="D66" s="531">
        <v>89</v>
      </c>
      <c r="E66" s="532"/>
      <c r="F66" s="532" t="s">
        <v>684</v>
      </c>
      <c r="G66" s="533"/>
      <c r="H66" s="540"/>
      <c r="I66" s="531"/>
      <c r="J66" s="535"/>
    </row>
    <row r="67" spans="1:10" ht="96" x14ac:dyDescent="0.2">
      <c r="A67" s="528" t="s">
        <v>841</v>
      </c>
      <c r="B67" s="529" t="s">
        <v>842</v>
      </c>
      <c r="C67" s="530" t="s">
        <v>662</v>
      </c>
      <c r="D67" s="531">
        <v>5</v>
      </c>
      <c r="E67" s="532">
        <v>49690.3</v>
      </c>
      <c r="F67" s="541" t="s">
        <v>843</v>
      </c>
      <c r="G67" s="533" t="s">
        <v>844</v>
      </c>
      <c r="H67" s="534">
        <v>43760</v>
      </c>
      <c r="I67" s="535"/>
      <c r="J67" s="535"/>
    </row>
    <row r="68" spans="1:10" ht="48" x14ac:dyDescent="0.2">
      <c r="A68" s="528" t="s">
        <v>845</v>
      </c>
      <c r="B68" s="529" t="s">
        <v>846</v>
      </c>
      <c r="C68" s="530" t="s">
        <v>662</v>
      </c>
      <c r="D68" s="531">
        <v>37</v>
      </c>
      <c r="E68" s="536">
        <v>345000</v>
      </c>
      <c r="F68" s="537" t="s">
        <v>789</v>
      </c>
      <c r="G68" s="533" t="s">
        <v>847</v>
      </c>
      <c r="H68" s="534">
        <v>43777</v>
      </c>
      <c r="I68" s="535"/>
      <c r="J68" s="538"/>
    </row>
    <row r="69" spans="1:10" ht="60" x14ac:dyDescent="0.2">
      <c r="A69" s="528" t="s">
        <v>848</v>
      </c>
      <c r="B69" s="529" t="s">
        <v>849</v>
      </c>
      <c r="C69" s="530" t="s">
        <v>662</v>
      </c>
      <c r="D69" s="531">
        <v>38</v>
      </c>
      <c r="E69" s="532">
        <v>81800</v>
      </c>
      <c r="F69" s="541" t="s">
        <v>789</v>
      </c>
      <c r="G69" s="533" t="s">
        <v>850</v>
      </c>
      <c r="H69" s="534">
        <v>43788</v>
      </c>
      <c r="I69" s="535"/>
      <c r="J69" s="538"/>
    </row>
    <row r="70" spans="1:10" ht="60" x14ac:dyDescent="0.2">
      <c r="A70" s="528" t="s">
        <v>851</v>
      </c>
      <c r="B70" s="529" t="s">
        <v>852</v>
      </c>
      <c r="C70" s="530" t="s">
        <v>662</v>
      </c>
      <c r="D70" s="531">
        <v>92</v>
      </c>
      <c r="E70" s="536">
        <v>79700</v>
      </c>
      <c r="F70" s="539" t="s">
        <v>853</v>
      </c>
      <c r="G70" s="533" t="s">
        <v>854</v>
      </c>
      <c r="H70" s="540">
        <v>43768</v>
      </c>
      <c r="I70" s="531"/>
      <c r="J70" s="535"/>
    </row>
    <row r="71" spans="1:10" ht="72" x14ac:dyDescent="0.2">
      <c r="A71" s="528" t="s">
        <v>855</v>
      </c>
      <c r="B71" s="529" t="s">
        <v>856</v>
      </c>
      <c r="C71" s="530" t="s">
        <v>662</v>
      </c>
      <c r="D71" s="531">
        <v>81</v>
      </c>
      <c r="E71" s="532">
        <v>75710</v>
      </c>
      <c r="F71" s="541" t="s">
        <v>857</v>
      </c>
      <c r="G71" s="533" t="s">
        <v>858</v>
      </c>
      <c r="H71" s="534">
        <v>43777</v>
      </c>
      <c r="I71" s="535"/>
      <c r="J71" s="535"/>
    </row>
    <row r="72" spans="1:10" ht="48" x14ac:dyDescent="0.2">
      <c r="A72" s="528" t="s">
        <v>859</v>
      </c>
      <c r="B72" s="529" t="s">
        <v>860</v>
      </c>
      <c r="C72" s="530" t="s">
        <v>662</v>
      </c>
      <c r="D72" s="531">
        <v>91</v>
      </c>
      <c r="E72" s="536">
        <v>245644</v>
      </c>
      <c r="F72" s="537" t="s">
        <v>857</v>
      </c>
      <c r="G72" s="533" t="s">
        <v>861</v>
      </c>
      <c r="H72" s="534">
        <v>43796</v>
      </c>
      <c r="I72" s="535"/>
      <c r="J72" s="538"/>
    </row>
    <row r="73" spans="1:10" ht="72" x14ac:dyDescent="0.2">
      <c r="A73" s="528" t="s">
        <v>805</v>
      </c>
      <c r="B73" s="529" t="s">
        <v>862</v>
      </c>
      <c r="C73" s="530" t="s">
        <v>662</v>
      </c>
      <c r="D73" s="531">
        <v>47</v>
      </c>
      <c r="E73" s="532"/>
      <c r="F73" s="532" t="s">
        <v>684</v>
      </c>
      <c r="G73" s="533"/>
      <c r="H73" s="534"/>
      <c r="I73" s="535"/>
      <c r="J73" s="538"/>
    </row>
    <row r="74" spans="1:10" ht="48" x14ac:dyDescent="0.2">
      <c r="A74" s="528" t="s">
        <v>863</v>
      </c>
      <c r="B74" s="529" t="s">
        <v>864</v>
      </c>
      <c r="C74" s="530" t="s">
        <v>662</v>
      </c>
      <c r="D74" s="531">
        <v>80</v>
      </c>
      <c r="E74" s="536">
        <v>288966.78999999998</v>
      </c>
      <c r="F74" s="539" t="s">
        <v>698</v>
      </c>
      <c r="G74" s="533" t="s">
        <v>865</v>
      </c>
      <c r="H74" s="540">
        <v>43775</v>
      </c>
      <c r="I74" s="531"/>
      <c r="J74" s="535"/>
    </row>
    <row r="75" spans="1:10" ht="84" x14ac:dyDescent="0.2">
      <c r="A75" s="528" t="s">
        <v>866</v>
      </c>
      <c r="B75" s="529" t="s">
        <v>867</v>
      </c>
      <c r="C75" s="530" t="s">
        <v>662</v>
      </c>
      <c r="D75" s="531">
        <v>26</v>
      </c>
      <c r="E75" s="532">
        <v>274571.25</v>
      </c>
      <c r="F75" s="541" t="s">
        <v>868</v>
      </c>
      <c r="G75" s="533" t="s">
        <v>869</v>
      </c>
      <c r="H75" s="534">
        <v>43781</v>
      </c>
      <c r="I75" s="535"/>
      <c r="J75" s="535"/>
    </row>
    <row r="76" spans="1:10" ht="72" x14ac:dyDescent="0.2">
      <c r="A76" s="528" t="s">
        <v>870</v>
      </c>
      <c r="B76" s="529" t="s">
        <v>871</v>
      </c>
      <c r="C76" s="530" t="s">
        <v>662</v>
      </c>
      <c r="D76" s="531">
        <v>27</v>
      </c>
      <c r="E76" s="536"/>
      <c r="F76" s="532" t="s">
        <v>872</v>
      </c>
      <c r="G76" s="533"/>
      <c r="H76" s="534"/>
      <c r="I76" s="535"/>
      <c r="J76" s="538"/>
    </row>
    <row r="77" spans="1:10" ht="72" x14ac:dyDescent="0.2">
      <c r="A77" s="528" t="s">
        <v>873</v>
      </c>
      <c r="B77" s="529" t="s">
        <v>874</v>
      </c>
      <c r="C77" s="530" t="s">
        <v>662</v>
      </c>
      <c r="D77" s="531">
        <v>46</v>
      </c>
      <c r="E77" s="532">
        <v>43000</v>
      </c>
      <c r="F77" s="541" t="s">
        <v>875</v>
      </c>
      <c r="G77" s="533" t="s">
        <v>876</v>
      </c>
      <c r="H77" s="534">
        <v>43768</v>
      </c>
      <c r="I77" s="535"/>
      <c r="J77" s="538"/>
    </row>
    <row r="78" spans="1:10" ht="72" x14ac:dyDescent="0.2">
      <c r="A78" s="528" t="s">
        <v>877</v>
      </c>
      <c r="B78" s="529" t="s">
        <v>878</v>
      </c>
      <c r="C78" s="530" t="s">
        <v>662</v>
      </c>
      <c r="D78" s="531">
        <v>36</v>
      </c>
      <c r="E78" s="536">
        <v>143800</v>
      </c>
      <c r="F78" s="539" t="s">
        <v>728</v>
      </c>
      <c r="G78" s="533" t="s">
        <v>879</v>
      </c>
      <c r="H78" s="540">
        <v>43766</v>
      </c>
      <c r="I78" s="531"/>
      <c r="J78" s="535"/>
    </row>
    <row r="79" spans="1:10" ht="84" x14ac:dyDescent="0.2">
      <c r="A79" s="528" t="s">
        <v>880</v>
      </c>
      <c r="B79" s="529" t="s">
        <v>881</v>
      </c>
      <c r="C79" s="530" t="s">
        <v>662</v>
      </c>
      <c r="D79" s="531">
        <v>45</v>
      </c>
      <c r="E79" s="532">
        <v>41900</v>
      </c>
      <c r="F79" s="541" t="s">
        <v>882</v>
      </c>
      <c r="G79" s="533" t="s">
        <v>883</v>
      </c>
      <c r="H79" s="534">
        <v>43747</v>
      </c>
      <c r="I79" s="535"/>
      <c r="J79" s="535"/>
    </row>
    <row r="80" spans="1:10" ht="72" x14ac:dyDescent="0.2">
      <c r="A80" s="528" t="s">
        <v>884</v>
      </c>
      <c r="B80" s="529" t="s">
        <v>885</v>
      </c>
      <c r="C80" s="530" t="s">
        <v>662</v>
      </c>
      <c r="D80" s="531">
        <v>2</v>
      </c>
      <c r="E80" s="536" t="s">
        <v>765</v>
      </c>
      <c r="F80" s="537"/>
      <c r="G80" s="533"/>
      <c r="H80" s="534"/>
      <c r="I80" s="535"/>
      <c r="J80" s="538"/>
    </row>
    <row r="81" spans="1:10" ht="96" x14ac:dyDescent="0.2">
      <c r="A81" s="528" t="s">
        <v>886</v>
      </c>
      <c r="B81" s="529" t="s">
        <v>887</v>
      </c>
      <c r="C81" s="530" t="s">
        <v>662</v>
      </c>
      <c r="D81" s="531">
        <v>43</v>
      </c>
      <c r="E81" s="532">
        <v>126125</v>
      </c>
      <c r="F81" s="541" t="s">
        <v>888</v>
      </c>
      <c r="G81" s="533" t="s">
        <v>889</v>
      </c>
      <c r="H81" s="534">
        <v>43719</v>
      </c>
      <c r="I81" s="535"/>
      <c r="J81" s="538"/>
    </row>
    <row r="82" spans="1:10" ht="108" x14ac:dyDescent="0.2">
      <c r="A82" s="528" t="s">
        <v>890</v>
      </c>
      <c r="B82" s="529" t="s">
        <v>891</v>
      </c>
      <c r="C82" s="530" t="s">
        <v>662</v>
      </c>
      <c r="D82" s="531">
        <v>42</v>
      </c>
      <c r="E82" s="536">
        <v>37329.96</v>
      </c>
      <c r="F82" s="539" t="s">
        <v>857</v>
      </c>
      <c r="G82" s="533" t="s">
        <v>892</v>
      </c>
      <c r="H82" s="540">
        <v>43747</v>
      </c>
      <c r="I82" s="531"/>
      <c r="J82" s="535"/>
    </row>
    <row r="83" spans="1:10" ht="96" x14ac:dyDescent="0.2">
      <c r="A83" s="528" t="s">
        <v>893</v>
      </c>
      <c r="B83" s="529" t="s">
        <v>894</v>
      </c>
      <c r="C83" s="530" t="s">
        <v>662</v>
      </c>
      <c r="D83" s="531">
        <v>44</v>
      </c>
      <c r="E83" s="532">
        <v>64999</v>
      </c>
      <c r="F83" s="541" t="s">
        <v>895</v>
      </c>
      <c r="G83" s="533" t="s">
        <v>896</v>
      </c>
      <c r="H83" s="534">
        <v>43748</v>
      </c>
      <c r="I83" s="535"/>
      <c r="J83" s="535"/>
    </row>
    <row r="84" spans="1:10" ht="108" x14ac:dyDescent="0.2">
      <c r="A84" s="528" t="s">
        <v>897</v>
      </c>
      <c r="B84" s="529" t="s">
        <v>898</v>
      </c>
      <c r="C84" s="530" t="s">
        <v>662</v>
      </c>
      <c r="D84" s="531">
        <v>41</v>
      </c>
      <c r="E84" s="536">
        <v>47736</v>
      </c>
      <c r="F84" s="537" t="s">
        <v>899</v>
      </c>
      <c r="G84" s="533" t="s">
        <v>900</v>
      </c>
      <c r="H84" s="534">
        <v>43732</v>
      </c>
      <c r="I84" s="535"/>
      <c r="J84" s="538"/>
    </row>
    <row r="85" spans="1:10" ht="96" x14ac:dyDescent="0.2">
      <c r="A85" s="528" t="s">
        <v>901</v>
      </c>
      <c r="B85" s="529" t="s">
        <v>902</v>
      </c>
      <c r="C85" s="530" t="s">
        <v>662</v>
      </c>
      <c r="D85" s="531">
        <v>35</v>
      </c>
      <c r="E85" s="532">
        <v>358000</v>
      </c>
      <c r="F85" s="541" t="s">
        <v>903</v>
      </c>
      <c r="G85" s="533" t="s">
        <v>904</v>
      </c>
      <c r="H85" s="534">
        <v>43725</v>
      </c>
      <c r="I85" s="535"/>
      <c r="J85" s="538"/>
    </row>
    <row r="86" spans="1:10" ht="84" x14ac:dyDescent="0.2">
      <c r="A86" s="528" t="s">
        <v>905</v>
      </c>
      <c r="B86" s="529" t="s">
        <v>906</v>
      </c>
      <c r="C86" s="530" t="s">
        <v>662</v>
      </c>
      <c r="D86" s="531">
        <v>34</v>
      </c>
      <c r="E86" s="536">
        <v>359500</v>
      </c>
      <c r="F86" s="539" t="s">
        <v>789</v>
      </c>
      <c r="G86" s="533" t="s">
        <v>907</v>
      </c>
      <c r="H86" s="540">
        <v>43732</v>
      </c>
      <c r="I86" s="531"/>
      <c r="J86" s="535"/>
    </row>
    <row r="87" spans="1:10" ht="96" x14ac:dyDescent="0.2">
      <c r="A87" s="528" t="s">
        <v>908</v>
      </c>
      <c r="B87" s="529" t="s">
        <v>909</v>
      </c>
      <c r="C87" s="530" t="s">
        <v>662</v>
      </c>
      <c r="D87" s="531">
        <v>37</v>
      </c>
      <c r="E87" s="532">
        <v>81345</v>
      </c>
      <c r="F87" s="541" t="s">
        <v>910</v>
      </c>
      <c r="G87" s="533" t="s">
        <v>911</v>
      </c>
      <c r="H87" s="534">
        <v>43734</v>
      </c>
      <c r="I87" s="535"/>
      <c r="J87" s="535"/>
    </row>
    <row r="88" spans="1:10" ht="72" x14ac:dyDescent="0.2">
      <c r="A88" s="528" t="s">
        <v>912</v>
      </c>
      <c r="B88" s="529" t="s">
        <v>913</v>
      </c>
      <c r="C88" s="530" t="s">
        <v>662</v>
      </c>
      <c r="D88" s="531">
        <v>27</v>
      </c>
      <c r="E88" s="536">
        <v>46760</v>
      </c>
      <c r="F88" s="537" t="s">
        <v>914</v>
      </c>
      <c r="G88" s="533" t="s">
        <v>915</v>
      </c>
      <c r="H88" s="534">
        <v>43718</v>
      </c>
      <c r="I88" s="535"/>
      <c r="J88" s="538"/>
    </row>
    <row r="89" spans="1:10" ht="60" x14ac:dyDescent="0.2">
      <c r="A89" s="528" t="s">
        <v>916</v>
      </c>
      <c r="B89" s="529" t="s">
        <v>917</v>
      </c>
      <c r="C89" s="530" t="s">
        <v>662</v>
      </c>
      <c r="D89" s="531">
        <v>33</v>
      </c>
      <c r="E89" s="532">
        <v>72750</v>
      </c>
      <c r="F89" s="541" t="s">
        <v>709</v>
      </c>
      <c r="G89" s="533" t="s">
        <v>918</v>
      </c>
      <c r="H89" s="534">
        <v>43763</v>
      </c>
      <c r="I89" s="535"/>
      <c r="J89" s="538"/>
    </row>
    <row r="90" spans="1:10" ht="60" x14ac:dyDescent="0.2">
      <c r="A90" s="528" t="s">
        <v>919</v>
      </c>
      <c r="B90" s="529" t="s">
        <v>920</v>
      </c>
      <c r="C90" s="530" t="s">
        <v>662</v>
      </c>
      <c r="D90" s="531">
        <v>32</v>
      </c>
      <c r="E90" s="536">
        <v>239310</v>
      </c>
      <c r="F90" s="539" t="s">
        <v>921</v>
      </c>
      <c r="G90" s="533" t="s">
        <v>922</v>
      </c>
      <c r="H90" s="540">
        <v>43718</v>
      </c>
      <c r="I90" s="531"/>
      <c r="J90" s="535"/>
    </row>
    <row r="91" spans="1:10" ht="60" x14ac:dyDescent="0.2">
      <c r="A91" s="528" t="s">
        <v>923</v>
      </c>
      <c r="B91" s="529" t="s">
        <v>924</v>
      </c>
      <c r="C91" s="530" t="s">
        <v>662</v>
      </c>
      <c r="D91" s="531">
        <v>32</v>
      </c>
      <c r="E91" s="532">
        <v>77920</v>
      </c>
      <c r="F91" s="541" t="s">
        <v>857</v>
      </c>
      <c r="G91" s="533" t="s">
        <v>925</v>
      </c>
      <c r="H91" s="534">
        <v>42626</v>
      </c>
      <c r="I91" s="535"/>
      <c r="J91" s="535"/>
    </row>
    <row r="92" spans="1:10" ht="60" x14ac:dyDescent="0.2">
      <c r="A92" s="528" t="s">
        <v>926</v>
      </c>
      <c r="B92" s="529" t="s">
        <v>927</v>
      </c>
      <c r="C92" s="530" t="s">
        <v>662</v>
      </c>
      <c r="D92" s="531">
        <v>31</v>
      </c>
      <c r="E92" s="536">
        <v>87480</v>
      </c>
      <c r="F92" s="537" t="s">
        <v>709</v>
      </c>
      <c r="G92" s="533" t="s">
        <v>928</v>
      </c>
      <c r="H92" s="534">
        <v>43724</v>
      </c>
      <c r="I92" s="535"/>
      <c r="J92" s="538"/>
    </row>
    <row r="93" spans="1:10" ht="72" x14ac:dyDescent="0.2">
      <c r="A93" s="528" t="s">
        <v>929</v>
      </c>
      <c r="B93" s="529" t="s">
        <v>930</v>
      </c>
      <c r="C93" s="530" t="s">
        <v>662</v>
      </c>
      <c r="D93" s="531">
        <v>39</v>
      </c>
      <c r="E93" s="532">
        <v>49632</v>
      </c>
      <c r="F93" s="541" t="s">
        <v>931</v>
      </c>
      <c r="G93" s="533" t="s">
        <v>932</v>
      </c>
      <c r="H93" s="534">
        <v>43732</v>
      </c>
      <c r="I93" s="535"/>
      <c r="J93" s="538"/>
    </row>
    <row r="94" spans="1:10" ht="60" x14ac:dyDescent="0.2">
      <c r="A94" s="528" t="s">
        <v>933</v>
      </c>
      <c r="B94" s="529" t="s">
        <v>934</v>
      </c>
      <c r="C94" s="530" t="s">
        <v>662</v>
      </c>
      <c r="D94" s="531">
        <v>30</v>
      </c>
      <c r="E94" s="536">
        <v>54894</v>
      </c>
      <c r="F94" s="539" t="s">
        <v>935</v>
      </c>
      <c r="G94" s="533" t="s">
        <v>936</v>
      </c>
      <c r="H94" s="540">
        <v>43752</v>
      </c>
      <c r="I94" s="531"/>
      <c r="J94" s="535"/>
    </row>
    <row r="95" spans="1:10" ht="84" x14ac:dyDescent="0.2">
      <c r="A95" s="528" t="s">
        <v>937</v>
      </c>
      <c r="B95" s="529" t="s">
        <v>938</v>
      </c>
      <c r="C95" s="530" t="s">
        <v>662</v>
      </c>
      <c r="D95" s="531">
        <v>33</v>
      </c>
      <c r="E95" s="532">
        <v>57798</v>
      </c>
      <c r="F95" s="541" t="s">
        <v>939</v>
      </c>
      <c r="G95" s="533" t="s">
        <v>940</v>
      </c>
      <c r="H95" s="534">
        <v>43726</v>
      </c>
      <c r="I95" s="535"/>
      <c r="J95" s="535"/>
    </row>
    <row r="96" spans="1:10" ht="72" x14ac:dyDescent="0.2">
      <c r="A96" s="528" t="s">
        <v>941</v>
      </c>
      <c r="B96" s="529" t="s">
        <v>942</v>
      </c>
      <c r="C96" s="530" t="s">
        <v>662</v>
      </c>
      <c r="D96" s="531">
        <v>28</v>
      </c>
      <c r="E96" s="536">
        <v>149999</v>
      </c>
      <c r="F96" s="537" t="s">
        <v>709</v>
      </c>
      <c r="G96" s="533" t="s">
        <v>943</v>
      </c>
      <c r="H96" s="534">
        <v>43717</v>
      </c>
      <c r="I96" s="535"/>
      <c r="J96" s="538"/>
    </row>
    <row r="97" spans="1:10" ht="72" x14ac:dyDescent="0.2">
      <c r="A97" s="528" t="s">
        <v>944</v>
      </c>
      <c r="B97" s="529" t="s">
        <v>945</v>
      </c>
      <c r="C97" s="530" t="s">
        <v>662</v>
      </c>
      <c r="D97" s="531">
        <v>25</v>
      </c>
      <c r="E97" s="532">
        <v>144424</v>
      </c>
      <c r="F97" s="541" t="s">
        <v>946</v>
      </c>
      <c r="G97" s="533" t="s">
        <v>947</v>
      </c>
      <c r="H97" s="534">
        <v>43724</v>
      </c>
      <c r="I97" s="535"/>
      <c r="J97" s="538"/>
    </row>
    <row r="98" spans="1:10" ht="72" x14ac:dyDescent="0.2">
      <c r="A98" s="528" t="s">
        <v>948</v>
      </c>
      <c r="B98" s="529" t="s">
        <v>949</v>
      </c>
      <c r="C98" s="530" t="s">
        <v>662</v>
      </c>
      <c r="D98" s="531">
        <v>29</v>
      </c>
      <c r="E98" s="536">
        <v>567000</v>
      </c>
      <c r="F98" s="539" t="s">
        <v>789</v>
      </c>
      <c r="G98" s="533" t="s">
        <v>950</v>
      </c>
      <c r="H98" s="540">
        <v>43725</v>
      </c>
      <c r="I98" s="531"/>
      <c r="J98" s="535"/>
    </row>
    <row r="99" spans="1:10" ht="76.5" customHeight="1" x14ac:dyDescent="0.2">
      <c r="A99" s="528" t="s">
        <v>951</v>
      </c>
      <c r="B99" s="529" t="s">
        <v>952</v>
      </c>
      <c r="C99" s="530" t="s">
        <v>662</v>
      </c>
      <c r="D99" s="531">
        <v>10</v>
      </c>
      <c r="E99" s="532">
        <v>238194</v>
      </c>
      <c r="F99" s="541" t="s">
        <v>807</v>
      </c>
      <c r="G99" s="533" t="s">
        <v>953</v>
      </c>
      <c r="H99" s="534">
        <v>43724</v>
      </c>
      <c r="I99" s="535"/>
      <c r="J99" s="535"/>
    </row>
    <row r="100" spans="1:10" ht="84" x14ac:dyDescent="0.2">
      <c r="A100" s="528" t="s">
        <v>954</v>
      </c>
      <c r="B100" s="529" t="s">
        <v>955</v>
      </c>
      <c r="C100" s="530" t="s">
        <v>662</v>
      </c>
      <c r="D100" s="531">
        <v>29</v>
      </c>
      <c r="E100" s="536"/>
      <c r="F100" s="536" t="s">
        <v>956</v>
      </c>
      <c r="G100" s="533"/>
      <c r="H100" s="534"/>
      <c r="I100" s="535"/>
      <c r="J100" s="538"/>
    </row>
    <row r="101" spans="1:10" ht="72" x14ac:dyDescent="0.2">
      <c r="A101" s="528" t="s">
        <v>957</v>
      </c>
      <c r="B101" s="529" t="s">
        <v>958</v>
      </c>
      <c r="C101" s="530" t="s">
        <v>662</v>
      </c>
      <c r="D101" s="531">
        <v>16</v>
      </c>
      <c r="E101" s="532">
        <v>350740</v>
      </c>
      <c r="F101" s="541" t="s">
        <v>709</v>
      </c>
      <c r="G101" s="533" t="s">
        <v>959</v>
      </c>
      <c r="H101" s="534">
        <v>43724</v>
      </c>
      <c r="I101" s="535"/>
      <c r="J101" s="538"/>
    </row>
    <row r="102" spans="1:10" ht="78.75" customHeight="1" x14ac:dyDescent="0.2">
      <c r="A102" s="528" t="s">
        <v>960</v>
      </c>
      <c r="B102" s="529" t="s">
        <v>961</v>
      </c>
      <c r="C102" s="530" t="s">
        <v>662</v>
      </c>
      <c r="D102" s="531">
        <v>6</v>
      </c>
      <c r="E102" s="536">
        <v>399757</v>
      </c>
      <c r="F102" s="539" t="s">
        <v>962</v>
      </c>
      <c r="G102" s="533" t="s">
        <v>963</v>
      </c>
      <c r="H102" s="540">
        <v>43752</v>
      </c>
      <c r="I102" s="531"/>
      <c r="J102" s="535"/>
    </row>
    <row r="103" spans="1:10" ht="96" x14ac:dyDescent="0.2">
      <c r="A103" s="528" t="s">
        <v>964</v>
      </c>
      <c r="B103" s="529" t="s">
        <v>965</v>
      </c>
      <c r="C103" s="530" t="s">
        <v>662</v>
      </c>
      <c r="D103" s="531">
        <v>31</v>
      </c>
      <c r="E103" s="532">
        <v>94000</v>
      </c>
      <c r="F103" s="541" t="s">
        <v>966</v>
      </c>
      <c r="G103" s="533" t="s">
        <v>967</v>
      </c>
      <c r="H103" s="534">
        <v>43724</v>
      </c>
      <c r="I103" s="535"/>
      <c r="J103" s="535"/>
    </row>
    <row r="104" spans="1:10" ht="36" x14ac:dyDescent="0.2">
      <c r="A104" s="528" t="s">
        <v>968</v>
      </c>
      <c r="B104" s="529" t="s">
        <v>969</v>
      </c>
      <c r="C104" s="530" t="s">
        <v>662</v>
      </c>
      <c r="D104" s="531">
        <v>15</v>
      </c>
      <c r="E104" s="536">
        <v>144179</v>
      </c>
      <c r="F104" s="537" t="s">
        <v>970</v>
      </c>
      <c r="G104" s="533" t="s">
        <v>971</v>
      </c>
      <c r="H104" s="534">
        <v>43710</v>
      </c>
      <c r="I104" s="535"/>
      <c r="J104" s="538"/>
    </row>
    <row r="105" spans="1:10" ht="60" x14ac:dyDescent="0.2">
      <c r="A105" s="528" t="s">
        <v>972</v>
      </c>
      <c r="B105" s="529" t="s">
        <v>973</v>
      </c>
      <c r="C105" s="530" t="s">
        <v>662</v>
      </c>
      <c r="D105" s="531">
        <v>3</v>
      </c>
      <c r="E105" s="532">
        <v>36144</v>
      </c>
      <c r="F105" s="541" t="s">
        <v>974</v>
      </c>
      <c r="G105" s="533" t="s">
        <v>975</v>
      </c>
      <c r="H105" s="534">
        <v>43689</v>
      </c>
      <c r="I105" s="535"/>
      <c r="J105" s="538"/>
    </row>
    <row r="106" spans="1:10" ht="96" x14ac:dyDescent="0.2">
      <c r="A106" s="528" t="s">
        <v>976</v>
      </c>
      <c r="B106" s="529" t="s">
        <v>977</v>
      </c>
      <c r="C106" s="530" t="s">
        <v>662</v>
      </c>
      <c r="D106" s="531">
        <v>26</v>
      </c>
      <c r="E106" s="536">
        <v>108000</v>
      </c>
      <c r="F106" s="539" t="s">
        <v>789</v>
      </c>
      <c r="G106" s="533" t="s">
        <v>978</v>
      </c>
      <c r="H106" s="540">
        <v>43700</v>
      </c>
      <c r="I106" s="531"/>
      <c r="J106" s="535"/>
    </row>
    <row r="107" spans="1:10" ht="84" x14ac:dyDescent="0.2">
      <c r="A107" s="528" t="s">
        <v>979</v>
      </c>
      <c r="B107" s="529" t="s">
        <v>980</v>
      </c>
      <c r="C107" s="530" t="s">
        <v>662</v>
      </c>
      <c r="D107" s="531">
        <v>28</v>
      </c>
      <c r="E107" s="532">
        <v>49980</v>
      </c>
      <c r="F107" s="541" t="s">
        <v>981</v>
      </c>
      <c r="G107" s="533" t="s">
        <v>982</v>
      </c>
      <c r="H107" s="534">
        <v>43717</v>
      </c>
      <c r="I107" s="535"/>
      <c r="J107" s="535"/>
    </row>
    <row r="108" spans="1:10" ht="60" x14ac:dyDescent="0.2">
      <c r="A108" s="528" t="s">
        <v>983</v>
      </c>
      <c r="B108" s="529" t="s">
        <v>984</v>
      </c>
      <c r="C108" s="530" t="s">
        <v>662</v>
      </c>
      <c r="D108" s="531">
        <v>23</v>
      </c>
      <c r="E108" s="536">
        <v>86380</v>
      </c>
      <c r="F108" s="537" t="s">
        <v>985</v>
      </c>
      <c r="G108" s="533" t="s">
        <v>986</v>
      </c>
      <c r="H108" s="534">
        <v>43699</v>
      </c>
      <c r="I108" s="535"/>
      <c r="J108" s="538"/>
    </row>
    <row r="109" spans="1:10" ht="63.75" customHeight="1" x14ac:dyDescent="0.2">
      <c r="A109" s="1008" t="s">
        <v>987</v>
      </c>
      <c r="B109" s="529" t="s">
        <v>988</v>
      </c>
      <c r="C109" s="530" t="s">
        <v>662</v>
      </c>
      <c r="D109" s="531">
        <v>25</v>
      </c>
      <c r="E109" s="532">
        <v>24720</v>
      </c>
      <c r="F109" s="541" t="s">
        <v>989</v>
      </c>
      <c r="G109" s="533" t="s">
        <v>990</v>
      </c>
      <c r="H109" s="534">
        <v>43705</v>
      </c>
      <c r="I109" s="535"/>
      <c r="J109" s="538"/>
    </row>
    <row r="110" spans="1:10" ht="38.25" customHeight="1" x14ac:dyDescent="0.2">
      <c r="A110" s="1009"/>
      <c r="B110" s="529"/>
      <c r="C110" s="530"/>
      <c r="D110" s="531"/>
      <c r="E110" s="536">
        <v>27150</v>
      </c>
      <c r="F110" s="539" t="s">
        <v>991</v>
      </c>
      <c r="G110" s="533" t="s">
        <v>992</v>
      </c>
      <c r="H110" s="540">
        <v>43705</v>
      </c>
      <c r="I110" s="531"/>
      <c r="J110" s="535"/>
    </row>
    <row r="111" spans="1:10" ht="73.5" customHeight="1" x14ac:dyDescent="0.2">
      <c r="A111" s="528" t="s">
        <v>870</v>
      </c>
      <c r="B111" s="529" t="s">
        <v>993</v>
      </c>
      <c r="C111" s="530" t="s">
        <v>662</v>
      </c>
      <c r="D111" s="531">
        <v>27</v>
      </c>
      <c r="E111" s="532">
        <v>105920</v>
      </c>
      <c r="F111" s="541" t="s">
        <v>807</v>
      </c>
      <c r="G111" s="533" t="s">
        <v>994</v>
      </c>
      <c r="H111" s="534">
        <v>43801</v>
      </c>
      <c r="I111" s="535"/>
      <c r="J111" s="535"/>
    </row>
    <row r="112" spans="1:10" ht="84" x14ac:dyDescent="0.2">
      <c r="A112" s="528" t="s">
        <v>995</v>
      </c>
      <c r="B112" s="529" t="s">
        <v>996</v>
      </c>
      <c r="C112" s="530" t="s">
        <v>662</v>
      </c>
      <c r="D112" s="531">
        <v>24</v>
      </c>
      <c r="E112" s="536">
        <v>373900</v>
      </c>
      <c r="F112" s="537" t="s">
        <v>997</v>
      </c>
      <c r="G112" s="533" t="s">
        <v>998</v>
      </c>
      <c r="H112" s="534">
        <v>43711</v>
      </c>
      <c r="I112" s="535"/>
      <c r="J112" s="538"/>
    </row>
    <row r="113" spans="1:10" ht="60" x14ac:dyDescent="0.2">
      <c r="A113" s="528" t="s">
        <v>999</v>
      </c>
      <c r="B113" s="529" t="s">
        <v>1000</v>
      </c>
      <c r="C113" s="530" t="s">
        <v>662</v>
      </c>
      <c r="D113" s="531">
        <v>21</v>
      </c>
      <c r="E113" s="532">
        <v>42900</v>
      </c>
      <c r="F113" s="541" t="s">
        <v>709</v>
      </c>
      <c r="G113" s="533" t="s">
        <v>1001</v>
      </c>
      <c r="H113" s="534">
        <v>43699</v>
      </c>
      <c r="I113" s="535"/>
      <c r="J113" s="538"/>
    </row>
    <row r="114" spans="1:10" ht="84" x14ac:dyDescent="0.2">
      <c r="A114" s="528" t="s">
        <v>1002</v>
      </c>
      <c r="B114" s="529" t="s">
        <v>1003</v>
      </c>
      <c r="C114" s="530" t="s">
        <v>662</v>
      </c>
      <c r="D114" s="531">
        <v>24</v>
      </c>
      <c r="E114" s="536">
        <v>120600</v>
      </c>
      <c r="F114" s="539" t="s">
        <v>1004</v>
      </c>
      <c r="G114" s="533" t="s">
        <v>1005</v>
      </c>
      <c r="H114" s="540">
        <v>43731</v>
      </c>
      <c r="I114" s="531"/>
      <c r="J114" s="535"/>
    </row>
    <row r="115" spans="1:10" ht="65.25" customHeight="1" x14ac:dyDescent="0.2">
      <c r="A115" s="528" t="s">
        <v>1006</v>
      </c>
      <c r="B115" s="529" t="s">
        <v>1007</v>
      </c>
      <c r="C115" s="530" t="s">
        <v>662</v>
      </c>
      <c r="D115" s="531">
        <v>11</v>
      </c>
      <c r="E115" s="532">
        <v>99997.46</v>
      </c>
      <c r="F115" s="541" t="s">
        <v>1008</v>
      </c>
      <c r="G115" s="533" t="s">
        <v>1009</v>
      </c>
      <c r="H115" s="534">
        <v>43728</v>
      </c>
      <c r="I115" s="535"/>
      <c r="J115" s="535"/>
    </row>
    <row r="116" spans="1:10" ht="72" x14ac:dyDescent="0.2">
      <c r="A116" s="528" t="s">
        <v>951</v>
      </c>
      <c r="B116" s="529" t="s">
        <v>1010</v>
      </c>
      <c r="C116" s="530" t="s">
        <v>662</v>
      </c>
      <c r="D116" s="531">
        <v>10</v>
      </c>
      <c r="E116" s="536"/>
      <c r="F116" s="536" t="s">
        <v>1011</v>
      </c>
      <c r="G116" s="533"/>
      <c r="H116" s="534"/>
      <c r="I116" s="535"/>
      <c r="J116" s="538"/>
    </row>
    <row r="117" spans="1:10" ht="72" x14ac:dyDescent="0.2">
      <c r="A117" s="528" t="s">
        <v>1012</v>
      </c>
      <c r="B117" s="529" t="s">
        <v>1013</v>
      </c>
      <c r="C117" s="530" t="s">
        <v>662</v>
      </c>
      <c r="D117" s="531">
        <v>23</v>
      </c>
      <c r="E117" s="532">
        <v>142600</v>
      </c>
      <c r="F117" s="541" t="s">
        <v>903</v>
      </c>
      <c r="G117" s="533" t="s">
        <v>1014</v>
      </c>
      <c r="H117" s="534">
        <v>43700</v>
      </c>
      <c r="I117" s="535"/>
      <c r="J117" s="538"/>
    </row>
    <row r="118" spans="1:10" ht="84" x14ac:dyDescent="0.2">
      <c r="A118" s="528" t="s">
        <v>866</v>
      </c>
      <c r="B118" s="529" t="s">
        <v>1015</v>
      </c>
      <c r="C118" s="530" t="s">
        <v>662</v>
      </c>
      <c r="D118" s="531">
        <v>26</v>
      </c>
      <c r="E118" s="536">
        <v>274571.25</v>
      </c>
      <c r="F118" s="539" t="s">
        <v>868</v>
      </c>
      <c r="G118" s="533" t="s">
        <v>869</v>
      </c>
      <c r="H118" s="540">
        <v>43790</v>
      </c>
      <c r="I118" s="531"/>
      <c r="J118" s="535"/>
    </row>
    <row r="119" spans="1:10" ht="96" x14ac:dyDescent="0.2">
      <c r="A119" s="528" t="s">
        <v>1016</v>
      </c>
      <c r="B119" s="529" t="s">
        <v>1017</v>
      </c>
      <c r="C119" s="530" t="s">
        <v>662</v>
      </c>
      <c r="D119" s="531">
        <v>22</v>
      </c>
      <c r="E119" s="532">
        <v>87369</v>
      </c>
      <c r="F119" s="541" t="s">
        <v>709</v>
      </c>
      <c r="G119" s="533" t="s">
        <v>1018</v>
      </c>
      <c r="H119" s="534">
        <v>43704</v>
      </c>
      <c r="I119" s="535"/>
      <c r="J119" s="535"/>
    </row>
    <row r="120" spans="1:10" ht="60" x14ac:dyDescent="0.2">
      <c r="A120" s="528" t="s">
        <v>1019</v>
      </c>
      <c r="B120" s="529" t="s">
        <v>1020</v>
      </c>
      <c r="C120" s="530" t="s">
        <v>662</v>
      </c>
      <c r="D120" s="531">
        <v>20</v>
      </c>
      <c r="E120" s="536">
        <v>174900</v>
      </c>
      <c r="F120" s="537" t="s">
        <v>789</v>
      </c>
      <c r="G120" s="533" t="s">
        <v>1021</v>
      </c>
      <c r="H120" s="534">
        <v>43696</v>
      </c>
      <c r="I120" s="535"/>
      <c r="J120" s="538"/>
    </row>
    <row r="121" spans="1:10" ht="60" x14ac:dyDescent="0.2">
      <c r="A121" s="528" t="s">
        <v>1022</v>
      </c>
      <c r="B121" s="529" t="s">
        <v>1023</v>
      </c>
      <c r="C121" s="530" t="s">
        <v>662</v>
      </c>
      <c r="D121" s="531">
        <v>19</v>
      </c>
      <c r="E121" s="532">
        <v>97000</v>
      </c>
      <c r="F121" s="541" t="s">
        <v>1024</v>
      </c>
      <c r="G121" s="533" t="s">
        <v>1025</v>
      </c>
      <c r="H121" s="534">
        <v>43705</v>
      </c>
      <c r="I121" s="535"/>
      <c r="J121" s="538"/>
    </row>
    <row r="122" spans="1:10" ht="72" x14ac:dyDescent="0.2">
      <c r="A122" s="528" t="s">
        <v>1026</v>
      </c>
      <c r="B122" s="529" t="s">
        <v>1027</v>
      </c>
      <c r="C122" s="530" t="s">
        <v>662</v>
      </c>
      <c r="D122" s="531">
        <v>18</v>
      </c>
      <c r="E122" s="536">
        <v>68250</v>
      </c>
      <c r="F122" s="539" t="s">
        <v>1024</v>
      </c>
      <c r="G122" s="533" t="s">
        <v>1028</v>
      </c>
      <c r="H122" s="540">
        <v>43689</v>
      </c>
      <c r="I122" s="531"/>
      <c r="J122" s="535"/>
    </row>
    <row r="123" spans="1:10" ht="60" x14ac:dyDescent="0.2">
      <c r="A123" s="528" t="s">
        <v>1029</v>
      </c>
      <c r="B123" s="529" t="s">
        <v>1030</v>
      </c>
      <c r="C123" s="530" t="s">
        <v>662</v>
      </c>
      <c r="D123" s="531">
        <v>17</v>
      </c>
      <c r="E123" s="532">
        <v>253500</v>
      </c>
      <c r="F123" s="541" t="s">
        <v>789</v>
      </c>
      <c r="G123" s="533" t="s">
        <v>1031</v>
      </c>
      <c r="H123" s="534">
        <v>43693</v>
      </c>
      <c r="I123" s="535"/>
      <c r="J123" s="535"/>
    </row>
    <row r="124" spans="1:10" ht="72" x14ac:dyDescent="0.2">
      <c r="A124" s="528" t="s">
        <v>957</v>
      </c>
      <c r="B124" s="529" t="s">
        <v>1032</v>
      </c>
      <c r="C124" s="530" t="s">
        <v>662</v>
      </c>
      <c r="D124" s="531">
        <v>16</v>
      </c>
      <c r="E124" s="536">
        <v>350740</v>
      </c>
      <c r="F124" s="537" t="s">
        <v>709</v>
      </c>
      <c r="G124" s="533" t="s">
        <v>1033</v>
      </c>
      <c r="H124" s="534">
        <v>43724</v>
      </c>
      <c r="I124" s="535"/>
      <c r="J124" s="538"/>
    </row>
    <row r="125" spans="1:10" ht="72" x14ac:dyDescent="0.2">
      <c r="A125" s="528" t="s">
        <v>1034</v>
      </c>
      <c r="B125" s="529" t="s">
        <v>1035</v>
      </c>
      <c r="C125" s="530" t="s">
        <v>662</v>
      </c>
      <c r="D125" s="531">
        <v>22</v>
      </c>
      <c r="E125" s="532">
        <v>71883</v>
      </c>
      <c r="F125" s="541" t="s">
        <v>1036</v>
      </c>
      <c r="G125" s="533" t="s">
        <v>1037</v>
      </c>
      <c r="H125" s="534">
        <v>43711</v>
      </c>
      <c r="I125" s="535"/>
      <c r="J125" s="538"/>
    </row>
    <row r="126" spans="1:10" ht="60" x14ac:dyDescent="0.2">
      <c r="A126" s="528" t="s">
        <v>1038</v>
      </c>
      <c r="B126" s="529" t="s">
        <v>1039</v>
      </c>
      <c r="C126" s="530" t="s">
        <v>662</v>
      </c>
      <c r="D126" s="531">
        <v>15</v>
      </c>
      <c r="E126" s="536">
        <v>42140</v>
      </c>
      <c r="F126" s="539" t="s">
        <v>1040</v>
      </c>
      <c r="G126" s="533" t="s">
        <v>1041</v>
      </c>
      <c r="H126" s="540">
        <v>43665</v>
      </c>
      <c r="I126" s="531"/>
      <c r="J126" s="535"/>
    </row>
    <row r="127" spans="1:10" ht="36" x14ac:dyDescent="0.2">
      <c r="A127" s="528" t="s">
        <v>968</v>
      </c>
      <c r="B127" s="529" t="s">
        <v>1042</v>
      </c>
      <c r="C127" s="530" t="s">
        <v>662</v>
      </c>
      <c r="D127" s="531">
        <v>15</v>
      </c>
      <c r="E127" s="532"/>
      <c r="F127" s="532" t="s">
        <v>1011</v>
      </c>
      <c r="G127" s="533"/>
      <c r="H127" s="534"/>
      <c r="I127" s="535"/>
      <c r="J127" s="535"/>
    </row>
    <row r="128" spans="1:10" ht="72" x14ac:dyDescent="0.2">
      <c r="A128" s="528" t="s">
        <v>1043</v>
      </c>
      <c r="B128" s="529" t="s">
        <v>1044</v>
      </c>
      <c r="C128" s="530" t="s">
        <v>662</v>
      </c>
      <c r="D128" s="531">
        <v>9</v>
      </c>
      <c r="E128" s="536">
        <v>48990</v>
      </c>
      <c r="F128" s="537" t="s">
        <v>910</v>
      </c>
      <c r="G128" s="533" t="s">
        <v>1045</v>
      </c>
      <c r="H128" s="534">
        <v>43656</v>
      </c>
      <c r="I128" s="535"/>
      <c r="J128" s="538"/>
    </row>
    <row r="129" spans="1:10" ht="72" x14ac:dyDescent="0.2">
      <c r="A129" s="528" t="s">
        <v>1046</v>
      </c>
      <c r="B129" s="529" t="s">
        <v>1047</v>
      </c>
      <c r="C129" s="530" t="s">
        <v>662</v>
      </c>
      <c r="D129" s="531">
        <v>14</v>
      </c>
      <c r="E129" s="532">
        <v>490800</v>
      </c>
      <c r="F129" s="541" t="s">
        <v>903</v>
      </c>
      <c r="G129" s="533" t="s">
        <v>1048</v>
      </c>
      <c r="H129" s="534">
        <v>43683</v>
      </c>
      <c r="I129" s="535"/>
      <c r="J129" s="538"/>
    </row>
    <row r="130" spans="1:10" ht="72" x14ac:dyDescent="0.2">
      <c r="A130" s="528" t="s">
        <v>1049</v>
      </c>
      <c r="B130" s="529" t="s">
        <v>1050</v>
      </c>
      <c r="C130" s="530" t="s">
        <v>662</v>
      </c>
      <c r="D130" s="531">
        <v>13</v>
      </c>
      <c r="E130" s="536">
        <v>283800</v>
      </c>
      <c r="F130" s="539" t="s">
        <v>789</v>
      </c>
      <c r="G130" s="533" t="s">
        <v>1051</v>
      </c>
      <c r="H130" s="540">
        <v>43656</v>
      </c>
      <c r="I130" s="531"/>
      <c r="J130" s="535"/>
    </row>
    <row r="131" spans="1:10" ht="60" x14ac:dyDescent="0.2">
      <c r="A131" s="528" t="s">
        <v>1052</v>
      </c>
      <c r="B131" s="529" t="s">
        <v>1053</v>
      </c>
      <c r="C131" s="530" t="s">
        <v>662</v>
      </c>
      <c r="D131" s="531">
        <v>2</v>
      </c>
      <c r="E131" s="532">
        <v>40830</v>
      </c>
      <c r="F131" s="541" t="s">
        <v>1054</v>
      </c>
      <c r="G131" s="533" t="s">
        <v>1055</v>
      </c>
      <c r="H131" s="534">
        <v>43636</v>
      </c>
      <c r="I131" s="535"/>
      <c r="J131" s="535"/>
    </row>
    <row r="132" spans="1:10" ht="84" x14ac:dyDescent="0.2">
      <c r="A132" s="528" t="s">
        <v>1056</v>
      </c>
      <c r="B132" s="529" t="s">
        <v>1057</v>
      </c>
      <c r="C132" s="530" t="s">
        <v>662</v>
      </c>
      <c r="D132" s="531">
        <v>10</v>
      </c>
      <c r="E132" s="536">
        <v>37200</v>
      </c>
      <c r="F132" s="537" t="s">
        <v>1058</v>
      </c>
      <c r="G132" s="533" t="s">
        <v>1059</v>
      </c>
      <c r="H132" s="534">
        <v>43633</v>
      </c>
      <c r="I132" s="535"/>
      <c r="J132" s="538"/>
    </row>
    <row r="133" spans="1:10" ht="48" x14ac:dyDescent="0.2">
      <c r="A133" s="528" t="s">
        <v>1060</v>
      </c>
      <c r="B133" s="529" t="s">
        <v>1061</v>
      </c>
      <c r="C133" s="530" t="s">
        <v>662</v>
      </c>
      <c r="D133" s="531">
        <v>8</v>
      </c>
      <c r="E133" s="532">
        <v>214469</v>
      </c>
      <c r="F133" s="541" t="s">
        <v>1062</v>
      </c>
      <c r="G133" s="533" t="s">
        <v>1063</v>
      </c>
      <c r="H133" s="534">
        <v>43643</v>
      </c>
      <c r="I133" s="535"/>
      <c r="J133" s="538"/>
    </row>
    <row r="134" spans="1:10" ht="66" customHeight="1" x14ac:dyDescent="0.2">
      <c r="A134" s="528" t="s">
        <v>1064</v>
      </c>
      <c r="B134" s="529" t="s">
        <v>1065</v>
      </c>
      <c r="C134" s="530" t="s">
        <v>662</v>
      </c>
      <c r="D134" s="531">
        <v>12</v>
      </c>
      <c r="E134" s="536">
        <v>100000</v>
      </c>
      <c r="F134" s="539" t="s">
        <v>1066</v>
      </c>
      <c r="G134" s="533" t="s">
        <v>1067</v>
      </c>
      <c r="H134" s="540">
        <v>43640</v>
      </c>
      <c r="I134" s="531"/>
      <c r="J134" s="535"/>
    </row>
    <row r="135" spans="1:10" ht="48" x14ac:dyDescent="0.2">
      <c r="A135" s="528" t="s">
        <v>1068</v>
      </c>
      <c r="B135" s="529" t="s">
        <v>1069</v>
      </c>
      <c r="C135" s="530" t="s">
        <v>662</v>
      </c>
      <c r="D135" s="531">
        <v>11</v>
      </c>
      <c r="E135" s="532">
        <v>270800</v>
      </c>
      <c r="F135" s="541" t="s">
        <v>921</v>
      </c>
      <c r="G135" s="533" t="s">
        <v>1070</v>
      </c>
      <c r="H135" s="534">
        <v>43640</v>
      </c>
      <c r="I135" s="535"/>
      <c r="J135" s="535"/>
    </row>
    <row r="136" spans="1:10" ht="54" customHeight="1" x14ac:dyDescent="0.2">
      <c r="A136" s="542" t="s">
        <v>1071</v>
      </c>
      <c r="B136" s="529" t="s">
        <v>1072</v>
      </c>
      <c r="C136" s="530" t="s">
        <v>662</v>
      </c>
      <c r="D136" s="531">
        <v>3</v>
      </c>
      <c r="E136" s="536">
        <v>55350</v>
      </c>
      <c r="F136" s="537" t="s">
        <v>1058</v>
      </c>
      <c r="G136" s="533" t="s">
        <v>1073</v>
      </c>
      <c r="H136" s="534">
        <v>43606</v>
      </c>
      <c r="I136" s="535"/>
      <c r="J136" s="538"/>
    </row>
    <row r="137" spans="1:10" ht="64.5" customHeight="1" x14ac:dyDescent="0.2">
      <c r="A137" s="528" t="s">
        <v>1074</v>
      </c>
      <c r="B137" s="529" t="s">
        <v>1075</v>
      </c>
      <c r="C137" s="530" t="s">
        <v>662</v>
      </c>
      <c r="D137" s="531">
        <v>9</v>
      </c>
      <c r="E137" s="532">
        <v>130000</v>
      </c>
      <c r="F137" s="541" t="s">
        <v>1058</v>
      </c>
      <c r="G137" s="533" t="s">
        <v>1076</v>
      </c>
      <c r="H137" s="534">
        <v>43608</v>
      </c>
      <c r="I137" s="535"/>
      <c r="J137" s="538"/>
    </row>
    <row r="138" spans="1:10" ht="72" x14ac:dyDescent="0.2">
      <c r="A138" s="528" t="s">
        <v>1077</v>
      </c>
      <c r="B138" s="529" t="s">
        <v>1078</v>
      </c>
      <c r="C138" s="530" t="s">
        <v>662</v>
      </c>
      <c r="D138" s="531">
        <v>8</v>
      </c>
      <c r="E138" s="536">
        <v>46900</v>
      </c>
      <c r="F138" s="539" t="s">
        <v>1079</v>
      </c>
      <c r="G138" s="533" t="s">
        <v>1080</v>
      </c>
      <c r="H138" s="540">
        <v>43599</v>
      </c>
      <c r="I138" s="531"/>
      <c r="J138" s="535"/>
    </row>
    <row r="139" spans="1:10" ht="72" x14ac:dyDescent="0.2">
      <c r="A139" s="528" t="s">
        <v>1081</v>
      </c>
      <c r="B139" s="529" t="s">
        <v>1082</v>
      </c>
      <c r="C139" s="530" t="s">
        <v>662</v>
      </c>
      <c r="D139" s="531">
        <v>7</v>
      </c>
      <c r="E139" s="532">
        <v>95541.6</v>
      </c>
      <c r="F139" s="541" t="s">
        <v>709</v>
      </c>
      <c r="G139" s="533" t="s">
        <v>1083</v>
      </c>
      <c r="H139" s="534">
        <v>43615</v>
      </c>
      <c r="I139" s="535"/>
      <c r="J139" s="535"/>
    </row>
    <row r="140" spans="1:10" ht="36" customHeight="1" x14ac:dyDescent="0.2">
      <c r="A140" s="528" t="s">
        <v>1071</v>
      </c>
      <c r="B140" s="529" t="s">
        <v>1084</v>
      </c>
      <c r="C140" s="530" t="s">
        <v>662</v>
      </c>
      <c r="D140" s="531">
        <v>3</v>
      </c>
      <c r="E140" s="536"/>
      <c r="F140" s="536" t="s">
        <v>1011</v>
      </c>
      <c r="G140" s="533"/>
      <c r="H140" s="534"/>
      <c r="I140" s="535"/>
      <c r="J140" s="538"/>
    </row>
    <row r="141" spans="1:10" ht="60" x14ac:dyDescent="0.2">
      <c r="A141" s="528" t="s">
        <v>1085</v>
      </c>
      <c r="B141" s="529" t="s">
        <v>1086</v>
      </c>
      <c r="C141" s="530" t="s">
        <v>662</v>
      </c>
      <c r="D141" s="531">
        <v>6</v>
      </c>
      <c r="E141" s="532">
        <v>48000</v>
      </c>
      <c r="F141" s="541" t="s">
        <v>789</v>
      </c>
      <c r="G141" s="533" t="s">
        <v>1087</v>
      </c>
      <c r="H141" s="534">
        <v>43564</v>
      </c>
      <c r="I141" s="535"/>
      <c r="J141" s="538"/>
    </row>
    <row r="142" spans="1:10" ht="60" x14ac:dyDescent="0.2">
      <c r="A142" s="528" t="s">
        <v>1088</v>
      </c>
      <c r="B142" s="529" t="s">
        <v>1089</v>
      </c>
      <c r="C142" s="530" t="s">
        <v>662</v>
      </c>
      <c r="D142" s="531">
        <v>5</v>
      </c>
      <c r="E142" s="536">
        <v>77000</v>
      </c>
      <c r="F142" s="539" t="s">
        <v>789</v>
      </c>
      <c r="G142" s="533" t="s">
        <v>1090</v>
      </c>
      <c r="H142" s="540">
        <v>43564</v>
      </c>
      <c r="I142" s="531"/>
      <c r="J142" s="535"/>
    </row>
    <row r="143" spans="1:10" ht="48" x14ac:dyDescent="0.2">
      <c r="A143" s="528" t="s">
        <v>1091</v>
      </c>
      <c r="B143" s="529" t="s">
        <v>1092</v>
      </c>
      <c r="C143" s="530" t="s">
        <v>662</v>
      </c>
      <c r="D143" s="531">
        <v>1</v>
      </c>
      <c r="E143" s="532">
        <v>57290</v>
      </c>
      <c r="F143" s="541" t="s">
        <v>1054</v>
      </c>
      <c r="G143" s="533" t="s">
        <v>1093</v>
      </c>
      <c r="H143" s="534">
        <v>43542</v>
      </c>
      <c r="I143" s="535"/>
      <c r="J143" s="535"/>
    </row>
    <row r="144" spans="1:10" ht="60" x14ac:dyDescent="0.2">
      <c r="A144" s="528" t="s">
        <v>1094</v>
      </c>
      <c r="B144" s="529" t="s">
        <v>1095</v>
      </c>
      <c r="C144" s="530" t="s">
        <v>662</v>
      </c>
      <c r="D144" s="531">
        <v>1</v>
      </c>
      <c r="E144" s="536">
        <v>224423.08</v>
      </c>
      <c r="F144" s="537" t="s">
        <v>1096</v>
      </c>
      <c r="G144" s="533" t="s">
        <v>1097</v>
      </c>
      <c r="H144" s="534">
        <v>43578</v>
      </c>
      <c r="I144" s="535"/>
      <c r="J144" s="538"/>
    </row>
    <row r="145" spans="1:10" ht="72" x14ac:dyDescent="0.2">
      <c r="A145" s="528" t="s">
        <v>1098</v>
      </c>
      <c r="B145" s="529" t="s">
        <v>1099</v>
      </c>
      <c r="C145" s="530" t="s">
        <v>662</v>
      </c>
      <c r="D145" s="531">
        <v>4</v>
      </c>
      <c r="E145" s="532">
        <v>313020</v>
      </c>
      <c r="F145" s="541" t="s">
        <v>903</v>
      </c>
      <c r="G145" s="533" t="s">
        <v>692</v>
      </c>
      <c r="H145" s="534">
        <v>43542</v>
      </c>
      <c r="I145" s="535"/>
      <c r="J145" s="538"/>
    </row>
    <row r="146" spans="1:10" ht="72" x14ac:dyDescent="0.2">
      <c r="A146" s="528" t="s">
        <v>1100</v>
      </c>
      <c r="B146" s="529" t="s">
        <v>1101</v>
      </c>
      <c r="C146" s="530" t="s">
        <v>662</v>
      </c>
      <c r="D146" s="531">
        <v>2</v>
      </c>
      <c r="E146" s="536">
        <v>52240</v>
      </c>
      <c r="F146" s="539" t="s">
        <v>985</v>
      </c>
      <c r="G146" s="533" t="s">
        <v>1102</v>
      </c>
      <c r="H146" s="540">
        <v>43545</v>
      </c>
      <c r="I146" s="531"/>
      <c r="J146" s="535"/>
    </row>
    <row r="147" spans="1:10" ht="72" x14ac:dyDescent="0.2">
      <c r="A147" s="528" t="s">
        <v>1103</v>
      </c>
      <c r="B147" s="529" t="s">
        <v>1104</v>
      </c>
      <c r="C147" s="530" t="s">
        <v>662</v>
      </c>
      <c r="D147" s="531">
        <v>2</v>
      </c>
      <c r="E147" s="532">
        <v>144653</v>
      </c>
      <c r="F147" s="541" t="s">
        <v>1105</v>
      </c>
      <c r="G147" s="533" t="s">
        <v>1106</v>
      </c>
      <c r="H147" s="534">
        <v>43557</v>
      </c>
      <c r="I147" s="535"/>
      <c r="J147" s="535"/>
    </row>
    <row r="148" spans="1:10" ht="60" x14ac:dyDescent="0.2">
      <c r="A148" s="528" t="s">
        <v>1107</v>
      </c>
      <c r="B148" s="529" t="s">
        <v>1108</v>
      </c>
      <c r="C148" s="530" t="s">
        <v>662</v>
      </c>
      <c r="D148" s="531">
        <v>1</v>
      </c>
      <c r="E148" s="536">
        <v>53203.1</v>
      </c>
      <c r="F148" s="537" t="s">
        <v>715</v>
      </c>
      <c r="G148" s="533" t="s">
        <v>1109</v>
      </c>
      <c r="H148" s="534">
        <v>43543</v>
      </c>
      <c r="I148" s="535"/>
      <c r="J148" s="538"/>
    </row>
    <row r="149" spans="1:10" ht="72" x14ac:dyDescent="0.2">
      <c r="A149" s="528" t="s">
        <v>1110</v>
      </c>
      <c r="B149" s="529" t="s">
        <v>1111</v>
      </c>
      <c r="C149" s="530" t="s">
        <v>662</v>
      </c>
      <c r="D149" s="531">
        <v>6</v>
      </c>
      <c r="E149" s="532">
        <v>300000</v>
      </c>
      <c r="F149" s="541" t="s">
        <v>1112</v>
      </c>
      <c r="G149" s="533" t="s">
        <v>1113</v>
      </c>
      <c r="H149" s="534">
        <v>43640</v>
      </c>
      <c r="I149" s="535"/>
      <c r="J149" s="538"/>
    </row>
    <row r="150" spans="1:10" ht="48" x14ac:dyDescent="0.2">
      <c r="A150" s="528" t="s">
        <v>1114</v>
      </c>
      <c r="B150" s="529" t="s">
        <v>1115</v>
      </c>
      <c r="C150" s="530" t="s">
        <v>662</v>
      </c>
      <c r="D150" s="531">
        <v>5</v>
      </c>
      <c r="E150" s="536" t="s">
        <v>775</v>
      </c>
      <c r="F150" s="539"/>
      <c r="G150" s="533"/>
      <c r="H150" s="540"/>
      <c r="I150" s="531"/>
      <c r="J150" s="535"/>
    </row>
    <row r="151" spans="1:10" ht="60" x14ac:dyDescent="0.2">
      <c r="A151" s="528" t="s">
        <v>1116</v>
      </c>
      <c r="B151" s="529" t="s">
        <v>1117</v>
      </c>
      <c r="C151" s="530" t="s">
        <v>662</v>
      </c>
      <c r="D151" s="531">
        <v>38</v>
      </c>
      <c r="E151" s="532">
        <v>107940</v>
      </c>
      <c r="F151" s="541" t="s">
        <v>991</v>
      </c>
      <c r="G151" s="533" t="s">
        <v>1118</v>
      </c>
      <c r="H151" s="534">
        <v>43724</v>
      </c>
      <c r="I151" s="535"/>
      <c r="J151" s="535"/>
    </row>
    <row r="152" spans="1:10" ht="60" x14ac:dyDescent="0.2">
      <c r="A152" s="528" t="s">
        <v>1119</v>
      </c>
      <c r="B152" s="529" t="s">
        <v>1120</v>
      </c>
      <c r="C152" s="530" t="s">
        <v>662</v>
      </c>
      <c r="D152" s="531">
        <v>36</v>
      </c>
      <c r="E152" s="536">
        <v>79800</v>
      </c>
      <c r="F152" s="537" t="s">
        <v>1121</v>
      </c>
      <c r="G152" s="533" t="s">
        <v>1122</v>
      </c>
      <c r="H152" s="534">
        <v>43724</v>
      </c>
      <c r="I152" s="535"/>
      <c r="J152" s="538"/>
    </row>
    <row r="153" spans="1:10" ht="60" x14ac:dyDescent="0.2">
      <c r="A153" s="543" t="s">
        <v>1123</v>
      </c>
      <c r="B153" s="544" t="s">
        <v>1124</v>
      </c>
      <c r="C153" s="545" t="s">
        <v>662</v>
      </c>
      <c r="D153" s="531">
        <v>35</v>
      </c>
      <c r="E153" s="536">
        <v>91800</v>
      </c>
      <c r="F153" s="539" t="s">
        <v>1125</v>
      </c>
      <c r="G153" s="533" t="s">
        <v>1126</v>
      </c>
      <c r="H153" s="540">
        <v>43718</v>
      </c>
      <c r="I153" s="535"/>
      <c r="J153" s="535"/>
    </row>
    <row r="154" spans="1:10" ht="96" x14ac:dyDescent="0.2">
      <c r="A154" s="543" t="s">
        <v>1127</v>
      </c>
      <c r="B154" s="544" t="s">
        <v>1128</v>
      </c>
      <c r="C154" s="545" t="s">
        <v>662</v>
      </c>
      <c r="D154" s="531">
        <v>34</v>
      </c>
      <c r="E154" s="536">
        <v>139000</v>
      </c>
      <c r="F154" s="539" t="s">
        <v>1121</v>
      </c>
      <c r="G154" s="533" t="s">
        <v>1129</v>
      </c>
      <c r="H154" s="540">
        <v>43712</v>
      </c>
      <c r="I154" s="535"/>
      <c r="J154" s="535"/>
    </row>
    <row r="155" spans="1:10" ht="72" x14ac:dyDescent="0.2">
      <c r="A155" s="543" t="s">
        <v>1130</v>
      </c>
      <c r="B155" s="544" t="s">
        <v>1131</v>
      </c>
      <c r="C155" s="545" t="s">
        <v>662</v>
      </c>
      <c r="D155" s="531">
        <v>30</v>
      </c>
      <c r="E155" s="536">
        <v>47500</v>
      </c>
      <c r="F155" s="539" t="s">
        <v>1132</v>
      </c>
      <c r="G155" s="533" t="s">
        <v>1133</v>
      </c>
      <c r="H155" s="540">
        <v>43714</v>
      </c>
      <c r="I155" s="535"/>
      <c r="J155" s="535"/>
    </row>
    <row r="156" spans="1:10" ht="72" x14ac:dyDescent="0.2">
      <c r="A156" s="543" t="s">
        <v>1134</v>
      </c>
      <c r="B156" s="544" t="s">
        <v>1135</v>
      </c>
      <c r="C156" s="545" t="s">
        <v>662</v>
      </c>
      <c r="D156" s="531">
        <v>18</v>
      </c>
      <c r="E156" s="536">
        <v>108986.16</v>
      </c>
      <c r="F156" s="539" t="s">
        <v>1136</v>
      </c>
      <c r="G156" s="533" t="s">
        <v>1137</v>
      </c>
      <c r="H156" s="540">
        <v>372540</v>
      </c>
      <c r="I156" s="535"/>
      <c r="J156" s="535"/>
    </row>
    <row r="157" spans="1:10" ht="72" x14ac:dyDescent="0.2">
      <c r="A157" s="543" t="s">
        <v>1134</v>
      </c>
      <c r="B157" s="544" t="s">
        <v>1138</v>
      </c>
      <c r="C157" s="545" t="s">
        <v>662</v>
      </c>
      <c r="D157" s="531">
        <v>18</v>
      </c>
      <c r="E157" s="536"/>
      <c r="F157" s="536" t="s">
        <v>1011</v>
      </c>
      <c r="G157" s="533"/>
      <c r="H157" s="540"/>
      <c r="I157" s="535"/>
      <c r="J157" s="535"/>
    </row>
    <row r="158" spans="1:10" ht="60" x14ac:dyDescent="0.2">
      <c r="A158" s="543" t="s">
        <v>1139</v>
      </c>
      <c r="B158" s="544" t="s">
        <v>1140</v>
      </c>
      <c r="C158" s="545" t="s">
        <v>662</v>
      </c>
      <c r="D158" s="531">
        <v>9</v>
      </c>
      <c r="E158" s="536"/>
      <c r="F158" s="536" t="s">
        <v>1011</v>
      </c>
      <c r="G158" s="533"/>
      <c r="H158" s="540"/>
      <c r="I158" s="535"/>
      <c r="J158" s="535"/>
    </row>
    <row r="159" spans="1:10" ht="84" x14ac:dyDescent="0.2">
      <c r="A159" s="543" t="s">
        <v>1141</v>
      </c>
      <c r="B159" s="544" t="s">
        <v>1142</v>
      </c>
      <c r="C159" s="545" t="s">
        <v>662</v>
      </c>
      <c r="D159" s="531">
        <v>13</v>
      </c>
      <c r="E159" s="536">
        <v>275499.28999999998</v>
      </c>
      <c r="F159" s="539" t="s">
        <v>1143</v>
      </c>
      <c r="G159" s="533" t="s">
        <v>1144</v>
      </c>
      <c r="H159" s="540">
        <v>43830</v>
      </c>
      <c r="I159" s="535"/>
      <c r="J159" s="535"/>
    </row>
    <row r="160" spans="1:10" ht="84" x14ac:dyDescent="0.2">
      <c r="A160" s="543" t="s">
        <v>1145</v>
      </c>
      <c r="B160" s="544" t="s">
        <v>1146</v>
      </c>
      <c r="C160" s="545" t="s">
        <v>662</v>
      </c>
      <c r="D160" s="531">
        <v>2</v>
      </c>
      <c r="E160" s="536">
        <v>589938.9</v>
      </c>
      <c r="F160" s="539" t="s">
        <v>1147</v>
      </c>
      <c r="G160" s="533" t="s">
        <v>1148</v>
      </c>
      <c r="H160" s="540">
        <v>43830</v>
      </c>
      <c r="I160" s="535"/>
      <c r="J160" s="535"/>
    </row>
    <row r="161" spans="1:10" ht="72.75" thickBot="1" x14ac:dyDescent="0.25">
      <c r="A161" s="543" t="s">
        <v>1149</v>
      </c>
      <c r="B161" s="544" t="s">
        <v>1150</v>
      </c>
      <c r="C161" s="545" t="s">
        <v>662</v>
      </c>
      <c r="D161" s="531">
        <v>7</v>
      </c>
      <c r="E161" s="536">
        <v>118000</v>
      </c>
      <c r="F161" s="539" t="s">
        <v>1151</v>
      </c>
      <c r="G161" s="533" t="s">
        <v>1152</v>
      </c>
      <c r="H161" s="540">
        <v>43663</v>
      </c>
      <c r="I161" s="535"/>
      <c r="J161" s="535"/>
    </row>
    <row r="162" spans="1:10" ht="18" customHeight="1" x14ac:dyDescent="0.2">
      <c r="A162" s="1010" t="s">
        <v>1153</v>
      </c>
      <c r="B162" s="1011"/>
      <c r="C162" s="1011"/>
      <c r="D162" s="1011"/>
      <c r="E162" s="524"/>
      <c r="F162" s="524"/>
      <c r="G162" s="524"/>
      <c r="H162" s="525"/>
      <c r="I162" s="526"/>
      <c r="J162" s="527"/>
    </row>
    <row r="163" spans="1:10" ht="72" x14ac:dyDescent="0.2">
      <c r="A163" s="543" t="s">
        <v>1154</v>
      </c>
      <c r="B163" s="544" t="s">
        <v>1155</v>
      </c>
      <c r="C163" s="545" t="s">
        <v>1156</v>
      </c>
      <c r="D163" s="531" t="s">
        <v>1157</v>
      </c>
      <c r="E163" s="536">
        <v>169845</v>
      </c>
      <c r="F163" s="546" t="s">
        <v>1066</v>
      </c>
      <c r="G163" s="533" t="s">
        <v>1158</v>
      </c>
      <c r="H163" s="540">
        <v>43635</v>
      </c>
      <c r="I163" s="535">
        <v>43649</v>
      </c>
      <c r="J163" s="535"/>
    </row>
    <row r="164" spans="1:10" ht="72" x14ac:dyDescent="0.2">
      <c r="A164" s="543" t="s">
        <v>1159</v>
      </c>
      <c r="B164" s="544" t="s">
        <v>1155</v>
      </c>
      <c r="C164" s="545" t="s">
        <v>1156</v>
      </c>
      <c r="D164" s="531" t="s">
        <v>1160</v>
      </c>
      <c r="E164" s="536">
        <v>116400</v>
      </c>
      <c r="F164" s="546" t="s">
        <v>1161</v>
      </c>
      <c r="G164" s="533" t="s">
        <v>1158</v>
      </c>
      <c r="H164" s="540">
        <v>43659</v>
      </c>
      <c r="I164" s="535">
        <v>43671</v>
      </c>
      <c r="J164" s="535"/>
    </row>
    <row r="165" spans="1:10" ht="72" x14ac:dyDescent="0.2">
      <c r="A165" s="543" t="s">
        <v>1162</v>
      </c>
      <c r="B165" s="544" t="s">
        <v>1155</v>
      </c>
      <c r="C165" s="545" t="s">
        <v>1156</v>
      </c>
      <c r="D165" s="531" t="s">
        <v>1163</v>
      </c>
      <c r="E165" s="536">
        <v>49615</v>
      </c>
      <c r="F165" s="546" t="s">
        <v>1164</v>
      </c>
      <c r="G165" s="533" t="s">
        <v>1158</v>
      </c>
      <c r="H165" s="540">
        <v>43629</v>
      </c>
      <c r="I165" s="535">
        <v>43644</v>
      </c>
      <c r="J165" s="535"/>
    </row>
    <row r="166" spans="1:10" ht="72" x14ac:dyDescent="0.2">
      <c r="A166" s="543" t="s">
        <v>1165</v>
      </c>
      <c r="B166" s="544" t="s">
        <v>1155</v>
      </c>
      <c r="C166" s="545" t="s">
        <v>1156</v>
      </c>
      <c r="D166" s="531" t="s">
        <v>1166</v>
      </c>
      <c r="E166" s="536">
        <v>69660</v>
      </c>
      <c r="F166" s="546" t="s">
        <v>1167</v>
      </c>
      <c r="G166" s="533" t="s">
        <v>1158</v>
      </c>
      <c r="H166" s="540">
        <v>43699</v>
      </c>
      <c r="I166" s="535">
        <v>43714</v>
      </c>
      <c r="J166" s="535"/>
    </row>
    <row r="167" spans="1:10" ht="48" x14ac:dyDescent="0.2">
      <c r="A167" s="547" t="s">
        <v>1168</v>
      </c>
      <c r="B167" s="548" t="s">
        <v>1155</v>
      </c>
      <c r="C167" s="549" t="s">
        <v>1156</v>
      </c>
      <c r="D167" s="549" t="s">
        <v>1169</v>
      </c>
      <c r="E167" s="550">
        <v>119450</v>
      </c>
      <c r="F167" s="549" t="s">
        <v>1164</v>
      </c>
      <c r="G167" s="549" t="s">
        <v>1158</v>
      </c>
      <c r="H167" s="551">
        <v>43725</v>
      </c>
      <c r="I167" s="552">
        <v>43734</v>
      </c>
      <c r="J167" s="553"/>
    </row>
    <row r="168" spans="1:10" ht="84" x14ac:dyDescent="0.2">
      <c r="A168" s="547" t="s">
        <v>1170</v>
      </c>
      <c r="B168" s="548" t="s">
        <v>1155</v>
      </c>
      <c r="C168" s="549" t="s">
        <v>1156</v>
      </c>
      <c r="D168" s="549" t="s">
        <v>1171</v>
      </c>
      <c r="E168" s="550">
        <v>202160</v>
      </c>
      <c r="F168" s="549" t="s">
        <v>1161</v>
      </c>
      <c r="G168" s="549" t="s">
        <v>1158</v>
      </c>
      <c r="H168" s="551">
        <v>43739</v>
      </c>
      <c r="I168" s="554">
        <v>43739</v>
      </c>
      <c r="J168" s="553"/>
    </row>
    <row r="169" spans="1:10" ht="72.75" thickBot="1" x14ac:dyDescent="0.25">
      <c r="A169" s="555" t="s">
        <v>1172</v>
      </c>
      <c r="B169" s="548" t="s">
        <v>1155</v>
      </c>
      <c r="C169" s="549" t="s">
        <v>1156</v>
      </c>
      <c r="D169" s="549" t="s">
        <v>1173</v>
      </c>
      <c r="E169" s="550">
        <v>216750</v>
      </c>
      <c r="F169" s="549" t="s">
        <v>1164</v>
      </c>
      <c r="G169" s="549" t="s">
        <v>1158</v>
      </c>
      <c r="H169" s="551">
        <v>43741</v>
      </c>
      <c r="I169" s="552">
        <v>43741</v>
      </c>
      <c r="J169" s="553"/>
    </row>
    <row r="170" spans="1:10" ht="18" customHeight="1" x14ac:dyDescent="0.2">
      <c r="A170" s="1010" t="s">
        <v>1174</v>
      </c>
      <c r="B170" s="1011"/>
      <c r="C170" s="1011"/>
      <c r="D170" s="1011"/>
      <c r="E170" s="556"/>
      <c r="F170" s="557"/>
      <c r="G170" s="557"/>
      <c r="H170" s="557"/>
      <c r="I170" s="526"/>
      <c r="J170" s="527"/>
    </row>
    <row r="171" spans="1:10" ht="72" x14ac:dyDescent="0.2">
      <c r="A171" s="548" t="s">
        <v>1154</v>
      </c>
      <c r="B171" s="548" t="s">
        <v>1155</v>
      </c>
      <c r="C171" s="549" t="s">
        <v>1156</v>
      </c>
      <c r="D171" s="549" t="s">
        <v>1157</v>
      </c>
      <c r="E171" s="550">
        <v>169845</v>
      </c>
      <c r="F171" s="558" t="s">
        <v>1066</v>
      </c>
      <c r="G171" s="549" t="s">
        <v>1158</v>
      </c>
      <c r="H171" s="551">
        <v>43635</v>
      </c>
      <c r="I171" s="552">
        <v>43649</v>
      </c>
      <c r="J171" s="553"/>
    </row>
    <row r="172" spans="1:10" ht="72" x14ac:dyDescent="0.2">
      <c r="A172" s="547" t="s">
        <v>1159</v>
      </c>
      <c r="B172" s="548" t="s">
        <v>1155</v>
      </c>
      <c r="C172" s="549" t="s">
        <v>1156</v>
      </c>
      <c r="D172" s="549" t="s">
        <v>1175</v>
      </c>
      <c r="E172" s="550">
        <v>116400</v>
      </c>
      <c r="F172" s="558" t="s">
        <v>1161</v>
      </c>
      <c r="G172" s="549" t="s">
        <v>1158</v>
      </c>
      <c r="H172" s="551">
        <v>43659</v>
      </c>
      <c r="I172" s="552">
        <v>43671</v>
      </c>
      <c r="J172" s="553"/>
    </row>
    <row r="173" spans="1:10" ht="72" x14ac:dyDescent="0.2">
      <c r="A173" s="555" t="s">
        <v>1162</v>
      </c>
      <c r="B173" s="548" t="s">
        <v>1155</v>
      </c>
      <c r="C173" s="549" t="s">
        <v>1156</v>
      </c>
      <c r="D173" s="549" t="s">
        <v>1163</v>
      </c>
      <c r="E173" s="550">
        <v>49615</v>
      </c>
      <c r="F173" s="558" t="s">
        <v>1164</v>
      </c>
      <c r="G173" s="549" t="s">
        <v>1158</v>
      </c>
      <c r="H173" s="551">
        <v>43629</v>
      </c>
      <c r="I173" s="552">
        <v>43644</v>
      </c>
      <c r="J173" s="553"/>
    </row>
    <row r="174" spans="1:10" ht="72" x14ac:dyDescent="0.2">
      <c r="A174" s="547" t="s">
        <v>1165</v>
      </c>
      <c r="B174" s="548" t="s">
        <v>1155</v>
      </c>
      <c r="C174" s="549" t="s">
        <v>1156</v>
      </c>
      <c r="D174" s="549" t="s">
        <v>1166</v>
      </c>
      <c r="E174" s="550">
        <v>69660</v>
      </c>
      <c r="F174" s="559" t="s">
        <v>1167</v>
      </c>
      <c r="G174" s="549" t="s">
        <v>1158</v>
      </c>
      <c r="H174" s="551">
        <v>43699</v>
      </c>
      <c r="I174" s="552">
        <v>43714</v>
      </c>
      <c r="J174" s="553"/>
    </row>
    <row r="175" spans="1:10" ht="48" x14ac:dyDescent="0.2">
      <c r="A175" s="547" t="s">
        <v>1168</v>
      </c>
      <c r="B175" s="548" t="s">
        <v>1155</v>
      </c>
      <c r="C175" s="549" t="s">
        <v>1156</v>
      </c>
      <c r="D175" s="549" t="s">
        <v>1169</v>
      </c>
      <c r="E175" s="550">
        <v>119450</v>
      </c>
      <c r="F175" s="558" t="s">
        <v>1164</v>
      </c>
      <c r="G175" s="549" t="s">
        <v>1158</v>
      </c>
      <c r="H175" s="551">
        <v>43725</v>
      </c>
      <c r="I175" s="552">
        <v>43734</v>
      </c>
      <c r="J175" s="553"/>
    </row>
    <row r="176" spans="1:10" ht="84" x14ac:dyDescent="0.2">
      <c r="A176" s="547" t="s">
        <v>1170</v>
      </c>
      <c r="B176" s="548" t="s">
        <v>1155</v>
      </c>
      <c r="C176" s="549" t="s">
        <v>1156</v>
      </c>
      <c r="D176" s="549" t="s">
        <v>1171</v>
      </c>
      <c r="E176" s="550">
        <v>202160</v>
      </c>
      <c r="F176" s="558" t="s">
        <v>1161</v>
      </c>
      <c r="G176" s="549" t="s">
        <v>1158</v>
      </c>
      <c r="H176" s="551">
        <v>43739</v>
      </c>
      <c r="I176" s="554">
        <v>43739</v>
      </c>
      <c r="J176" s="553"/>
    </row>
    <row r="177" spans="1:10" ht="72.75" thickBot="1" x14ac:dyDescent="0.25">
      <c r="A177" s="555" t="s">
        <v>1172</v>
      </c>
      <c r="B177" s="548" t="s">
        <v>1155</v>
      </c>
      <c r="C177" s="549" t="s">
        <v>1156</v>
      </c>
      <c r="D177" s="549" t="s">
        <v>1173</v>
      </c>
      <c r="E177" s="550">
        <v>216750</v>
      </c>
      <c r="F177" s="558" t="s">
        <v>1164</v>
      </c>
      <c r="G177" s="549" t="s">
        <v>1158</v>
      </c>
      <c r="H177" s="551">
        <v>43741</v>
      </c>
      <c r="I177" s="552">
        <v>43741</v>
      </c>
      <c r="J177" s="553"/>
    </row>
    <row r="178" spans="1:10" ht="23.25" customHeight="1" x14ac:dyDescent="0.2">
      <c r="A178" s="1010" t="s">
        <v>1176</v>
      </c>
      <c r="B178" s="1011"/>
      <c r="C178" s="1011"/>
      <c r="D178" s="1011"/>
      <c r="E178" s="556"/>
      <c r="F178" s="557"/>
      <c r="G178" s="557"/>
      <c r="H178" s="557"/>
      <c r="I178" s="526"/>
      <c r="J178" s="527"/>
    </row>
    <row r="179" spans="1:10" ht="24" x14ac:dyDescent="0.2">
      <c r="A179" s="555" t="s">
        <v>1177</v>
      </c>
      <c r="B179" s="548" t="s">
        <v>1178</v>
      </c>
      <c r="C179" s="549" t="s">
        <v>1179</v>
      </c>
      <c r="D179" s="549" t="s">
        <v>1180</v>
      </c>
      <c r="E179" s="550">
        <v>18000</v>
      </c>
      <c r="F179" s="549" t="s">
        <v>1181</v>
      </c>
      <c r="G179" s="549" t="s">
        <v>1182</v>
      </c>
      <c r="H179" s="551">
        <v>43724</v>
      </c>
      <c r="I179" s="552"/>
      <c r="J179" s="553"/>
    </row>
    <row r="180" spans="1:10" ht="36" x14ac:dyDescent="0.2">
      <c r="A180" s="555" t="s">
        <v>1183</v>
      </c>
      <c r="B180" s="548" t="s">
        <v>1178</v>
      </c>
      <c r="C180" s="549" t="s">
        <v>1179</v>
      </c>
      <c r="D180" s="549" t="s">
        <v>1180</v>
      </c>
      <c r="E180" s="550">
        <v>2527.1999999999998</v>
      </c>
      <c r="F180" s="549" t="s">
        <v>1184</v>
      </c>
      <c r="G180" s="549" t="s">
        <v>1182</v>
      </c>
      <c r="H180" s="551">
        <v>43661</v>
      </c>
      <c r="I180" s="552"/>
      <c r="J180" s="553"/>
    </row>
    <row r="181" spans="1:10" ht="36" x14ac:dyDescent="0.2">
      <c r="A181" s="555" t="s">
        <v>1185</v>
      </c>
      <c r="B181" s="548" t="s">
        <v>1178</v>
      </c>
      <c r="C181" s="549" t="s">
        <v>1179</v>
      </c>
      <c r="D181" s="549" t="s">
        <v>1180</v>
      </c>
      <c r="E181" s="550">
        <v>3124.8</v>
      </c>
      <c r="F181" s="549" t="s">
        <v>1184</v>
      </c>
      <c r="G181" s="549" t="s">
        <v>1182</v>
      </c>
      <c r="H181" s="551">
        <v>43738</v>
      </c>
      <c r="I181" s="552"/>
      <c r="J181" s="553"/>
    </row>
    <row r="182" spans="1:10" ht="24" x14ac:dyDescent="0.2">
      <c r="A182" s="555" t="s">
        <v>1186</v>
      </c>
      <c r="B182" s="548" t="s">
        <v>1178</v>
      </c>
      <c r="C182" s="549" t="s">
        <v>1179</v>
      </c>
      <c r="D182" s="549" t="s">
        <v>1180</v>
      </c>
      <c r="E182" s="550">
        <v>8575</v>
      </c>
      <c r="F182" s="549" t="s">
        <v>1187</v>
      </c>
      <c r="G182" s="549" t="s">
        <v>1182</v>
      </c>
      <c r="H182" s="551">
        <v>43689</v>
      </c>
      <c r="I182" s="552"/>
      <c r="J182" s="553"/>
    </row>
    <row r="183" spans="1:10" ht="36" x14ac:dyDescent="0.2">
      <c r="A183" s="555" t="s">
        <v>1188</v>
      </c>
      <c r="B183" s="548" t="s">
        <v>1178</v>
      </c>
      <c r="C183" s="549" t="s">
        <v>1179</v>
      </c>
      <c r="D183" s="549" t="s">
        <v>1180</v>
      </c>
      <c r="E183" s="550">
        <v>2386.8000000000002</v>
      </c>
      <c r="F183" s="549" t="s">
        <v>1184</v>
      </c>
      <c r="G183" s="549" t="s">
        <v>1182</v>
      </c>
      <c r="H183" s="551">
        <v>43738</v>
      </c>
      <c r="I183" s="552"/>
      <c r="J183" s="553"/>
    </row>
    <row r="184" spans="1:10" ht="24" x14ac:dyDescent="0.2">
      <c r="A184" s="555" t="s">
        <v>1189</v>
      </c>
      <c r="B184" s="548" t="s">
        <v>1178</v>
      </c>
      <c r="C184" s="549" t="s">
        <v>1179</v>
      </c>
      <c r="D184" s="549" t="s">
        <v>1180</v>
      </c>
      <c r="E184" s="550">
        <v>6090</v>
      </c>
      <c r="F184" s="549" t="s">
        <v>1187</v>
      </c>
      <c r="G184" s="549" t="s">
        <v>1182</v>
      </c>
      <c r="H184" s="551">
        <v>43689</v>
      </c>
      <c r="I184" s="552"/>
      <c r="J184" s="553"/>
    </row>
    <row r="185" spans="1:10" ht="36" x14ac:dyDescent="0.2">
      <c r="A185" s="555" t="s">
        <v>1190</v>
      </c>
      <c r="B185" s="548" t="s">
        <v>1178</v>
      </c>
      <c r="C185" s="549" t="s">
        <v>1179</v>
      </c>
      <c r="D185" s="549" t="s">
        <v>1180</v>
      </c>
      <c r="E185" s="550">
        <v>3690</v>
      </c>
      <c r="F185" s="549" t="s">
        <v>1191</v>
      </c>
      <c r="G185" s="549" t="s">
        <v>1182</v>
      </c>
      <c r="H185" s="551">
        <v>43664</v>
      </c>
      <c r="I185" s="552"/>
      <c r="J185" s="553"/>
    </row>
    <row r="186" spans="1:10" ht="36" x14ac:dyDescent="0.2">
      <c r="A186" s="555" t="s">
        <v>1192</v>
      </c>
      <c r="B186" s="548" t="s">
        <v>1178</v>
      </c>
      <c r="C186" s="549" t="s">
        <v>1179</v>
      </c>
      <c r="D186" s="549" t="s">
        <v>1180</v>
      </c>
      <c r="E186" s="550">
        <v>4686</v>
      </c>
      <c r="F186" s="549" t="s">
        <v>1193</v>
      </c>
      <c r="G186" s="549" t="s">
        <v>1182</v>
      </c>
      <c r="H186" s="551">
        <v>43630</v>
      </c>
      <c r="I186" s="552"/>
      <c r="J186" s="553"/>
    </row>
    <row r="187" spans="1:10" ht="36" x14ac:dyDescent="0.2">
      <c r="A187" s="555" t="s">
        <v>1194</v>
      </c>
      <c r="B187" s="548" t="s">
        <v>1178</v>
      </c>
      <c r="C187" s="549" t="s">
        <v>1179</v>
      </c>
      <c r="D187" s="549" t="s">
        <v>1180</v>
      </c>
      <c r="E187" s="550">
        <v>2619</v>
      </c>
      <c r="F187" s="549" t="s">
        <v>1195</v>
      </c>
      <c r="G187" s="549" t="s">
        <v>1182</v>
      </c>
      <c r="H187" s="551">
        <v>43630</v>
      </c>
      <c r="I187" s="552"/>
      <c r="J187" s="553"/>
    </row>
    <row r="188" spans="1:10" ht="36" x14ac:dyDescent="0.2">
      <c r="A188" s="555" t="s">
        <v>1196</v>
      </c>
      <c r="B188" s="548" t="s">
        <v>1178</v>
      </c>
      <c r="C188" s="549" t="s">
        <v>1179</v>
      </c>
      <c r="D188" s="549" t="s">
        <v>1180</v>
      </c>
      <c r="E188" s="550">
        <v>3385.3</v>
      </c>
      <c r="F188" s="549" t="s">
        <v>1197</v>
      </c>
      <c r="G188" s="549" t="s">
        <v>1182</v>
      </c>
      <c r="H188" s="551">
        <v>43664</v>
      </c>
      <c r="I188" s="552"/>
      <c r="J188" s="553"/>
    </row>
    <row r="189" spans="1:10" ht="24" x14ac:dyDescent="0.2">
      <c r="A189" s="555" t="s">
        <v>1198</v>
      </c>
      <c r="B189" s="548" t="s">
        <v>1178</v>
      </c>
      <c r="C189" s="549" t="s">
        <v>1179</v>
      </c>
      <c r="D189" s="549" t="s">
        <v>1180</v>
      </c>
      <c r="E189" s="550">
        <v>13768.75</v>
      </c>
      <c r="F189" s="549" t="s">
        <v>1199</v>
      </c>
      <c r="G189" s="549" t="s">
        <v>1182</v>
      </c>
      <c r="H189" s="551">
        <v>43803</v>
      </c>
      <c r="I189" s="552"/>
      <c r="J189" s="553"/>
    </row>
    <row r="190" spans="1:10" ht="48" x14ac:dyDescent="0.2">
      <c r="A190" s="555" t="s">
        <v>1200</v>
      </c>
      <c r="B190" s="548" t="s">
        <v>1178</v>
      </c>
      <c r="C190" s="549" t="s">
        <v>1179</v>
      </c>
      <c r="D190" s="549" t="s">
        <v>1180</v>
      </c>
      <c r="E190" s="550">
        <v>27161.7</v>
      </c>
      <c r="F190" s="549" t="s">
        <v>1201</v>
      </c>
      <c r="G190" s="549" t="s">
        <v>1182</v>
      </c>
      <c r="H190" s="551">
        <v>43641</v>
      </c>
      <c r="I190" s="552"/>
      <c r="J190" s="553"/>
    </row>
    <row r="191" spans="1:10" ht="24" x14ac:dyDescent="0.2">
      <c r="A191" s="555" t="s">
        <v>1202</v>
      </c>
      <c r="B191" s="548" t="s">
        <v>1178</v>
      </c>
      <c r="C191" s="549" t="s">
        <v>1179</v>
      </c>
      <c r="D191" s="549" t="s">
        <v>1180</v>
      </c>
      <c r="E191" s="550">
        <v>2652</v>
      </c>
      <c r="F191" s="549" t="s">
        <v>1203</v>
      </c>
      <c r="G191" s="549" t="s">
        <v>1182</v>
      </c>
      <c r="H191" s="551">
        <v>43830</v>
      </c>
      <c r="I191" s="552"/>
      <c r="J191" s="553"/>
    </row>
    <row r="192" spans="1:10" ht="24" x14ac:dyDescent="0.2">
      <c r="A192" s="555" t="s">
        <v>1204</v>
      </c>
      <c r="B192" s="548" t="s">
        <v>1178</v>
      </c>
      <c r="C192" s="549" t="s">
        <v>1179</v>
      </c>
      <c r="D192" s="549" t="s">
        <v>1180</v>
      </c>
      <c r="E192" s="550">
        <v>3725</v>
      </c>
      <c r="F192" s="549" t="s">
        <v>1205</v>
      </c>
      <c r="G192" s="549" t="s">
        <v>1182</v>
      </c>
      <c r="H192" s="551">
        <v>43801</v>
      </c>
      <c r="I192" s="552"/>
      <c r="J192" s="553"/>
    </row>
    <row r="193" spans="1:10" ht="24" x14ac:dyDescent="0.2">
      <c r="A193" s="555" t="s">
        <v>1206</v>
      </c>
      <c r="B193" s="548" t="s">
        <v>1178</v>
      </c>
      <c r="C193" s="549" t="s">
        <v>1179</v>
      </c>
      <c r="D193" s="549" t="s">
        <v>1180</v>
      </c>
      <c r="E193" s="550">
        <v>27774.799999999999</v>
      </c>
      <c r="F193" s="549" t="s">
        <v>1207</v>
      </c>
      <c r="G193" s="549" t="s">
        <v>1182</v>
      </c>
      <c r="H193" s="551">
        <v>43782</v>
      </c>
      <c r="I193" s="552"/>
      <c r="J193" s="553"/>
    </row>
    <row r="194" spans="1:10" ht="24" x14ac:dyDescent="0.2">
      <c r="A194" s="555" t="s">
        <v>1208</v>
      </c>
      <c r="B194" s="548" t="s">
        <v>1178</v>
      </c>
      <c r="C194" s="549" t="s">
        <v>1179</v>
      </c>
      <c r="D194" s="549" t="s">
        <v>1180</v>
      </c>
      <c r="E194" s="550">
        <v>13363</v>
      </c>
      <c r="F194" s="549" t="s">
        <v>1209</v>
      </c>
      <c r="G194" s="549" t="s">
        <v>1182</v>
      </c>
      <c r="H194" s="551">
        <v>43782</v>
      </c>
      <c r="I194" s="552"/>
      <c r="J194" s="553"/>
    </row>
    <row r="195" spans="1:10" ht="24" x14ac:dyDescent="0.2">
      <c r="A195" s="555" t="s">
        <v>1210</v>
      </c>
      <c r="B195" s="548" t="s">
        <v>1178</v>
      </c>
      <c r="C195" s="549" t="s">
        <v>1179</v>
      </c>
      <c r="D195" s="549" t="s">
        <v>1180</v>
      </c>
      <c r="E195" s="550">
        <v>22862</v>
      </c>
      <c r="F195" s="549" t="s">
        <v>1209</v>
      </c>
      <c r="G195" s="549" t="s">
        <v>1182</v>
      </c>
      <c r="H195" s="551">
        <v>43782</v>
      </c>
      <c r="I195" s="552"/>
      <c r="J195" s="553"/>
    </row>
    <row r="196" spans="1:10" ht="24" x14ac:dyDescent="0.2">
      <c r="A196" s="555" t="s">
        <v>1211</v>
      </c>
      <c r="B196" s="548" t="s">
        <v>1178</v>
      </c>
      <c r="C196" s="549" t="s">
        <v>1179</v>
      </c>
      <c r="D196" s="549" t="s">
        <v>1180</v>
      </c>
      <c r="E196" s="550">
        <v>3422</v>
      </c>
      <c r="F196" s="549" t="s">
        <v>1205</v>
      </c>
      <c r="G196" s="549" t="s">
        <v>1182</v>
      </c>
      <c r="H196" s="551">
        <v>43754</v>
      </c>
      <c r="I196" s="552"/>
      <c r="J196" s="553"/>
    </row>
    <row r="197" spans="1:10" ht="24" x14ac:dyDescent="0.2">
      <c r="A197" s="555" t="s">
        <v>1212</v>
      </c>
      <c r="B197" s="548" t="s">
        <v>1178</v>
      </c>
      <c r="C197" s="549" t="s">
        <v>1179</v>
      </c>
      <c r="D197" s="549" t="s">
        <v>1180</v>
      </c>
      <c r="E197" s="550">
        <v>23998.799999999999</v>
      </c>
      <c r="F197" s="549" t="s">
        <v>1213</v>
      </c>
      <c r="G197" s="549" t="s">
        <v>1182</v>
      </c>
      <c r="H197" s="551">
        <v>43607</v>
      </c>
      <c r="I197" s="552"/>
      <c r="J197" s="553"/>
    </row>
    <row r="198" spans="1:10" ht="24" x14ac:dyDescent="0.2">
      <c r="A198" s="555" t="s">
        <v>1214</v>
      </c>
      <c r="B198" s="548" t="s">
        <v>1178</v>
      </c>
      <c r="C198" s="549" t="s">
        <v>1179</v>
      </c>
      <c r="D198" s="549" t="s">
        <v>1180</v>
      </c>
      <c r="E198" s="550">
        <v>4773</v>
      </c>
      <c r="F198" s="549" t="s">
        <v>1215</v>
      </c>
      <c r="G198" s="549" t="s">
        <v>1182</v>
      </c>
      <c r="H198" s="551">
        <v>43630</v>
      </c>
      <c r="I198" s="552"/>
      <c r="J198" s="553"/>
    </row>
    <row r="199" spans="1:10" ht="36" x14ac:dyDescent="0.2">
      <c r="A199" s="555" t="s">
        <v>1216</v>
      </c>
      <c r="B199" s="548" t="s">
        <v>1178</v>
      </c>
      <c r="C199" s="549" t="s">
        <v>1179</v>
      </c>
      <c r="D199" s="549" t="s">
        <v>1180</v>
      </c>
      <c r="E199" s="550">
        <v>11856</v>
      </c>
      <c r="F199" s="549" t="s">
        <v>1217</v>
      </c>
      <c r="G199" s="549" t="s">
        <v>1182</v>
      </c>
      <c r="H199" s="551">
        <v>43809</v>
      </c>
      <c r="I199" s="552"/>
      <c r="J199" s="553"/>
    </row>
    <row r="200" spans="1:10" ht="24" x14ac:dyDescent="0.2">
      <c r="A200" s="555" t="s">
        <v>1218</v>
      </c>
      <c r="B200" s="548" t="s">
        <v>1178</v>
      </c>
      <c r="C200" s="549" t="s">
        <v>1179</v>
      </c>
      <c r="D200" s="549" t="s">
        <v>1180</v>
      </c>
      <c r="E200" s="550">
        <v>14878</v>
      </c>
      <c r="F200" s="549" t="s">
        <v>1219</v>
      </c>
      <c r="G200" s="549" t="s">
        <v>1182</v>
      </c>
      <c r="H200" s="551">
        <v>43587</v>
      </c>
      <c r="I200" s="552"/>
      <c r="J200" s="553"/>
    </row>
    <row r="201" spans="1:10" ht="24" x14ac:dyDescent="0.2">
      <c r="A201" s="555" t="s">
        <v>1220</v>
      </c>
      <c r="B201" s="548" t="s">
        <v>1178</v>
      </c>
      <c r="C201" s="549" t="s">
        <v>1179</v>
      </c>
      <c r="D201" s="549" t="s">
        <v>1180</v>
      </c>
      <c r="E201" s="550">
        <v>4499.92</v>
      </c>
      <c r="F201" s="549" t="s">
        <v>1219</v>
      </c>
      <c r="G201" s="549" t="s">
        <v>1182</v>
      </c>
      <c r="H201" s="551">
        <v>43635</v>
      </c>
      <c r="I201" s="552"/>
      <c r="J201" s="553"/>
    </row>
    <row r="202" spans="1:10" ht="24" x14ac:dyDescent="0.2">
      <c r="A202" s="555" t="s">
        <v>1221</v>
      </c>
      <c r="B202" s="548" t="s">
        <v>1178</v>
      </c>
      <c r="C202" s="549" t="s">
        <v>1179</v>
      </c>
      <c r="D202" s="549" t="s">
        <v>1180</v>
      </c>
      <c r="E202" s="550">
        <v>16875</v>
      </c>
      <c r="F202" s="549" t="s">
        <v>1222</v>
      </c>
      <c r="G202" s="549" t="s">
        <v>1182</v>
      </c>
      <c r="H202" s="551">
        <v>43769</v>
      </c>
      <c r="I202" s="552"/>
      <c r="J202" s="553"/>
    </row>
    <row r="203" spans="1:10" ht="24" x14ac:dyDescent="0.2">
      <c r="A203" s="555" t="s">
        <v>1223</v>
      </c>
      <c r="B203" s="548" t="s">
        <v>1178</v>
      </c>
      <c r="C203" s="549" t="s">
        <v>1179</v>
      </c>
      <c r="D203" s="549" t="s">
        <v>1180</v>
      </c>
      <c r="E203" s="550">
        <v>13000</v>
      </c>
      <c r="F203" s="549" t="s">
        <v>1224</v>
      </c>
      <c r="G203" s="549" t="s">
        <v>1182</v>
      </c>
      <c r="H203" s="551">
        <v>43769</v>
      </c>
      <c r="I203" s="552"/>
      <c r="J203" s="553"/>
    </row>
    <row r="204" spans="1:10" ht="24" x14ac:dyDescent="0.2">
      <c r="A204" s="555" t="s">
        <v>1225</v>
      </c>
      <c r="B204" s="548" t="s">
        <v>1178</v>
      </c>
      <c r="C204" s="549" t="s">
        <v>1179</v>
      </c>
      <c r="D204" s="549" t="s">
        <v>1180</v>
      </c>
      <c r="E204" s="550">
        <v>8742</v>
      </c>
      <c r="F204" s="549" t="s">
        <v>1226</v>
      </c>
      <c r="G204" s="549" t="s">
        <v>1182</v>
      </c>
      <c r="H204" s="551">
        <v>43777</v>
      </c>
      <c r="I204" s="552"/>
      <c r="J204" s="553"/>
    </row>
    <row r="205" spans="1:10" ht="24" x14ac:dyDescent="0.2">
      <c r="A205" s="555" t="s">
        <v>1227</v>
      </c>
      <c r="B205" s="548" t="s">
        <v>1178</v>
      </c>
      <c r="C205" s="549" t="s">
        <v>1179</v>
      </c>
      <c r="D205" s="549" t="s">
        <v>1180</v>
      </c>
      <c r="E205" s="550">
        <v>5800</v>
      </c>
      <c r="F205" s="549" t="s">
        <v>1228</v>
      </c>
      <c r="G205" s="549" t="s">
        <v>1182</v>
      </c>
      <c r="H205" s="551">
        <v>43690</v>
      </c>
      <c r="I205" s="552"/>
      <c r="J205" s="553"/>
    </row>
    <row r="206" spans="1:10" ht="24" x14ac:dyDescent="0.2">
      <c r="A206" s="555" t="s">
        <v>1229</v>
      </c>
      <c r="B206" s="548" t="s">
        <v>1178</v>
      </c>
      <c r="C206" s="549" t="s">
        <v>1179</v>
      </c>
      <c r="D206" s="549" t="s">
        <v>1180</v>
      </c>
      <c r="E206" s="550">
        <v>18400</v>
      </c>
      <c r="F206" s="549" t="s">
        <v>1230</v>
      </c>
      <c r="G206" s="549" t="s">
        <v>1182</v>
      </c>
      <c r="H206" s="551">
        <v>43777</v>
      </c>
      <c r="I206" s="552"/>
      <c r="J206" s="553"/>
    </row>
    <row r="207" spans="1:10" ht="36" x14ac:dyDescent="0.2">
      <c r="A207" s="555" t="s">
        <v>1231</v>
      </c>
      <c r="B207" s="548" t="s">
        <v>1178</v>
      </c>
      <c r="C207" s="549" t="s">
        <v>1179</v>
      </c>
      <c r="D207" s="549" t="s">
        <v>1180</v>
      </c>
      <c r="E207" s="550">
        <v>5517.9</v>
      </c>
      <c r="F207" s="549" t="s">
        <v>1232</v>
      </c>
      <c r="G207" s="549" t="s">
        <v>1182</v>
      </c>
      <c r="H207" s="551">
        <v>43768</v>
      </c>
      <c r="I207" s="552"/>
      <c r="J207" s="553"/>
    </row>
    <row r="208" spans="1:10" ht="24" x14ac:dyDescent="0.2">
      <c r="A208" s="555" t="s">
        <v>1233</v>
      </c>
      <c r="B208" s="548" t="s">
        <v>1178</v>
      </c>
      <c r="C208" s="549" t="s">
        <v>1179</v>
      </c>
      <c r="D208" s="549" t="s">
        <v>1180</v>
      </c>
      <c r="E208" s="550">
        <v>7500</v>
      </c>
      <c r="F208" s="549" t="s">
        <v>1234</v>
      </c>
      <c r="G208" s="549" t="s">
        <v>1182</v>
      </c>
      <c r="H208" s="551">
        <v>43634</v>
      </c>
      <c r="I208" s="552"/>
      <c r="J208" s="553"/>
    </row>
    <row r="209" spans="1:10" ht="24" x14ac:dyDescent="0.2">
      <c r="A209" s="555" t="s">
        <v>1233</v>
      </c>
      <c r="B209" s="548" t="s">
        <v>1178</v>
      </c>
      <c r="C209" s="549" t="s">
        <v>1179</v>
      </c>
      <c r="D209" s="549" t="s">
        <v>1180</v>
      </c>
      <c r="E209" s="550">
        <v>9240</v>
      </c>
      <c r="F209" s="549" t="s">
        <v>1226</v>
      </c>
      <c r="G209" s="549" t="s">
        <v>1182</v>
      </c>
      <c r="H209" s="551">
        <v>43734</v>
      </c>
      <c r="I209" s="552"/>
      <c r="J209" s="553"/>
    </row>
    <row r="210" spans="1:10" ht="24" x14ac:dyDescent="0.2">
      <c r="A210" s="555" t="s">
        <v>1235</v>
      </c>
      <c r="B210" s="548" t="s">
        <v>1178</v>
      </c>
      <c r="C210" s="549" t="s">
        <v>1179</v>
      </c>
      <c r="D210" s="549" t="s">
        <v>1180</v>
      </c>
      <c r="E210" s="550">
        <v>4300</v>
      </c>
      <c r="F210" s="549" t="s">
        <v>1236</v>
      </c>
      <c r="G210" s="549" t="s">
        <v>1182</v>
      </c>
      <c r="H210" s="551">
        <v>43733</v>
      </c>
      <c r="I210" s="552"/>
      <c r="J210" s="553"/>
    </row>
    <row r="211" spans="1:10" ht="24" x14ac:dyDescent="0.2">
      <c r="A211" s="555" t="s">
        <v>1237</v>
      </c>
      <c r="B211" s="548" t="s">
        <v>1178</v>
      </c>
      <c r="C211" s="549" t="s">
        <v>1179</v>
      </c>
      <c r="D211" s="549" t="s">
        <v>1180</v>
      </c>
      <c r="E211" s="550">
        <v>4320</v>
      </c>
      <c r="F211" s="549" t="s">
        <v>1226</v>
      </c>
      <c r="G211" s="549" t="s">
        <v>1182</v>
      </c>
      <c r="H211" s="551">
        <v>43734</v>
      </c>
      <c r="I211" s="552"/>
      <c r="J211" s="553"/>
    </row>
    <row r="212" spans="1:10" ht="24" x14ac:dyDescent="0.2">
      <c r="A212" s="555" t="s">
        <v>1238</v>
      </c>
      <c r="B212" s="548" t="s">
        <v>1178</v>
      </c>
      <c r="C212" s="549" t="s">
        <v>1179</v>
      </c>
      <c r="D212" s="549" t="s">
        <v>1180</v>
      </c>
      <c r="E212" s="550">
        <v>9114</v>
      </c>
      <c r="F212" s="549" t="s">
        <v>1239</v>
      </c>
      <c r="G212" s="549" t="s">
        <v>1182</v>
      </c>
      <c r="H212" s="551">
        <v>43559</v>
      </c>
      <c r="I212" s="552"/>
      <c r="J212" s="553"/>
    </row>
    <row r="213" spans="1:10" ht="24" x14ac:dyDescent="0.2">
      <c r="A213" s="555" t="s">
        <v>1240</v>
      </c>
      <c r="B213" s="548" t="s">
        <v>1178</v>
      </c>
      <c r="C213" s="549" t="s">
        <v>1179</v>
      </c>
      <c r="D213" s="549" t="s">
        <v>1180</v>
      </c>
      <c r="E213" s="550">
        <v>11000</v>
      </c>
      <c r="F213" s="549" t="s">
        <v>1241</v>
      </c>
      <c r="G213" s="549" t="s">
        <v>1182</v>
      </c>
      <c r="H213" s="551">
        <v>43733</v>
      </c>
      <c r="I213" s="552"/>
      <c r="J213" s="553"/>
    </row>
    <row r="214" spans="1:10" ht="36" x14ac:dyDescent="0.2">
      <c r="A214" s="555" t="s">
        <v>1242</v>
      </c>
      <c r="B214" s="548" t="s">
        <v>1178</v>
      </c>
      <c r="C214" s="549" t="s">
        <v>1179</v>
      </c>
      <c r="D214" s="549" t="s">
        <v>1180</v>
      </c>
      <c r="E214" s="550">
        <v>1793.57</v>
      </c>
      <c r="F214" s="549" t="s">
        <v>1243</v>
      </c>
      <c r="G214" s="549" t="s">
        <v>1182</v>
      </c>
      <c r="H214" s="551">
        <v>43643</v>
      </c>
      <c r="I214" s="552"/>
      <c r="J214" s="553"/>
    </row>
    <row r="215" spans="1:10" ht="24" x14ac:dyDescent="0.2">
      <c r="A215" s="555" t="s">
        <v>1244</v>
      </c>
      <c r="B215" s="548" t="s">
        <v>1178</v>
      </c>
      <c r="C215" s="549" t="s">
        <v>1179</v>
      </c>
      <c r="D215" s="549" t="s">
        <v>1180</v>
      </c>
      <c r="E215" s="550">
        <v>12538.68</v>
      </c>
      <c r="F215" s="549" t="s">
        <v>1245</v>
      </c>
      <c r="G215" s="549" t="s">
        <v>1182</v>
      </c>
      <c r="H215" s="551">
        <v>43560</v>
      </c>
      <c r="I215" s="552"/>
      <c r="J215" s="553"/>
    </row>
    <row r="216" spans="1:10" ht="48" x14ac:dyDescent="0.2">
      <c r="A216" s="555" t="s">
        <v>1246</v>
      </c>
      <c r="B216" s="548" t="s">
        <v>1178</v>
      </c>
      <c r="C216" s="549" t="s">
        <v>1179</v>
      </c>
      <c r="D216" s="549" t="s">
        <v>1180</v>
      </c>
      <c r="E216" s="550">
        <v>3042</v>
      </c>
      <c r="F216" s="549" t="s">
        <v>1247</v>
      </c>
      <c r="G216" s="549" t="s">
        <v>1182</v>
      </c>
      <c r="H216" s="551">
        <v>43642</v>
      </c>
      <c r="I216" s="552"/>
      <c r="J216" s="553"/>
    </row>
    <row r="217" spans="1:10" ht="48" x14ac:dyDescent="0.2">
      <c r="A217" s="555" t="s">
        <v>1246</v>
      </c>
      <c r="B217" s="548" t="s">
        <v>1178</v>
      </c>
      <c r="C217" s="549" t="s">
        <v>1179</v>
      </c>
      <c r="D217" s="549" t="s">
        <v>1180</v>
      </c>
      <c r="E217" s="550">
        <v>3100</v>
      </c>
      <c r="F217" s="549" t="s">
        <v>1247</v>
      </c>
      <c r="G217" s="549" t="s">
        <v>1182</v>
      </c>
      <c r="H217" s="551">
        <v>43718</v>
      </c>
      <c r="I217" s="552"/>
      <c r="J217" s="553"/>
    </row>
    <row r="218" spans="1:10" ht="48" x14ac:dyDescent="0.2">
      <c r="A218" s="555" t="s">
        <v>1246</v>
      </c>
      <c r="B218" s="548" t="s">
        <v>1178</v>
      </c>
      <c r="C218" s="549" t="s">
        <v>1179</v>
      </c>
      <c r="D218" s="549" t="s">
        <v>1180</v>
      </c>
      <c r="E218" s="550">
        <v>3180</v>
      </c>
      <c r="F218" s="549" t="s">
        <v>1247</v>
      </c>
      <c r="G218" s="549" t="s">
        <v>1182</v>
      </c>
      <c r="H218" s="551">
        <v>43811</v>
      </c>
      <c r="I218" s="552"/>
      <c r="J218" s="553"/>
    </row>
    <row r="219" spans="1:10" ht="24" x14ac:dyDescent="0.2">
      <c r="A219" s="555" t="s">
        <v>1248</v>
      </c>
      <c r="B219" s="548" t="s">
        <v>1178</v>
      </c>
      <c r="C219" s="549" t="s">
        <v>1179</v>
      </c>
      <c r="D219" s="549" t="s">
        <v>1180</v>
      </c>
      <c r="E219" s="550">
        <v>6320</v>
      </c>
      <c r="F219" s="549" t="s">
        <v>1249</v>
      </c>
      <c r="G219" s="549" t="s">
        <v>1182</v>
      </c>
      <c r="H219" s="551">
        <v>43551</v>
      </c>
      <c r="I219" s="552"/>
      <c r="J219" s="553"/>
    </row>
    <row r="220" spans="1:10" ht="24" x14ac:dyDescent="0.2">
      <c r="A220" s="555" t="s">
        <v>1250</v>
      </c>
      <c r="B220" s="548" t="s">
        <v>1178</v>
      </c>
      <c r="C220" s="549" t="s">
        <v>1179</v>
      </c>
      <c r="D220" s="549" t="s">
        <v>1180</v>
      </c>
      <c r="E220" s="550">
        <v>22680</v>
      </c>
      <c r="F220" s="549" t="s">
        <v>1249</v>
      </c>
      <c r="G220" s="549" t="s">
        <v>1182</v>
      </c>
      <c r="H220" s="551">
        <v>43551</v>
      </c>
      <c r="I220" s="552"/>
      <c r="J220" s="553"/>
    </row>
    <row r="221" spans="1:10" ht="48" x14ac:dyDescent="0.2">
      <c r="A221" s="555" t="s">
        <v>1250</v>
      </c>
      <c r="B221" s="548" t="s">
        <v>1178</v>
      </c>
      <c r="C221" s="549" t="s">
        <v>1179</v>
      </c>
      <c r="D221" s="549" t="s">
        <v>1180</v>
      </c>
      <c r="E221" s="550">
        <v>7418</v>
      </c>
      <c r="F221" s="549" t="s">
        <v>1251</v>
      </c>
      <c r="G221" s="549" t="s">
        <v>1182</v>
      </c>
      <c r="H221" s="551">
        <v>43670</v>
      </c>
      <c r="I221" s="552"/>
      <c r="J221" s="553"/>
    </row>
    <row r="222" spans="1:10" ht="48" x14ac:dyDescent="0.2">
      <c r="A222" s="555" t="s">
        <v>1250</v>
      </c>
      <c r="B222" s="548" t="s">
        <v>1178</v>
      </c>
      <c r="C222" s="549" t="s">
        <v>1179</v>
      </c>
      <c r="D222" s="549" t="s">
        <v>1180</v>
      </c>
      <c r="E222" s="550">
        <v>3709</v>
      </c>
      <c r="F222" s="549" t="s">
        <v>1251</v>
      </c>
      <c r="G222" s="549" t="s">
        <v>1182</v>
      </c>
      <c r="H222" s="551">
        <v>43677</v>
      </c>
      <c r="I222" s="552"/>
      <c r="J222" s="553"/>
    </row>
    <row r="223" spans="1:10" ht="48" x14ac:dyDescent="0.2">
      <c r="A223" s="555" t="s">
        <v>1250</v>
      </c>
      <c r="B223" s="548" t="s">
        <v>1178</v>
      </c>
      <c r="C223" s="549" t="s">
        <v>1179</v>
      </c>
      <c r="D223" s="549" t="s">
        <v>1180</v>
      </c>
      <c r="E223" s="550">
        <v>5788</v>
      </c>
      <c r="F223" s="549" t="s">
        <v>1247</v>
      </c>
      <c r="G223" s="549" t="s">
        <v>1182</v>
      </c>
      <c r="H223" s="551">
        <v>43718</v>
      </c>
      <c r="I223" s="552"/>
      <c r="J223" s="553"/>
    </row>
    <row r="224" spans="1:10" ht="48" x14ac:dyDescent="0.2">
      <c r="A224" s="555" t="s">
        <v>1250</v>
      </c>
      <c r="B224" s="548" t="s">
        <v>1178</v>
      </c>
      <c r="C224" s="549" t="s">
        <v>1179</v>
      </c>
      <c r="D224" s="549" t="s">
        <v>1180</v>
      </c>
      <c r="E224" s="550">
        <v>15804.12</v>
      </c>
      <c r="F224" s="549" t="s">
        <v>1247</v>
      </c>
      <c r="G224" s="549" t="s">
        <v>1182</v>
      </c>
      <c r="H224" s="551">
        <v>43775</v>
      </c>
      <c r="I224" s="552"/>
      <c r="J224" s="553"/>
    </row>
    <row r="225" spans="1:10" ht="24" x14ac:dyDescent="0.2">
      <c r="A225" s="555" t="s">
        <v>1252</v>
      </c>
      <c r="B225" s="548" t="s">
        <v>1178</v>
      </c>
      <c r="C225" s="549" t="s">
        <v>1179</v>
      </c>
      <c r="D225" s="549" t="s">
        <v>1180</v>
      </c>
      <c r="E225" s="550">
        <v>7800</v>
      </c>
      <c r="F225" s="549" t="s">
        <v>1253</v>
      </c>
      <c r="G225" s="549" t="s">
        <v>1182</v>
      </c>
      <c r="H225" s="551">
        <v>43769</v>
      </c>
      <c r="I225" s="552"/>
      <c r="J225" s="553"/>
    </row>
    <row r="226" spans="1:10" ht="60" x14ac:dyDescent="0.2">
      <c r="A226" s="555" t="s">
        <v>1252</v>
      </c>
      <c r="B226" s="548" t="s">
        <v>1178</v>
      </c>
      <c r="C226" s="549" t="s">
        <v>1179</v>
      </c>
      <c r="D226" s="549" t="s">
        <v>1180</v>
      </c>
      <c r="E226" s="550">
        <v>6944</v>
      </c>
      <c r="F226" s="549" t="s">
        <v>1254</v>
      </c>
      <c r="G226" s="549" t="s">
        <v>1182</v>
      </c>
      <c r="H226" s="551">
        <v>43782</v>
      </c>
      <c r="I226" s="552"/>
      <c r="J226" s="553"/>
    </row>
    <row r="227" spans="1:10" ht="24" x14ac:dyDescent="0.2">
      <c r="A227" s="555" t="s">
        <v>1255</v>
      </c>
      <c r="B227" s="548" t="s">
        <v>1178</v>
      </c>
      <c r="C227" s="549" t="s">
        <v>1179</v>
      </c>
      <c r="D227" s="549" t="s">
        <v>1180</v>
      </c>
      <c r="E227" s="550">
        <v>19113.62</v>
      </c>
      <c r="F227" s="549" t="s">
        <v>1256</v>
      </c>
      <c r="G227" s="549" t="s">
        <v>1182</v>
      </c>
      <c r="H227" s="551">
        <v>43794</v>
      </c>
      <c r="I227" s="552"/>
      <c r="J227" s="553"/>
    </row>
    <row r="228" spans="1:10" ht="24" x14ac:dyDescent="0.2">
      <c r="A228" s="555" t="s">
        <v>1255</v>
      </c>
      <c r="B228" s="548" t="s">
        <v>1178</v>
      </c>
      <c r="C228" s="549" t="s">
        <v>1179</v>
      </c>
      <c r="D228" s="549" t="s">
        <v>1180</v>
      </c>
      <c r="E228" s="550">
        <v>14721.79</v>
      </c>
      <c r="F228" s="549" t="s">
        <v>1257</v>
      </c>
      <c r="G228" s="549" t="s">
        <v>1182</v>
      </c>
      <c r="H228" s="551">
        <v>43795</v>
      </c>
      <c r="I228" s="552"/>
      <c r="J228" s="553"/>
    </row>
    <row r="229" spans="1:10" ht="24" x14ac:dyDescent="0.2">
      <c r="A229" s="555" t="s">
        <v>1255</v>
      </c>
      <c r="B229" s="548" t="s">
        <v>1178</v>
      </c>
      <c r="C229" s="549" t="s">
        <v>1179</v>
      </c>
      <c r="D229" s="549" t="s">
        <v>1180</v>
      </c>
      <c r="E229" s="550">
        <v>20139.27</v>
      </c>
      <c r="F229" s="549" t="s">
        <v>1256</v>
      </c>
      <c r="G229" s="549" t="s">
        <v>1182</v>
      </c>
      <c r="H229" s="551">
        <v>43798</v>
      </c>
      <c r="I229" s="552"/>
      <c r="J229" s="553"/>
    </row>
    <row r="230" spans="1:10" ht="24" x14ac:dyDescent="0.2">
      <c r="A230" s="555" t="s">
        <v>1255</v>
      </c>
      <c r="B230" s="548" t="s">
        <v>1178</v>
      </c>
      <c r="C230" s="549" t="s">
        <v>1179</v>
      </c>
      <c r="D230" s="549" t="s">
        <v>1180</v>
      </c>
      <c r="E230" s="550">
        <v>18826.259999999998</v>
      </c>
      <c r="F230" s="549" t="s">
        <v>1258</v>
      </c>
      <c r="G230" s="549" t="s">
        <v>1182</v>
      </c>
      <c r="H230" s="551">
        <v>43804</v>
      </c>
      <c r="I230" s="552"/>
      <c r="J230" s="553"/>
    </row>
    <row r="231" spans="1:10" ht="60.75" thickBot="1" x14ac:dyDescent="0.25">
      <c r="A231" s="555" t="s">
        <v>1255</v>
      </c>
      <c r="B231" s="548" t="s">
        <v>1178</v>
      </c>
      <c r="C231" s="549" t="s">
        <v>1179</v>
      </c>
      <c r="D231" s="549" t="s">
        <v>1180</v>
      </c>
      <c r="E231" s="550">
        <v>22238.94</v>
      </c>
      <c r="F231" s="549" t="s">
        <v>1259</v>
      </c>
      <c r="G231" s="549" t="s">
        <v>1182</v>
      </c>
      <c r="H231" s="551">
        <v>43805</v>
      </c>
      <c r="I231" s="552"/>
      <c r="J231" s="553"/>
    </row>
    <row r="232" spans="1:10" ht="21.75" customHeight="1" x14ac:dyDescent="0.2">
      <c r="A232" s="1010" t="s">
        <v>1260</v>
      </c>
      <c r="B232" s="1011"/>
      <c r="C232" s="1011"/>
      <c r="D232" s="1011"/>
      <c r="E232" s="556"/>
      <c r="F232" s="557"/>
      <c r="G232" s="557"/>
      <c r="H232" s="557"/>
      <c r="I232" s="526"/>
      <c r="J232" s="527"/>
    </row>
    <row r="233" spans="1:10" ht="48" x14ac:dyDescent="0.2">
      <c r="A233" s="555" t="s">
        <v>1261</v>
      </c>
      <c r="B233" s="548" t="s">
        <v>1262</v>
      </c>
      <c r="C233" s="549" t="s">
        <v>1263</v>
      </c>
      <c r="D233" s="549" t="s">
        <v>1264</v>
      </c>
      <c r="E233" s="550">
        <v>47420.99</v>
      </c>
      <c r="F233" s="549" t="s">
        <v>1265</v>
      </c>
      <c r="G233" s="549" t="s">
        <v>1266</v>
      </c>
      <c r="H233" s="551">
        <v>43811</v>
      </c>
      <c r="I233" s="552"/>
      <c r="J233" s="553"/>
    </row>
    <row r="234" spans="1:10" ht="36" x14ac:dyDescent="0.2">
      <c r="A234" s="555" t="s">
        <v>1267</v>
      </c>
      <c r="B234" s="548" t="s">
        <v>1262</v>
      </c>
      <c r="C234" s="549" t="s">
        <v>1263</v>
      </c>
      <c r="D234" s="549" t="s">
        <v>1268</v>
      </c>
      <c r="E234" s="550">
        <v>114950</v>
      </c>
      <c r="F234" s="549" t="s">
        <v>1269</v>
      </c>
      <c r="G234" s="549" t="s">
        <v>1266</v>
      </c>
      <c r="H234" s="551">
        <v>43830</v>
      </c>
      <c r="I234" s="552"/>
      <c r="J234" s="553"/>
    </row>
    <row r="235" spans="1:10" ht="60.75" thickBot="1" x14ac:dyDescent="0.25">
      <c r="A235" s="555" t="s">
        <v>1270</v>
      </c>
      <c r="B235" s="548" t="s">
        <v>1271</v>
      </c>
      <c r="C235" s="549" t="s">
        <v>1263</v>
      </c>
      <c r="D235" s="549" t="s">
        <v>1272</v>
      </c>
      <c r="E235" s="550">
        <v>47450</v>
      </c>
      <c r="F235" s="549" t="s">
        <v>1273</v>
      </c>
      <c r="G235" s="549" t="s">
        <v>1266</v>
      </c>
      <c r="H235" s="551">
        <v>43829</v>
      </c>
      <c r="I235" s="552"/>
      <c r="J235" s="553"/>
    </row>
    <row r="236" spans="1:10" ht="22.5" customHeight="1" x14ac:dyDescent="0.2">
      <c r="A236" s="1010" t="s">
        <v>1274</v>
      </c>
      <c r="B236" s="1011"/>
      <c r="C236" s="1011"/>
      <c r="D236" s="1011"/>
      <c r="E236" s="556"/>
      <c r="F236" s="557"/>
      <c r="G236" s="557"/>
      <c r="H236" s="557"/>
      <c r="I236" s="526"/>
      <c r="J236" s="527"/>
    </row>
    <row r="237" spans="1:10" ht="60.75" thickBot="1" x14ac:dyDescent="0.25">
      <c r="A237" s="555" t="s">
        <v>1275</v>
      </c>
      <c r="B237" s="548" t="s">
        <v>1262</v>
      </c>
      <c r="C237" s="549"/>
      <c r="D237" s="549" t="s">
        <v>1276</v>
      </c>
      <c r="E237" s="550">
        <v>280000</v>
      </c>
      <c r="F237" s="549">
        <v>20602728715</v>
      </c>
      <c r="G237" s="549" t="s">
        <v>1277</v>
      </c>
      <c r="H237" s="551">
        <v>44075</v>
      </c>
      <c r="I237" s="552">
        <v>44084</v>
      </c>
      <c r="J237" s="560" t="s">
        <v>1278</v>
      </c>
    </row>
    <row r="238" spans="1:10" ht="22.5" customHeight="1" x14ac:dyDescent="0.2">
      <c r="A238" s="1010" t="s">
        <v>1279</v>
      </c>
      <c r="B238" s="1011"/>
      <c r="C238" s="1011"/>
      <c r="D238" s="1011"/>
      <c r="E238" s="556"/>
      <c r="F238" s="557"/>
      <c r="G238" s="557"/>
      <c r="H238" s="557"/>
      <c r="I238" s="526"/>
      <c r="J238" s="527"/>
    </row>
    <row r="239" spans="1:10" ht="36" x14ac:dyDescent="0.2">
      <c r="A239" s="555" t="s">
        <v>1280</v>
      </c>
      <c r="B239" s="548" t="s">
        <v>1262</v>
      </c>
      <c r="C239" s="549" t="s">
        <v>1281</v>
      </c>
      <c r="D239" s="549" t="s">
        <v>1282</v>
      </c>
      <c r="E239" s="550">
        <v>262800</v>
      </c>
      <c r="F239" s="549" t="s">
        <v>1283</v>
      </c>
      <c r="G239" s="549" t="s">
        <v>1284</v>
      </c>
      <c r="H239" s="551">
        <v>43803</v>
      </c>
      <c r="I239" s="552" t="s">
        <v>1285</v>
      </c>
      <c r="J239" s="553"/>
    </row>
    <row r="240" spans="1:10" ht="36.75" thickBot="1" x14ac:dyDescent="0.25">
      <c r="A240" s="555" t="s">
        <v>1286</v>
      </c>
      <c r="B240" s="548" t="s">
        <v>1262</v>
      </c>
      <c r="C240" s="549" t="s">
        <v>1281</v>
      </c>
      <c r="D240" s="549" t="s">
        <v>1287</v>
      </c>
      <c r="E240" s="550" t="s">
        <v>1288</v>
      </c>
      <c r="F240" s="549" t="s">
        <v>1289</v>
      </c>
      <c r="G240" s="549" t="s">
        <v>1284</v>
      </c>
      <c r="H240" s="551">
        <v>43628</v>
      </c>
      <c r="I240" s="552" t="s">
        <v>1285</v>
      </c>
      <c r="J240" s="553"/>
    </row>
    <row r="241" spans="1:10" ht="17.25" customHeight="1" x14ac:dyDescent="0.2">
      <c r="A241" s="1010" t="s">
        <v>1290</v>
      </c>
      <c r="B241" s="1011"/>
      <c r="C241" s="1011"/>
      <c r="D241" s="1011"/>
      <c r="E241" s="556"/>
      <c r="F241" s="557"/>
      <c r="G241" s="557"/>
      <c r="H241" s="557"/>
      <c r="I241" s="526"/>
      <c r="J241" s="527"/>
    </row>
    <row r="242" spans="1:10" ht="36" x14ac:dyDescent="0.2">
      <c r="A242" s="555" t="s">
        <v>1291</v>
      </c>
      <c r="B242" s="548" t="s">
        <v>1262</v>
      </c>
      <c r="C242" s="549" t="s">
        <v>1263</v>
      </c>
      <c r="D242" s="549" t="s">
        <v>1292</v>
      </c>
      <c r="E242" s="550">
        <v>76440</v>
      </c>
      <c r="F242" s="549" t="s">
        <v>1293</v>
      </c>
      <c r="G242" s="549" t="s">
        <v>150</v>
      </c>
      <c r="H242" s="551">
        <v>43543</v>
      </c>
      <c r="I242" s="552"/>
      <c r="J242" s="553"/>
    </row>
    <row r="243" spans="1:10" ht="48" x14ac:dyDescent="0.2">
      <c r="A243" s="555" t="s">
        <v>1294</v>
      </c>
      <c r="B243" s="548" t="s">
        <v>1262</v>
      </c>
      <c r="C243" s="549" t="s">
        <v>1263</v>
      </c>
      <c r="D243" s="549" t="s">
        <v>1295</v>
      </c>
      <c r="E243" s="550">
        <v>82213</v>
      </c>
      <c r="F243" s="549"/>
      <c r="G243" s="549" t="s">
        <v>1011</v>
      </c>
      <c r="H243" s="551"/>
      <c r="I243" s="552"/>
      <c r="J243" s="553"/>
    </row>
    <row r="244" spans="1:10" ht="24" x14ac:dyDescent="0.2">
      <c r="A244" s="555" t="s">
        <v>1296</v>
      </c>
      <c r="B244" s="548" t="s">
        <v>1262</v>
      </c>
      <c r="C244" s="549" t="s">
        <v>1263</v>
      </c>
      <c r="D244" s="549" t="s">
        <v>1297</v>
      </c>
      <c r="E244" s="550">
        <v>167560</v>
      </c>
      <c r="F244" s="549" t="s">
        <v>1298</v>
      </c>
      <c r="G244" s="549" t="s">
        <v>150</v>
      </c>
      <c r="H244" s="551">
        <v>43777</v>
      </c>
      <c r="I244" s="552"/>
      <c r="J244" s="553"/>
    </row>
    <row r="245" spans="1:10" ht="24" x14ac:dyDescent="0.2">
      <c r="A245" s="555" t="s">
        <v>1299</v>
      </c>
      <c r="B245" s="548" t="s">
        <v>1271</v>
      </c>
      <c r="C245" s="549" t="s">
        <v>1271</v>
      </c>
      <c r="D245" s="549" t="s">
        <v>1300</v>
      </c>
      <c r="E245" s="550">
        <v>573453.52</v>
      </c>
      <c r="F245" s="549"/>
      <c r="G245" s="549" t="s">
        <v>1011</v>
      </c>
      <c r="H245" s="551"/>
      <c r="I245" s="552"/>
      <c r="J245" s="553"/>
    </row>
    <row r="246" spans="1:10" ht="48" x14ac:dyDescent="0.2">
      <c r="A246" s="555" t="s">
        <v>1301</v>
      </c>
      <c r="B246" s="548" t="s">
        <v>1262</v>
      </c>
      <c r="C246" s="549" t="s">
        <v>1263</v>
      </c>
      <c r="D246" s="549" t="s">
        <v>1302</v>
      </c>
      <c r="E246" s="550">
        <v>305696</v>
      </c>
      <c r="F246" s="549" t="s">
        <v>1303</v>
      </c>
      <c r="G246" s="549" t="s">
        <v>150</v>
      </c>
      <c r="H246" s="551">
        <v>43798</v>
      </c>
      <c r="I246" s="552"/>
      <c r="J246" s="553"/>
    </row>
    <row r="247" spans="1:10" ht="60.75" thickBot="1" x14ac:dyDescent="0.25">
      <c r="A247" s="555" t="s">
        <v>1304</v>
      </c>
      <c r="B247" s="548" t="s">
        <v>1262</v>
      </c>
      <c r="C247" s="549" t="s">
        <v>1263</v>
      </c>
      <c r="D247" s="549" t="s">
        <v>1305</v>
      </c>
      <c r="E247" s="550">
        <v>318806</v>
      </c>
      <c r="F247" s="549" t="s">
        <v>1306</v>
      </c>
      <c r="G247" s="549" t="s">
        <v>150</v>
      </c>
      <c r="H247" s="551">
        <v>43740</v>
      </c>
      <c r="I247" s="552"/>
      <c r="J247" s="553"/>
    </row>
    <row r="248" spans="1:10" ht="20.25" customHeight="1" x14ac:dyDescent="0.2">
      <c r="A248" s="1010" t="s">
        <v>1307</v>
      </c>
      <c r="B248" s="1011"/>
      <c r="C248" s="1011"/>
      <c r="D248" s="1011"/>
      <c r="E248" s="556"/>
      <c r="F248" s="557"/>
      <c r="G248" s="557"/>
      <c r="H248" s="557"/>
      <c r="I248" s="526"/>
      <c r="J248" s="527"/>
    </row>
    <row r="249" spans="1:10" ht="48" x14ac:dyDescent="0.2">
      <c r="A249" s="555" t="s">
        <v>1308</v>
      </c>
      <c r="B249" s="548" t="s">
        <v>1309</v>
      </c>
      <c r="C249" s="549"/>
      <c r="D249" s="549" t="s">
        <v>1310</v>
      </c>
      <c r="E249" s="550">
        <v>148000</v>
      </c>
      <c r="F249" s="549" t="s">
        <v>1311</v>
      </c>
      <c r="G249" s="549" t="s">
        <v>1266</v>
      </c>
      <c r="H249" s="551">
        <v>43680</v>
      </c>
      <c r="I249" s="552">
        <v>43734</v>
      </c>
      <c r="J249" s="553"/>
    </row>
    <row r="250" spans="1:10" ht="60" x14ac:dyDescent="0.2">
      <c r="A250" s="555" t="s">
        <v>1312</v>
      </c>
      <c r="B250" s="548" t="s">
        <v>1313</v>
      </c>
      <c r="C250" s="549"/>
      <c r="D250" s="549" t="s">
        <v>1314</v>
      </c>
      <c r="E250" s="550">
        <v>12000</v>
      </c>
      <c r="F250" s="549" t="s">
        <v>1315</v>
      </c>
      <c r="G250" s="549" t="s">
        <v>1266</v>
      </c>
      <c r="H250" s="551">
        <v>43701</v>
      </c>
      <c r="I250" s="552">
        <v>43713</v>
      </c>
      <c r="J250" s="553"/>
    </row>
    <row r="251" spans="1:10" ht="48" x14ac:dyDescent="0.2">
      <c r="A251" s="555" t="s">
        <v>1316</v>
      </c>
      <c r="B251" s="548" t="s">
        <v>1317</v>
      </c>
      <c r="C251" s="549"/>
      <c r="D251" s="549" t="s">
        <v>1318</v>
      </c>
      <c r="E251" s="550">
        <v>156000</v>
      </c>
      <c r="F251" s="549" t="s">
        <v>1319</v>
      </c>
      <c r="G251" s="549" t="s">
        <v>1266</v>
      </c>
      <c r="H251" s="551">
        <v>43395</v>
      </c>
      <c r="I251" s="552">
        <v>43403</v>
      </c>
      <c r="J251" s="553"/>
    </row>
    <row r="252" spans="1:10" ht="24" x14ac:dyDescent="0.2">
      <c r="A252" s="555" t="s">
        <v>1320</v>
      </c>
      <c r="B252" s="548" t="s">
        <v>1321</v>
      </c>
      <c r="C252" s="549"/>
      <c r="D252" s="549" t="s">
        <v>1322</v>
      </c>
      <c r="E252" s="550">
        <v>385200</v>
      </c>
      <c r="F252" s="549" t="s">
        <v>1319</v>
      </c>
      <c r="G252" s="549" t="s">
        <v>1266</v>
      </c>
      <c r="H252" s="551">
        <v>43620</v>
      </c>
      <c r="I252" s="552">
        <v>43628</v>
      </c>
      <c r="J252" s="553"/>
    </row>
    <row r="253" spans="1:10" ht="24" x14ac:dyDescent="0.2">
      <c r="A253" s="555" t="s">
        <v>1323</v>
      </c>
      <c r="B253" s="548" t="s">
        <v>1324</v>
      </c>
      <c r="C253" s="549"/>
      <c r="D253" s="549" t="s">
        <v>1325</v>
      </c>
      <c r="E253" s="550">
        <v>64600</v>
      </c>
      <c r="F253" s="549" t="s">
        <v>1326</v>
      </c>
      <c r="G253" s="549" t="s">
        <v>1266</v>
      </c>
      <c r="H253" s="551">
        <v>43670</v>
      </c>
      <c r="I253" s="552">
        <v>43736</v>
      </c>
      <c r="J253" s="553"/>
    </row>
    <row r="254" spans="1:10" ht="60" x14ac:dyDescent="0.2">
      <c r="A254" s="555" t="s">
        <v>1327</v>
      </c>
      <c r="B254" s="548" t="s">
        <v>1328</v>
      </c>
      <c r="C254" s="549"/>
      <c r="D254" s="549" t="s">
        <v>1322</v>
      </c>
      <c r="E254" s="550">
        <v>977450</v>
      </c>
      <c r="F254" s="549" t="s">
        <v>1329</v>
      </c>
      <c r="G254" s="549" t="s">
        <v>1266</v>
      </c>
      <c r="H254" s="551">
        <v>43669</v>
      </c>
      <c r="I254" s="552">
        <v>43736</v>
      </c>
      <c r="J254" s="553"/>
    </row>
    <row r="255" spans="1:10" x14ac:dyDescent="0.2">
      <c r="A255" s="555" t="s">
        <v>1330</v>
      </c>
      <c r="B255" s="548"/>
      <c r="C255" s="549"/>
      <c r="D255" s="549"/>
      <c r="E255" s="550"/>
      <c r="F255" s="549"/>
      <c r="G255" s="549"/>
      <c r="H255" s="551"/>
      <c r="I255" s="552"/>
      <c r="J255" s="553"/>
    </row>
    <row r="256" spans="1:10" ht="36.75" thickBot="1" x14ac:dyDescent="0.25">
      <c r="A256" s="555" t="s">
        <v>1331</v>
      </c>
      <c r="B256" s="548" t="s">
        <v>1332</v>
      </c>
      <c r="C256" s="549">
        <v>1</v>
      </c>
      <c r="D256" s="549">
        <v>1</v>
      </c>
      <c r="E256" s="550" t="s">
        <v>1333</v>
      </c>
      <c r="F256" s="549"/>
      <c r="G256" s="549" t="s">
        <v>1334</v>
      </c>
      <c r="H256" s="551">
        <v>43773</v>
      </c>
      <c r="I256" s="552" t="s">
        <v>1335</v>
      </c>
      <c r="J256" s="553"/>
    </row>
    <row r="257" spans="1:10" ht="21.75" customHeight="1" x14ac:dyDescent="0.2">
      <c r="A257" s="1010" t="s">
        <v>1336</v>
      </c>
      <c r="B257" s="1011"/>
      <c r="C257" s="1011"/>
      <c r="D257" s="1011"/>
      <c r="E257" s="556"/>
      <c r="F257" s="557"/>
      <c r="G257" s="557"/>
      <c r="H257" s="557"/>
      <c r="I257" s="526"/>
      <c r="J257" s="527"/>
    </row>
    <row r="258" spans="1:10" ht="72" x14ac:dyDescent="0.2">
      <c r="A258" s="555" t="s">
        <v>1337</v>
      </c>
      <c r="B258" s="548" t="s">
        <v>1262</v>
      </c>
      <c r="C258" s="549" t="s">
        <v>662</v>
      </c>
      <c r="D258" s="549">
        <v>3</v>
      </c>
      <c r="E258" s="550">
        <v>121430</v>
      </c>
      <c r="F258" s="549" t="s">
        <v>1338</v>
      </c>
      <c r="G258" s="549" t="s">
        <v>1266</v>
      </c>
      <c r="H258" s="551">
        <v>43809</v>
      </c>
      <c r="I258" s="552"/>
      <c r="J258" s="553"/>
    </row>
    <row r="259" spans="1:10" ht="48" x14ac:dyDescent="0.2">
      <c r="A259" s="555" t="s">
        <v>1339</v>
      </c>
      <c r="B259" s="548" t="s">
        <v>1262</v>
      </c>
      <c r="C259" s="549" t="s">
        <v>662</v>
      </c>
      <c r="D259" s="549">
        <v>2</v>
      </c>
      <c r="E259" s="550">
        <v>50110</v>
      </c>
      <c r="F259" s="549" t="s">
        <v>1340</v>
      </c>
      <c r="G259" s="549" t="s">
        <v>1266</v>
      </c>
      <c r="H259" s="551">
        <v>43783</v>
      </c>
      <c r="I259" s="552"/>
      <c r="J259" s="553"/>
    </row>
    <row r="260" spans="1:10" ht="60.75" thickBot="1" x14ac:dyDescent="0.25">
      <c r="A260" s="555" t="s">
        <v>1341</v>
      </c>
      <c r="B260" s="548" t="s">
        <v>1262</v>
      </c>
      <c r="C260" s="549" t="s">
        <v>662</v>
      </c>
      <c r="D260" s="549">
        <v>1</v>
      </c>
      <c r="E260" s="550">
        <v>99964.06</v>
      </c>
      <c r="F260" s="549" t="s">
        <v>1342</v>
      </c>
      <c r="G260" s="549" t="s">
        <v>1266</v>
      </c>
      <c r="H260" s="551">
        <v>43783</v>
      </c>
      <c r="I260" s="552"/>
      <c r="J260" s="553"/>
    </row>
    <row r="261" spans="1:10" ht="12.75" x14ac:dyDescent="0.2">
      <c r="A261" s="1010" t="s">
        <v>1343</v>
      </c>
      <c r="B261" s="1011"/>
      <c r="C261" s="1011"/>
      <c r="D261" s="1011"/>
      <c r="E261" s="556"/>
      <c r="F261" s="557"/>
      <c r="G261" s="557"/>
      <c r="H261" s="557"/>
      <c r="I261" s="526"/>
      <c r="J261" s="527"/>
    </row>
    <row r="262" spans="1:10" ht="72" x14ac:dyDescent="0.2">
      <c r="A262" s="555" t="s">
        <v>1344</v>
      </c>
      <c r="B262" s="548" t="s">
        <v>1345</v>
      </c>
      <c r="C262" s="549" t="s">
        <v>662</v>
      </c>
      <c r="D262" s="549">
        <v>6</v>
      </c>
      <c r="E262" s="550">
        <v>62100</v>
      </c>
      <c r="F262" s="549" t="s">
        <v>1346</v>
      </c>
      <c r="G262" s="549" t="s">
        <v>1266</v>
      </c>
      <c r="H262" s="551">
        <v>43472</v>
      </c>
      <c r="I262" s="552"/>
      <c r="J262" s="553"/>
    </row>
    <row r="263" spans="1:10" ht="60" x14ac:dyDescent="0.2">
      <c r="A263" s="555" t="s">
        <v>1347</v>
      </c>
      <c r="B263" s="548" t="s">
        <v>1348</v>
      </c>
      <c r="C263" s="549" t="s">
        <v>662</v>
      </c>
      <c r="D263" s="549" t="s">
        <v>1348</v>
      </c>
      <c r="E263" s="550">
        <v>51750</v>
      </c>
      <c r="F263" s="549" t="s">
        <v>709</v>
      </c>
      <c r="G263" s="549" t="s">
        <v>1266</v>
      </c>
      <c r="H263" s="551">
        <v>43802</v>
      </c>
      <c r="I263" s="552"/>
      <c r="J263" s="553"/>
    </row>
    <row r="264" spans="1:10" ht="60" x14ac:dyDescent="0.2">
      <c r="A264" s="555" t="s">
        <v>1349</v>
      </c>
      <c r="B264" s="548" t="s">
        <v>1350</v>
      </c>
      <c r="C264" s="549" t="s">
        <v>662</v>
      </c>
      <c r="D264" s="549" t="s">
        <v>1350</v>
      </c>
      <c r="E264" s="550">
        <v>41900</v>
      </c>
      <c r="F264" s="549" t="s">
        <v>1351</v>
      </c>
      <c r="G264" s="549" t="s">
        <v>1266</v>
      </c>
      <c r="H264" s="551">
        <v>43798</v>
      </c>
      <c r="I264" s="552"/>
      <c r="J264" s="553"/>
    </row>
    <row r="265" spans="1:10" ht="48" x14ac:dyDescent="0.2">
      <c r="A265" s="555" t="s">
        <v>1352</v>
      </c>
      <c r="B265" s="548" t="s">
        <v>1353</v>
      </c>
      <c r="C265" s="549" t="s">
        <v>662</v>
      </c>
      <c r="D265" s="549" t="s">
        <v>1353</v>
      </c>
      <c r="E265" s="550">
        <v>148900</v>
      </c>
      <c r="F265" s="549" t="s">
        <v>822</v>
      </c>
      <c r="G265" s="549" t="s">
        <v>1266</v>
      </c>
      <c r="H265" s="551">
        <v>43798</v>
      </c>
      <c r="I265" s="552"/>
      <c r="J265" s="553"/>
    </row>
    <row r="266" spans="1:10" ht="60" x14ac:dyDescent="0.2">
      <c r="A266" s="555" t="s">
        <v>1354</v>
      </c>
      <c r="B266" s="548" t="s">
        <v>1355</v>
      </c>
      <c r="C266" s="549" t="s">
        <v>662</v>
      </c>
      <c r="D266" s="549" t="s">
        <v>1355</v>
      </c>
      <c r="E266" s="550">
        <v>83990</v>
      </c>
      <c r="F266" s="549" t="s">
        <v>709</v>
      </c>
      <c r="G266" s="549" t="s">
        <v>1266</v>
      </c>
      <c r="H266" s="551">
        <v>43797</v>
      </c>
      <c r="I266" s="552"/>
      <c r="J266" s="553"/>
    </row>
    <row r="267" spans="1:10" ht="60" x14ac:dyDescent="0.2">
      <c r="A267" s="555" t="s">
        <v>1356</v>
      </c>
      <c r="B267" s="548" t="s">
        <v>1357</v>
      </c>
      <c r="C267" s="549" t="s">
        <v>662</v>
      </c>
      <c r="D267" s="549" t="s">
        <v>1357</v>
      </c>
      <c r="E267" s="550">
        <v>68000</v>
      </c>
      <c r="F267" s="549" t="s">
        <v>709</v>
      </c>
      <c r="G267" s="549" t="s">
        <v>1266</v>
      </c>
      <c r="H267" s="551">
        <v>43797</v>
      </c>
      <c r="I267" s="552"/>
      <c r="J267" s="553"/>
    </row>
    <row r="268" spans="1:10" ht="60" x14ac:dyDescent="0.2">
      <c r="A268" s="555" t="s">
        <v>1358</v>
      </c>
      <c r="B268" s="548" t="s">
        <v>1359</v>
      </c>
      <c r="C268" s="549" t="s">
        <v>662</v>
      </c>
      <c r="D268" s="549" t="s">
        <v>1359</v>
      </c>
      <c r="E268" s="550">
        <v>78720</v>
      </c>
      <c r="F268" s="549" t="s">
        <v>1360</v>
      </c>
      <c r="G268" s="549" t="s">
        <v>1266</v>
      </c>
      <c r="H268" s="551">
        <v>43784</v>
      </c>
      <c r="I268" s="552"/>
      <c r="J268" s="553"/>
    </row>
    <row r="269" spans="1:10" ht="48" x14ac:dyDescent="0.2">
      <c r="A269" s="555" t="s">
        <v>1361</v>
      </c>
      <c r="B269" s="548" t="s">
        <v>1362</v>
      </c>
      <c r="C269" s="549" t="s">
        <v>662</v>
      </c>
      <c r="D269" s="549" t="s">
        <v>1362</v>
      </c>
      <c r="E269" s="550">
        <v>48600</v>
      </c>
      <c r="F269" s="549" t="s">
        <v>1363</v>
      </c>
      <c r="G269" s="549" t="s">
        <v>1266</v>
      </c>
      <c r="H269" s="551">
        <v>43788</v>
      </c>
      <c r="I269" s="552"/>
      <c r="J269" s="553"/>
    </row>
    <row r="270" spans="1:10" ht="60" x14ac:dyDescent="0.2">
      <c r="A270" s="555" t="s">
        <v>1364</v>
      </c>
      <c r="B270" s="548" t="s">
        <v>1365</v>
      </c>
      <c r="C270" s="549" t="s">
        <v>662</v>
      </c>
      <c r="D270" s="549" t="s">
        <v>1365</v>
      </c>
      <c r="E270" s="550">
        <v>88420</v>
      </c>
      <c r="F270" s="549" t="s">
        <v>1366</v>
      </c>
      <c r="G270" s="549" t="s">
        <v>1266</v>
      </c>
      <c r="H270" s="551">
        <v>43796</v>
      </c>
      <c r="I270" s="552"/>
      <c r="J270" s="553"/>
    </row>
    <row r="271" spans="1:10" ht="48" x14ac:dyDescent="0.2">
      <c r="A271" s="555" t="s">
        <v>1367</v>
      </c>
      <c r="B271" s="548" t="s">
        <v>1368</v>
      </c>
      <c r="C271" s="549" t="s">
        <v>662</v>
      </c>
      <c r="D271" s="549" t="s">
        <v>1368</v>
      </c>
      <c r="E271" s="550" t="s">
        <v>1369</v>
      </c>
      <c r="F271" s="549" t="s">
        <v>1370</v>
      </c>
      <c r="G271" s="549" t="s">
        <v>1266</v>
      </c>
      <c r="H271" s="551">
        <v>43777</v>
      </c>
      <c r="I271" s="552"/>
      <c r="J271" s="553"/>
    </row>
    <row r="272" spans="1:10" ht="60" x14ac:dyDescent="0.2">
      <c r="A272" s="555" t="s">
        <v>1371</v>
      </c>
      <c r="B272" s="548" t="s">
        <v>1372</v>
      </c>
      <c r="C272" s="549" t="s">
        <v>662</v>
      </c>
      <c r="D272" s="549" t="s">
        <v>1372</v>
      </c>
      <c r="E272" s="550">
        <v>76000</v>
      </c>
      <c r="F272" s="549" t="s">
        <v>1373</v>
      </c>
      <c r="G272" s="549" t="s">
        <v>1266</v>
      </c>
      <c r="H272" s="551">
        <v>43777</v>
      </c>
      <c r="I272" s="552"/>
      <c r="J272" s="553"/>
    </row>
    <row r="273" spans="1:10" ht="60" x14ac:dyDescent="0.2">
      <c r="A273" s="555" t="s">
        <v>1371</v>
      </c>
      <c r="B273" s="548" t="s">
        <v>1372</v>
      </c>
      <c r="C273" s="549" t="s">
        <v>662</v>
      </c>
      <c r="D273" s="549" t="s">
        <v>1372</v>
      </c>
      <c r="E273" s="550">
        <v>88000</v>
      </c>
      <c r="F273" s="549" t="s">
        <v>1373</v>
      </c>
      <c r="G273" s="549" t="s">
        <v>1266</v>
      </c>
      <c r="H273" s="551">
        <v>43777</v>
      </c>
      <c r="I273" s="552"/>
      <c r="J273" s="553"/>
    </row>
    <row r="274" spans="1:10" ht="60" x14ac:dyDescent="0.2">
      <c r="A274" s="555" t="s">
        <v>1371</v>
      </c>
      <c r="B274" s="548" t="s">
        <v>1372</v>
      </c>
      <c r="C274" s="549" t="s">
        <v>662</v>
      </c>
      <c r="D274" s="549" t="s">
        <v>1372</v>
      </c>
      <c r="E274" s="550">
        <v>60000</v>
      </c>
      <c r="F274" s="549" t="s">
        <v>1373</v>
      </c>
      <c r="G274" s="549" t="s">
        <v>1266</v>
      </c>
      <c r="H274" s="551">
        <v>43777</v>
      </c>
      <c r="I274" s="552"/>
      <c r="J274" s="553"/>
    </row>
    <row r="275" spans="1:10" ht="72" x14ac:dyDescent="0.2">
      <c r="A275" s="555" t="s">
        <v>1374</v>
      </c>
      <c r="B275" s="548" t="s">
        <v>1375</v>
      </c>
      <c r="C275" s="549" t="s">
        <v>662</v>
      </c>
      <c r="D275" s="549" t="s">
        <v>1375</v>
      </c>
      <c r="E275" s="550">
        <v>165000</v>
      </c>
      <c r="F275" s="549" t="s">
        <v>1376</v>
      </c>
      <c r="G275" s="549" t="s">
        <v>1266</v>
      </c>
      <c r="H275" s="551">
        <v>43747</v>
      </c>
      <c r="I275" s="552"/>
      <c r="J275" s="553"/>
    </row>
    <row r="276" spans="1:10" ht="60" x14ac:dyDescent="0.2">
      <c r="A276" s="555" t="s">
        <v>1377</v>
      </c>
      <c r="B276" s="548" t="s">
        <v>1378</v>
      </c>
      <c r="C276" s="549" t="s">
        <v>662</v>
      </c>
      <c r="D276" s="549" t="s">
        <v>1378</v>
      </c>
      <c r="E276" s="550">
        <v>66000</v>
      </c>
      <c r="F276" s="549" t="s">
        <v>1379</v>
      </c>
      <c r="G276" s="549" t="s">
        <v>1266</v>
      </c>
      <c r="H276" s="551">
        <v>43735</v>
      </c>
      <c r="I276" s="552"/>
      <c r="J276" s="553"/>
    </row>
    <row r="277" spans="1:10" ht="72" x14ac:dyDescent="0.2">
      <c r="A277" s="555" t="s">
        <v>1380</v>
      </c>
      <c r="B277" s="548" t="s">
        <v>1381</v>
      </c>
      <c r="C277" s="549" t="s">
        <v>662</v>
      </c>
      <c r="D277" s="549" t="s">
        <v>1381</v>
      </c>
      <c r="E277" s="550">
        <v>85000</v>
      </c>
      <c r="F277" s="549" t="s">
        <v>1382</v>
      </c>
      <c r="G277" s="549" t="s">
        <v>1266</v>
      </c>
      <c r="H277" s="551">
        <v>43720</v>
      </c>
      <c r="I277" s="552"/>
      <c r="J277" s="553"/>
    </row>
    <row r="278" spans="1:10" ht="24" x14ac:dyDescent="0.2">
      <c r="A278" s="555" t="s">
        <v>1383</v>
      </c>
      <c r="B278" s="548" t="s">
        <v>1384</v>
      </c>
      <c r="C278" s="549" t="s">
        <v>662</v>
      </c>
      <c r="D278" s="549" t="s">
        <v>1384</v>
      </c>
      <c r="E278" s="550">
        <v>52250</v>
      </c>
      <c r="F278" s="549" t="s">
        <v>1385</v>
      </c>
      <c r="G278" s="549" t="s">
        <v>1266</v>
      </c>
      <c r="H278" s="551">
        <v>43693</v>
      </c>
      <c r="I278" s="552"/>
      <c r="J278" s="553"/>
    </row>
    <row r="279" spans="1:10" ht="72" x14ac:dyDescent="0.2">
      <c r="A279" s="555" t="s">
        <v>1386</v>
      </c>
      <c r="B279" s="548" t="s">
        <v>1387</v>
      </c>
      <c r="C279" s="549" t="s">
        <v>662</v>
      </c>
      <c r="D279" s="549" t="s">
        <v>1387</v>
      </c>
      <c r="E279" s="550">
        <v>170000</v>
      </c>
      <c r="F279" s="549" t="s">
        <v>1388</v>
      </c>
      <c r="G279" s="549" t="s">
        <v>1266</v>
      </c>
      <c r="H279" s="551"/>
      <c r="I279" s="552"/>
      <c r="J279" s="553"/>
    </row>
    <row r="280" spans="1:10" ht="60" x14ac:dyDescent="0.2">
      <c r="A280" s="555" t="s">
        <v>1389</v>
      </c>
      <c r="B280" s="548" t="s">
        <v>1390</v>
      </c>
      <c r="C280" s="549" t="s">
        <v>662</v>
      </c>
      <c r="D280" s="549" t="s">
        <v>1390</v>
      </c>
      <c r="E280" s="550">
        <v>62500</v>
      </c>
      <c r="F280" s="549" t="s">
        <v>1391</v>
      </c>
      <c r="G280" s="549" t="s">
        <v>1266</v>
      </c>
      <c r="H280" s="551">
        <v>43678</v>
      </c>
      <c r="I280" s="552"/>
      <c r="J280" s="553"/>
    </row>
    <row r="281" spans="1:10" ht="36" x14ac:dyDescent="0.2">
      <c r="A281" s="555" t="s">
        <v>1392</v>
      </c>
      <c r="B281" s="548" t="s">
        <v>1393</v>
      </c>
      <c r="C281" s="549" t="s">
        <v>662</v>
      </c>
      <c r="D281" s="549" t="s">
        <v>1393</v>
      </c>
      <c r="E281" s="550">
        <v>62320</v>
      </c>
      <c r="F281" s="549" t="s">
        <v>1394</v>
      </c>
      <c r="G281" s="549" t="s">
        <v>1266</v>
      </c>
      <c r="H281" s="551">
        <v>43678</v>
      </c>
      <c r="I281" s="552"/>
      <c r="J281" s="553"/>
    </row>
    <row r="282" spans="1:10" ht="72" x14ac:dyDescent="0.2">
      <c r="A282" s="555" t="s">
        <v>1395</v>
      </c>
      <c r="B282" s="548" t="s">
        <v>1396</v>
      </c>
      <c r="C282" s="549" t="s">
        <v>662</v>
      </c>
      <c r="D282" s="549" t="s">
        <v>1396</v>
      </c>
      <c r="E282" s="550">
        <v>55000</v>
      </c>
      <c r="F282" s="549" t="s">
        <v>1397</v>
      </c>
      <c r="G282" s="549" t="s">
        <v>1266</v>
      </c>
      <c r="H282" s="551">
        <v>43655</v>
      </c>
      <c r="I282" s="552"/>
      <c r="J282" s="553"/>
    </row>
    <row r="283" spans="1:10" ht="72" x14ac:dyDescent="0.2">
      <c r="A283" s="555" t="s">
        <v>1398</v>
      </c>
      <c r="B283" s="548" t="s">
        <v>1399</v>
      </c>
      <c r="C283" s="549" t="s">
        <v>662</v>
      </c>
      <c r="D283" s="549" t="s">
        <v>1399</v>
      </c>
      <c r="E283" s="550">
        <v>48734</v>
      </c>
      <c r="F283" s="549" t="s">
        <v>1400</v>
      </c>
      <c r="G283" s="549" t="s">
        <v>1266</v>
      </c>
      <c r="H283" s="551">
        <v>43671</v>
      </c>
      <c r="I283" s="552"/>
      <c r="J283" s="553"/>
    </row>
    <row r="284" spans="1:10" ht="60" x14ac:dyDescent="0.2">
      <c r="A284" s="555" t="s">
        <v>1401</v>
      </c>
      <c r="B284" s="548" t="s">
        <v>1402</v>
      </c>
      <c r="C284" s="549" t="s">
        <v>662</v>
      </c>
      <c r="D284" s="549" t="s">
        <v>1402</v>
      </c>
      <c r="E284" s="550">
        <v>52700</v>
      </c>
      <c r="F284" s="549" t="s">
        <v>1403</v>
      </c>
      <c r="G284" s="549" t="s">
        <v>1266</v>
      </c>
      <c r="H284" s="551">
        <v>44021</v>
      </c>
      <c r="I284" s="552"/>
      <c r="J284" s="553"/>
    </row>
    <row r="285" spans="1:10" ht="60" x14ac:dyDescent="0.2">
      <c r="A285" s="555" t="s">
        <v>1404</v>
      </c>
      <c r="B285" s="548" t="s">
        <v>1405</v>
      </c>
      <c r="C285" s="549" t="s">
        <v>662</v>
      </c>
      <c r="D285" s="549" t="s">
        <v>1405</v>
      </c>
      <c r="E285" s="550">
        <v>52000</v>
      </c>
      <c r="F285" s="549" t="s">
        <v>1370</v>
      </c>
      <c r="G285" s="549" t="s">
        <v>1266</v>
      </c>
      <c r="H285" s="551">
        <v>43647</v>
      </c>
      <c r="I285" s="552"/>
      <c r="J285" s="553"/>
    </row>
    <row r="286" spans="1:10" ht="60" x14ac:dyDescent="0.2">
      <c r="A286" s="555" t="s">
        <v>1406</v>
      </c>
      <c r="B286" s="548" t="s">
        <v>1407</v>
      </c>
      <c r="C286" s="549" t="s">
        <v>662</v>
      </c>
      <c r="D286" s="549" t="s">
        <v>1407</v>
      </c>
      <c r="E286" s="550">
        <v>87150</v>
      </c>
      <c r="F286" s="549" t="s">
        <v>1408</v>
      </c>
      <c r="G286" s="549" t="s">
        <v>1266</v>
      </c>
      <c r="H286" s="551">
        <v>43642</v>
      </c>
      <c r="I286" s="552"/>
      <c r="J286" s="553"/>
    </row>
    <row r="287" spans="1:10" ht="48" x14ac:dyDescent="0.2">
      <c r="A287" s="555" t="s">
        <v>1409</v>
      </c>
      <c r="B287" s="548" t="s">
        <v>1410</v>
      </c>
      <c r="C287" s="549" t="s">
        <v>662</v>
      </c>
      <c r="D287" s="549" t="s">
        <v>1410</v>
      </c>
      <c r="E287" s="550">
        <v>59500</v>
      </c>
      <c r="F287" s="549" t="s">
        <v>1411</v>
      </c>
      <c r="G287" s="549" t="s">
        <v>1266</v>
      </c>
      <c r="H287" s="551">
        <v>43629</v>
      </c>
      <c r="I287" s="552"/>
      <c r="J287" s="553"/>
    </row>
    <row r="288" spans="1:10" ht="60" x14ac:dyDescent="0.2">
      <c r="A288" s="555" t="s">
        <v>1412</v>
      </c>
      <c r="B288" s="548" t="s">
        <v>1413</v>
      </c>
      <c r="C288" s="549" t="s">
        <v>662</v>
      </c>
      <c r="D288" s="549" t="s">
        <v>1413</v>
      </c>
      <c r="E288" s="550">
        <v>50000</v>
      </c>
      <c r="F288" s="549" t="s">
        <v>1414</v>
      </c>
      <c r="G288" s="549" t="s">
        <v>1266</v>
      </c>
      <c r="H288" s="551">
        <v>43629</v>
      </c>
      <c r="I288" s="552"/>
      <c r="J288" s="553"/>
    </row>
    <row r="289" spans="1:10" ht="48" x14ac:dyDescent="0.2">
      <c r="A289" s="555" t="s">
        <v>1415</v>
      </c>
      <c r="B289" s="548" t="s">
        <v>1416</v>
      </c>
      <c r="C289" s="549" t="s">
        <v>662</v>
      </c>
      <c r="D289" s="549" t="s">
        <v>1416</v>
      </c>
      <c r="E289" s="550">
        <v>150000</v>
      </c>
      <c r="F289" s="549" t="s">
        <v>1417</v>
      </c>
      <c r="G289" s="549" t="s">
        <v>1266</v>
      </c>
      <c r="H289" s="551"/>
      <c r="I289" s="552"/>
      <c r="J289" s="553"/>
    </row>
    <row r="290" spans="1:10" ht="72" x14ac:dyDescent="0.2">
      <c r="A290" s="555" t="s">
        <v>1418</v>
      </c>
      <c r="B290" s="548" t="s">
        <v>1419</v>
      </c>
      <c r="C290" s="549" t="s">
        <v>662</v>
      </c>
      <c r="D290" s="549" t="s">
        <v>1419</v>
      </c>
      <c r="E290" s="550">
        <v>166840</v>
      </c>
      <c r="F290" s="549" t="s">
        <v>728</v>
      </c>
      <c r="G290" s="549" t="s">
        <v>1266</v>
      </c>
      <c r="H290" s="551">
        <v>43636</v>
      </c>
      <c r="I290" s="552"/>
      <c r="J290" s="553"/>
    </row>
    <row r="291" spans="1:10" ht="72" x14ac:dyDescent="0.2">
      <c r="A291" s="555" t="s">
        <v>1420</v>
      </c>
      <c r="B291" s="548" t="s">
        <v>1421</v>
      </c>
      <c r="C291" s="549" t="s">
        <v>662</v>
      </c>
      <c r="D291" s="549" t="s">
        <v>1421</v>
      </c>
      <c r="E291" s="550">
        <v>64000</v>
      </c>
      <c r="F291" s="549" t="s">
        <v>903</v>
      </c>
      <c r="G291" s="549" t="s">
        <v>1266</v>
      </c>
      <c r="H291" s="551">
        <v>43633</v>
      </c>
      <c r="I291" s="552"/>
      <c r="J291" s="553"/>
    </row>
    <row r="292" spans="1:10" ht="60" x14ac:dyDescent="0.2">
      <c r="A292" s="555" t="s">
        <v>1422</v>
      </c>
      <c r="B292" s="548" t="s">
        <v>1423</v>
      </c>
      <c r="C292" s="549" t="s">
        <v>662</v>
      </c>
      <c r="D292" s="549" t="s">
        <v>1423</v>
      </c>
      <c r="E292" s="550">
        <v>97475</v>
      </c>
      <c r="F292" s="549" t="s">
        <v>1424</v>
      </c>
      <c r="G292" s="549" t="s">
        <v>1266</v>
      </c>
      <c r="H292" s="551">
        <v>43635</v>
      </c>
      <c r="I292" s="552"/>
      <c r="J292" s="553"/>
    </row>
    <row r="293" spans="1:10" ht="60" x14ac:dyDescent="0.2">
      <c r="A293" s="555" t="s">
        <v>1425</v>
      </c>
      <c r="B293" s="548" t="s">
        <v>1426</v>
      </c>
      <c r="C293" s="549" t="s">
        <v>662</v>
      </c>
      <c r="D293" s="549" t="s">
        <v>1426</v>
      </c>
      <c r="E293" s="550">
        <v>167800</v>
      </c>
      <c r="F293" s="549" t="s">
        <v>789</v>
      </c>
      <c r="G293" s="549" t="s">
        <v>1266</v>
      </c>
      <c r="H293" s="551"/>
      <c r="I293" s="552"/>
      <c r="J293" s="553"/>
    </row>
    <row r="294" spans="1:10" ht="48" x14ac:dyDescent="0.2">
      <c r="A294" s="555" t="s">
        <v>1427</v>
      </c>
      <c r="B294" s="548" t="s">
        <v>1428</v>
      </c>
      <c r="C294" s="549" t="s">
        <v>662</v>
      </c>
      <c r="D294" s="549" t="s">
        <v>1428</v>
      </c>
      <c r="E294" s="550">
        <v>62976</v>
      </c>
      <c r="F294" s="549" t="s">
        <v>1408</v>
      </c>
      <c r="G294" s="549" t="s">
        <v>1266</v>
      </c>
      <c r="H294" s="551"/>
      <c r="I294" s="552"/>
      <c r="J294" s="553"/>
    </row>
    <row r="295" spans="1:10" ht="48" x14ac:dyDescent="0.2">
      <c r="A295" s="555" t="s">
        <v>1429</v>
      </c>
      <c r="B295" s="548" t="s">
        <v>1430</v>
      </c>
      <c r="C295" s="549" t="s">
        <v>662</v>
      </c>
      <c r="D295" s="549" t="s">
        <v>1430</v>
      </c>
      <c r="E295" s="550" t="s">
        <v>1431</v>
      </c>
      <c r="F295" s="549" t="s">
        <v>1432</v>
      </c>
      <c r="G295" s="549" t="s">
        <v>1266</v>
      </c>
      <c r="H295" s="551">
        <v>43544</v>
      </c>
      <c r="I295" s="552"/>
      <c r="J295" s="553"/>
    </row>
    <row r="296" spans="1:10" ht="48" x14ac:dyDescent="0.2">
      <c r="A296" s="555" t="s">
        <v>1429</v>
      </c>
      <c r="B296" s="548" t="s">
        <v>1430</v>
      </c>
      <c r="C296" s="549" t="s">
        <v>662</v>
      </c>
      <c r="D296" s="549" t="s">
        <v>1430</v>
      </c>
      <c r="E296" s="550">
        <v>140040</v>
      </c>
      <c r="F296" s="549" t="s">
        <v>1432</v>
      </c>
      <c r="G296" s="549" t="s">
        <v>1266</v>
      </c>
      <c r="H296" s="551">
        <v>43544</v>
      </c>
      <c r="I296" s="552"/>
      <c r="J296" s="553"/>
    </row>
    <row r="297" spans="1:10" ht="48" x14ac:dyDescent="0.2">
      <c r="A297" s="555" t="s">
        <v>1429</v>
      </c>
      <c r="B297" s="548" t="s">
        <v>1430</v>
      </c>
      <c r="C297" s="549" t="s">
        <v>662</v>
      </c>
      <c r="D297" s="549" t="s">
        <v>1430</v>
      </c>
      <c r="E297" s="550">
        <v>141050</v>
      </c>
      <c r="F297" s="549" t="s">
        <v>1433</v>
      </c>
      <c r="G297" s="549" t="s">
        <v>1266</v>
      </c>
      <c r="H297" s="551">
        <v>43544</v>
      </c>
      <c r="I297" s="552"/>
      <c r="J297" s="553"/>
    </row>
    <row r="298" spans="1:10" ht="48" x14ac:dyDescent="0.2">
      <c r="A298" s="555" t="s">
        <v>1434</v>
      </c>
      <c r="B298" s="548" t="s">
        <v>1435</v>
      </c>
      <c r="C298" s="549" t="s">
        <v>662</v>
      </c>
      <c r="D298" s="549" t="s">
        <v>1435</v>
      </c>
      <c r="E298" s="550">
        <v>124799</v>
      </c>
      <c r="F298" s="549" t="s">
        <v>1058</v>
      </c>
      <c r="G298" s="549" t="s">
        <v>1266</v>
      </c>
      <c r="H298" s="551">
        <v>43605</v>
      </c>
      <c r="I298" s="552"/>
      <c r="J298" s="553"/>
    </row>
    <row r="299" spans="1:10" ht="60" x14ac:dyDescent="0.2">
      <c r="A299" s="555" t="s">
        <v>1436</v>
      </c>
      <c r="B299" s="548" t="s">
        <v>1437</v>
      </c>
      <c r="C299" s="549" t="s">
        <v>662</v>
      </c>
      <c r="D299" s="549" t="s">
        <v>1437</v>
      </c>
      <c r="E299" s="550">
        <v>270000</v>
      </c>
      <c r="F299" s="549" t="s">
        <v>1438</v>
      </c>
      <c r="G299" s="549" t="s">
        <v>1266</v>
      </c>
      <c r="H299" s="551"/>
      <c r="I299" s="552"/>
      <c r="J299" s="553"/>
    </row>
    <row r="300" spans="1:10" ht="60" x14ac:dyDescent="0.2">
      <c r="A300" s="555" t="s">
        <v>1439</v>
      </c>
      <c r="B300" s="548" t="s">
        <v>1440</v>
      </c>
      <c r="C300" s="549" t="s">
        <v>662</v>
      </c>
      <c r="D300" s="549" t="s">
        <v>1440</v>
      </c>
      <c r="E300" s="550">
        <v>178200</v>
      </c>
      <c r="F300" s="549" t="s">
        <v>921</v>
      </c>
      <c r="G300" s="549" t="s">
        <v>1266</v>
      </c>
      <c r="H300" s="551">
        <v>43496</v>
      </c>
      <c r="I300" s="552"/>
      <c r="J300" s="553"/>
    </row>
    <row r="301" spans="1:10" ht="36" x14ac:dyDescent="0.2">
      <c r="A301" s="555" t="s">
        <v>1441</v>
      </c>
      <c r="B301" s="548" t="s">
        <v>1442</v>
      </c>
      <c r="C301" s="549" t="s">
        <v>662</v>
      </c>
      <c r="D301" s="549" t="s">
        <v>1442</v>
      </c>
      <c r="E301" s="550">
        <v>54000</v>
      </c>
      <c r="F301" s="549" t="s">
        <v>1443</v>
      </c>
      <c r="G301" s="549" t="s">
        <v>1266</v>
      </c>
      <c r="H301" s="551">
        <v>43657</v>
      </c>
      <c r="I301" s="552"/>
      <c r="J301" s="553"/>
    </row>
    <row r="302" spans="1:10" ht="48.75" thickBot="1" x14ac:dyDescent="0.25">
      <c r="A302" s="555" t="s">
        <v>1444</v>
      </c>
      <c r="B302" s="548" t="s">
        <v>1445</v>
      </c>
      <c r="C302" s="549" t="s">
        <v>662</v>
      </c>
      <c r="D302" s="549" t="s">
        <v>1445</v>
      </c>
      <c r="E302" s="550">
        <v>287000</v>
      </c>
      <c r="F302" s="549" t="s">
        <v>1446</v>
      </c>
      <c r="G302" s="549" t="s">
        <v>1266</v>
      </c>
      <c r="H302" s="551">
        <v>43640</v>
      </c>
      <c r="I302" s="552"/>
      <c r="J302" s="553"/>
    </row>
    <row r="303" spans="1:10" ht="19.5" customHeight="1" x14ac:dyDescent="0.2">
      <c r="A303" s="561" t="s">
        <v>1447</v>
      </c>
      <c r="B303" s="524"/>
      <c r="C303" s="524"/>
      <c r="D303" s="524"/>
      <c r="E303" s="524"/>
      <c r="F303" s="524"/>
      <c r="G303" s="524"/>
      <c r="H303" s="525"/>
      <c r="I303" s="526"/>
      <c r="J303" s="527"/>
    </row>
    <row r="304" spans="1:10" ht="60" x14ac:dyDescent="0.2">
      <c r="A304" s="555" t="s">
        <v>1448</v>
      </c>
      <c r="B304" s="548" t="s">
        <v>1449</v>
      </c>
      <c r="C304" s="549" t="s">
        <v>1450</v>
      </c>
      <c r="D304" s="549" t="s">
        <v>1451</v>
      </c>
      <c r="E304" s="550">
        <v>362375</v>
      </c>
      <c r="F304" s="549" t="s">
        <v>1452</v>
      </c>
      <c r="G304" s="549" t="s">
        <v>1284</v>
      </c>
      <c r="H304" s="551">
        <v>43672</v>
      </c>
      <c r="I304" s="552"/>
      <c r="J304" s="553"/>
    </row>
    <row r="305" spans="1:10" ht="36" x14ac:dyDescent="0.2">
      <c r="A305" s="555" t="s">
        <v>1453</v>
      </c>
      <c r="B305" s="548" t="s">
        <v>1454</v>
      </c>
      <c r="C305" s="549" t="s">
        <v>1450</v>
      </c>
      <c r="D305" s="549" t="s">
        <v>1455</v>
      </c>
      <c r="E305" s="550">
        <v>82248</v>
      </c>
      <c r="F305" s="549" t="s">
        <v>1456</v>
      </c>
      <c r="G305" s="549" t="s">
        <v>1284</v>
      </c>
      <c r="H305" s="551">
        <v>43663</v>
      </c>
      <c r="I305" s="552"/>
      <c r="J305" s="553"/>
    </row>
    <row r="306" spans="1:10" ht="36" x14ac:dyDescent="0.2">
      <c r="A306" s="555" t="s">
        <v>1457</v>
      </c>
      <c r="B306" s="548" t="s">
        <v>1458</v>
      </c>
      <c r="C306" s="549" t="s">
        <v>1450</v>
      </c>
      <c r="D306" s="549" t="s">
        <v>1459</v>
      </c>
      <c r="E306" s="550">
        <v>81998.5</v>
      </c>
      <c r="F306" s="549" t="s">
        <v>1460</v>
      </c>
      <c r="G306" s="549" t="s">
        <v>1284</v>
      </c>
      <c r="H306" s="551">
        <v>43684</v>
      </c>
      <c r="I306" s="552"/>
      <c r="J306" s="553"/>
    </row>
    <row r="307" spans="1:10" ht="36" x14ac:dyDescent="0.2">
      <c r="A307" s="555" t="s">
        <v>1461</v>
      </c>
      <c r="B307" s="548" t="s">
        <v>1462</v>
      </c>
      <c r="C307" s="549" t="s">
        <v>1463</v>
      </c>
      <c r="D307" s="549" t="s">
        <v>1464</v>
      </c>
      <c r="E307" s="550">
        <v>38100</v>
      </c>
      <c r="F307" s="549" t="s">
        <v>1465</v>
      </c>
      <c r="G307" s="549" t="s">
        <v>1284</v>
      </c>
      <c r="H307" s="551">
        <v>43670</v>
      </c>
      <c r="I307" s="552"/>
      <c r="J307" s="553"/>
    </row>
    <row r="308" spans="1:10" ht="48" x14ac:dyDescent="0.2">
      <c r="A308" s="555" t="s">
        <v>1466</v>
      </c>
      <c r="B308" s="548" t="s">
        <v>1467</v>
      </c>
      <c r="C308" s="549" t="s">
        <v>1463</v>
      </c>
      <c r="D308" s="549" t="s">
        <v>1468</v>
      </c>
      <c r="E308" s="550">
        <v>35880</v>
      </c>
      <c r="F308" s="549" t="s">
        <v>1469</v>
      </c>
      <c r="G308" s="549" t="s">
        <v>1284</v>
      </c>
      <c r="H308" s="551">
        <v>43685</v>
      </c>
      <c r="I308" s="552"/>
      <c r="J308" s="553"/>
    </row>
    <row r="309" spans="1:10" ht="36" x14ac:dyDescent="0.2">
      <c r="A309" s="555" t="s">
        <v>1470</v>
      </c>
      <c r="B309" s="548" t="s">
        <v>1471</v>
      </c>
      <c r="C309" s="549" t="s">
        <v>1450</v>
      </c>
      <c r="D309" s="549" t="s">
        <v>1472</v>
      </c>
      <c r="E309" s="550">
        <v>84900</v>
      </c>
      <c r="F309" s="549" t="s">
        <v>1473</v>
      </c>
      <c r="G309" s="549" t="s">
        <v>1284</v>
      </c>
      <c r="H309" s="551">
        <v>43731</v>
      </c>
      <c r="I309" s="552"/>
      <c r="J309" s="553"/>
    </row>
    <row r="310" spans="1:10" ht="36" x14ac:dyDescent="0.2">
      <c r="A310" s="555" t="s">
        <v>1474</v>
      </c>
      <c r="B310" s="548" t="s">
        <v>1475</v>
      </c>
      <c r="C310" s="549" t="s">
        <v>1476</v>
      </c>
      <c r="D310" s="549" t="s">
        <v>1477</v>
      </c>
      <c r="E310" s="550">
        <v>42000</v>
      </c>
      <c r="F310" s="549" t="s">
        <v>1478</v>
      </c>
      <c r="G310" s="549" t="s">
        <v>1284</v>
      </c>
      <c r="H310" s="551">
        <v>43684</v>
      </c>
      <c r="I310" s="552"/>
      <c r="J310" s="553"/>
    </row>
    <row r="311" spans="1:10" ht="48" x14ac:dyDescent="0.2">
      <c r="A311" s="555" t="s">
        <v>1479</v>
      </c>
      <c r="B311" s="548" t="s">
        <v>1480</v>
      </c>
      <c r="C311" s="549" t="s">
        <v>1476</v>
      </c>
      <c r="D311" s="549" t="s">
        <v>1481</v>
      </c>
      <c r="E311" s="550">
        <v>72000</v>
      </c>
      <c r="F311" s="549" t="s">
        <v>1482</v>
      </c>
      <c r="G311" s="549" t="s">
        <v>1284</v>
      </c>
      <c r="H311" s="551">
        <v>43685</v>
      </c>
      <c r="I311" s="552"/>
      <c r="J311" s="553"/>
    </row>
    <row r="312" spans="1:10" ht="48" x14ac:dyDescent="0.2">
      <c r="A312" s="555" t="s">
        <v>1483</v>
      </c>
      <c r="B312" s="548" t="s">
        <v>1484</v>
      </c>
      <c r="C312" s="549" t="s">
        <v>1450</v>
      </c>
      <c r="D312" s="549" t="s">
        <v>1485</v>
      </c>
      <c r="E312" s="550">
        <v>70000</v>
      </c>
      <c r="F312" s="549" t="s">
        <v>1486</v>
      </c>
      <c r="G312" s="549" t="s">
        <v>1284</v>
      </c>
      <c r="H312" s="551">
        <v>43687</v>
      </c>
      <c r="I312" s="552"/>
      <c r="J312" s="553"/>
    </row>
    <row r="313" spans="1:10" ht="84" x14ac:dyDescent="0.2">
      <c r="A313" s="555" t="s">
        <v>1487</v>
      </c>
      <c r="B313" s="548" t="s">
        <v>1488</v>
      </c>
      <c r="C313" s="549" t="s">
        <v>1450</v>
      </c>
      <c r="D313" s="549" t="s">
        <v>1489</v>
      </c>
      <c r="E313" s="550">
        <v>259250</v>
      </c>
      <c r="F313" s="549" t="s">
        <v>1490</v>
      </c>
      <c r="G313" s="549" t="s">
        <v>1284</v>
      </c>
      <c r="H313" s="551">
        <v>43829</v>
      </c>
      <c r="I313" s="552"/>
      <c r="J313" s="553"/>
    </row>
    <row r="314" spans="1:10" ht="36" x14ac:dyDescent="0.2">
      <c r="A314" s="555" t="s">
        <v>1491</v>
      </c>
      <c r="B314" s="548" t="s">
        <v>1492</v>
      </c>
      <c r="C314" s="549" t="s">
        <v>1450</v>
      </c>
      <c r="D314" s="549" t="s">
        <v>1493</v>
      </c>
      <c r="E314" s="550">
        <v>158000</v>
      </c>
      <c r="F314" s="549" t="s">
        <v>1494</v>
      </c>
      <c r="G314" s="549" t="s">
        <v>1284</v>
      </c>
      <c r="H314" s="551">
        <v>43808</v>
      </c>
      <c r="I314" s="552"/>
      <c r="J314" s="553"/>
    </row>
    <row r="315" spans="1:10" ht="48" x14ac:dyDescent="0.2">
      <c r="A315" s="555" t="s">
        <v>1495</v>
      </c>
      <c r="B315" s="548" t="s">
        <v>1496</v>
      </c>
      <c r="C315" s="549" t="s">
        <v>1450</v>
      </c>
      <c r="D315" s="549" t="s">
        <v>1497</v>
      </c>
      <c r="E315" s="550">
        <v>104800</v>
      </c>
      <c r="F315" s="549" t="s">
        <v>1498</v>
      </c>
      <c r="G315" s="549" t="s">
        <v>1284</v>
      </c>
      <c r="H315" s="551">
        <v>43738</v>
      </c>
      <c r="I315" s="552"/>
      <c r="J315" s="553"/>
    </row>
    <row r="316" spans="1:10" ht="36" x14ac:dyDescent="0.2">
      <c r="A316" s="555" t="s">
        <v>1499</v>
      </c>
      <c r="B316" s="548" t="s">
        <v>1500</v>
      </c>
      <c r="C316" s="549" t="s">
        <v>1450</v>
      </c>
      <c r="D316" s="549" t="s">
        <v>1501</v>
      </c>
      <c r="E316" s="550">
        <v>62000</v>
      </c>
      <c r="F316" s="549" t="s">
        <v>1502</v>
      </c>
      <c r="G316" s="549" t="s">
        <v>1284</v>
      </c>
      <c r="H316" s="551">
        <v>43815</v>
      </c>
      <c r="I316" s="552"/>
      <c r="J316" s="553"/>
    </row>
    <row r="317" spans="1:10" ht="60" x14ac:dyDescent="0.2">
      <c r="A317" s="555" t="s">
        <v>1503</v>
      </c>
      <c r="B317" s="548" t="s">
        <v>1504</v>
      </c>
      <c r="C317" s="549" t="s">
        <v>1450</v>
      </c>
      <c r="D317" s="549" t="s">
        <v>1505</v>
      </c>
      <c r="E317" s="550">
        <v>34732</v>
      </c>
      <c r="F317" s="549" t="s">
        <v>1506</v>
      </c>
      <c r="G317" s="549" t="s">
        <v>1284</v>
      </c>
      <c r="H317" s="551">
        <v>43780</v>
      </c>
      <c r="I317" s="552"/>
      <c r="J317" s="553"/>
    </row>
    <row r="318" spans="1:10" ht="60" x14ac:dyDescent="0.2">
      <c r="A318" s="555" t="s">
        <v>1507</v>
      </c>
      <c r="B318" s="548" t="s">
        <v>1508</v>
      </c>
      <c r="C318" s="549" t="s">
        <v>1509</v>
      </c>
      <c r="D318" s="549" t="s">
        <v>1510</v>
      </c>
      <c r="E318" s="550">
        <v>109059.36</v>
      </c>
      <c r="F318" s="549" t="s">
        <v>1511</v>
      </c>
      <c r="G318" s="549" t="s">
        <v>1284</v>
      </c>
      <c r="H318" s="551">
        <v>43777</v>
      </c>
      <c r="I318" s="552"/>
      <c r="J318" s="553"/>
    </row>
    <row r="319" spans="1:10" ht="48" x14ac:dyDescent="0.2">
      <c r="A319" s="555" t="s">
        <v>1512</v>
      </c>
      <c r="B319" s="548" t="s">
        <v>1513</v>
      </c>
      <c r="C319" s="549" t="s">
        <v>1509</v>
      </c>
      <c r="D319" s="549" t="s">
        <v>1514</v>
      </c>
      <c r="E319" s="550">
        <v>63000</v>
      </c>
      <c r="F319" s="549" t="s">
        <v>1515</v>
      </c>
      <c r="G319" s="549" t="s">
        <v>1284</v>
      </c>
      <c r="H319" s="551">
        <v>43826</v>
      </c>
      <c r="I319" s="552"/>
      <c r="J319" s="553"/>
    </row>
    <row r="320" spans="1:10" ht="59.25" customHeight="1" x14ac:dyDescent="0.2">
      <c r="A320" s="555" t="s">
        <v>1516</v>
      </c>
      <c r="B320" s="548" t="s">
        <v>1517</v>
      </c>
      <c r="C320" s="549" t="s">
        <v>1450</v>
      </c>
      <c r="D320" s="549" t="s">
        <v>1518</v>
      </c>
      <c r="E320" s="550">
        <v>59000</v>
      </c>
      <c r="F320" s="549" t="s">
        <v>1519</v>
      </c>
      <c r="G320" s="549" t="s">
        <v>1284</v>
      </c>
      <c r="H320" s="551">
        <v>43822</v>
      </c>
      <c r="I320" s="552"/>
      <c r="J320" s="553"/>
    </row>
    <row r="321" spans="1:10" ht="48" x14ac:dyDescent="0.2">
      <c r="A321" s="555" t="s">
        <v>1520</v>
      </c>
      <c r="B321" s="548" t="s">
        <v>1521</v>
      </c>
      <c r="C321" s="549" t="s">
        <v>1450</v>
      </c>
      <c r="D321" s="549" t="s">
        <v>1522</v>
      </c>
      <c r="E321" s="550">
        <v>57000</v>
      </c>
      <c r="F321" s="549" t="s">
        <v>1523</v>
      </c>
      <c r="G321" s="549" t="s">
        <v>1284</v>
      </c>
      <c r="H321" s="551">
        <v>43822</v>
      </c>
      <c r="I321" s="552"/>
      <c r="J321" s="553"/>
    </row>
    <row r="322" spans="1:10" ht="84" x14ac:dyDescent="0.2">
      <c r="A322" s="555" t="s">
        <v>1524</v>
      </c>
      <c r="B322" s="548" t="s">
        <v>1525</v>
      </c>
      <c r="C322" s="549" t="s">
        <v>1450</v>
      </c>
      <c r="D322" s="549" t="s">
        <v>1526</v>
      </c>
      <c r="E322" s="550">
        <v>41188.07</v>
      </c>
      <c r="F322" s="549" t="s">
        <v>1527</v>
      </c>
      <c r="G322" s="549" t="s">
        <v>1284</v>
      </c>
      <c r="H322" s="551">
        <v>43844</v>
      </c>
      <c r="I322" s="552"/>
      <c r="J322" s="553"/>
    </row>
    <row r="323" spans="1:10" ht="60.75" thickBot="1" x14ac:dyDescent="0.25">
      <c r="A323" s="555" t="s">
        <v>1528</v>
      </c>
      <c r="B323" s="548" t="s">
        <v>1529</v>
      </c>
      <c r="C323" s="549" t="s">
        <v>1530</v>
      </c>
      <c r="D323" s="549" t="s">
        <v>1531</v>
      </c>
      <c r="E323" s="550">
        <v>60460.84</v>
      </c>
      <c r="F323" s="549" t="s">
        <v>1532</v>
      </c>
      <c r="G323" s="549" t="s">
        <v>1284</v>
      </c>
      <c r="H323" s="551">
        <v>43830</v>
      </c>
      <c r="I323" s="552"/>
      <c r="J323" s="553"/>
    </row>
    <row r="324" spans="1:10" ht="12.75" x14ac:dyDescent="0.2">
      <c r="A324" s="561" t="s">
        <v>1533</v>
      </c>
      <c r="B324" s="524"/>
      <c r="C324" s="524"/>
      <c r="D324" s="524"/>
      <c r="E324" s="524"/>
      <c r="F324" s="524"/>
      <c r="G324" s="524"/>
      <c r="H324" s="525"/>
      <c r="I324" s="526"/>
      <c r="J324" s="527"/>
    </row>
    <row r="325" spans="1:10" ht="24" x14ac:dyDescent="0.2">
      <c r="A325" s="555" t="s">
        <v>1534</v>
      </c>
      <c r="B325" s="548" t="s">
        <v>1535</v>
      </c>
      <c r="C325" s="549" t="s">
        <v>1536</v>
      </c>
      <c r="D325" s="549"/>
      <c r="E325" s="550">
        <v>650</v>
      </c>
      <c r="F325" s="549">
        <v>20564220214</v>
      </c>
      <c r="G325" s="549" t="s">
        <v>1537</v>
      </c>
      <c r="H325" s="551">
        <v>43560</v>
      </c>
      <c r="I325" s="552"/>
      <c r="J325" s="553"/>
    </row>
    <row r="326" spans="1:10" ht="24" x14ac:dyDescent="0.2">
      <c r="A326" s="555" t="s">
        <v>1538</v>
      </c>
      <c r="B326" s="548" t="s">
        <v>1535</v>
      </c>
      <c r="C326" s="549" t="s">
        <v>1536</v>
      </c>
      <c r="D326" s="549"/>
      <c r="E326" s="550">
        <v>1930</v>
      </c>
      <c r="F326" s="549">
        <v>20490370821</v>
      </c>
      <c r="G326" s="549" t="s">
        <v>1537</v>
      </c>
      <c r="H326" s="551">
        <v>43600</v>
      </c>
      <c r="I326" s="552"/>
      <c r="J326" s="553"/>
    </row>
    <row r="327" spans="1:10" ht="24" x14ac:dyDescent="0.2">
      <c r="A327" s="555" t="s">
        <v>1539</v>
      </c>
      <c r="B327" s="548" t="s">
        <v>1535</v>
      </c>
      <c r="C327" s="549" t="s">
        <v>1536</v>
      </c>
      <c r="D327" s="549"/>
      <c r="E327" s="550">
        <v>3596</v>
      </c>
      <c r="F327" s="549">
        <v>20564510565</v>
      </c>
      <c r="G327" s="549" t="s">
        <v>1537</v>
      </c>
      <c r="H327" s="551">
        <v>43801</v>
      </c>
      <c r="I327" s="552"/>
      <c r="J327" s="553"/>
    </row>
    <row r="328" spans="1:10" ht="24" x14ac:dyDescent="0.2">
      <c r="A328" s="555" t="s">
        <v>1540</v>
      </c>
      <c r="B328" s="548" t="s">
        <v>1535</v>
      </c>
      <c r="C328" s="549" t="s">
        <v>1536</v>
      </c>
      <c r="D328" s="549"/>
      <c r="E328" s="550">
        <v>3741</v>
      </c>
      <c r="F328" s="549">
        <v>10405392564</v>
      </c>
      <c r="G328" s="549" t="s">
        <v>1537</v>
      </c>
      <c r="H328" s="551">
        <v>43524</v>
      </c>
      <c r="I328" s="552"/>
      <c r="J328" s="553"/>
    </row>
    <row r="329" spans="1:10" ht="24" x14ac:dyDescent="0.2">
      <c r="A329" s="555" t="s">
        <v>1541</v>
      </c>
      <c r="B329" s="548" t="s">
        <v>1535</v>
      </c>
      <c r="C329" s="549" t="s">
        <v>1536</v>
      </c>
      <c r="D329" s="549"/>
      <c r="E329" s="550">
        <v>2220</v>
      </c>
      <c r="F329" s="549">
        <v>10310017944</v>
      </c>
      <c r="G329" s="549" t="s">
        <v>1537</v>
      </c>
      <c r="H329" s="551">
        <v>43543</v>
      </c>
      <c r="I329" s="552"/>
      <c r="J329" s="553"/>
    </row>
    <row r="330" spans="1:10" ht="24" x14ac:dyDescent="0.2">
      <c r="A330" s="555" t="s">
        <v>1542</v>
      </c>
      <c r="B330" s="548" t="s">
        <v>1535</v>
      </c>
      <c r="C330" s="549" t="s">
        <v>1536</v>
      </c>
      <c r="D330" s="549"/>
      <c r="E330" s="550">
        <v>8120</v>
      </c>
      <c r="F330" s="549">
        <v>10310247001</v>
      </c>
      <c r="G330" s="549" t="s">
        <v>1537</v>
      </c>
      <c r="H330" s="551">
        <v>43607</v>
      </c>
      <c r="I330" s="552"/>
      <c r="J330" s="553"/>
    </row>
    <row r="331" spans="1:10" ht="24" x14ac:dyDescent="0.2">
      <c r="A331" s="555" t="s">
        <v>1543</v>
      </c>
      <c r="B331" s="548" t="s">
        <v>1535</v>
      </c>
      <c r="C331" s="549" t="s">
        <v>1536</v>
      </c>
      <c r="D331" s="549"/>
      <c r="E331" s="550">
        <v>7200</v>
      </c>
      <c r="F331" s="549">
        <v>17443337750</v>
      </c>
      <c r="G331" s="549" t="s">
        <v>1537</v>
      </c>
      <c r="H331" s="551">
        <v>43636</v>
      </c>
      <c r="I331" s="552"/>
      <c r="J331" s="553"/>
    </row>
    <row r="332" spans="1:10" ht="24" x14ac:dyDescent="0.2">
      <c r="A332" s="555" t="s">
        <v>1544</v>
      </c>
      <c r="B332" s="548" t="s">
        <v>1535</v>
      </c>
      <c r="C332" s="549" t="s">
        <v>1536</v>
      </c>
      <c r="D332" s="549"/>
      <c r="E332" s="550">
        <v>3404</v>
      </c>
      <c r="F332" s="549">
        <v>10462895483</v>
      </c>
      <c r="G332" s="549" t="s">
        <v>1537</v>
      </c>
      <c r="H332" s="551">
        <v>43643</v>
      </c>
      <c r="I332" s="552"/>
      <c r="J332" s="553"/>
    </row>
    <row r="333" spans="1:10" ht="24" x14ac:dyDescent="0.2">
      <c r="A333" s="555" t="s">
        <v>1545</v>
      </c>
      <c r="B333" s="548" t="s">
        <v>1535</v>
      </c>
      <c r="C333" s="549" t="s">
        <v>1536</v>
      </c>
      <c r="D333" s="549"/>
      <c r="E333" s="550">
        <v>4174.57</v>
      </c>
      <c r="F333" s="549">
        <v>10310327200</v>
      </c>
      <c r="G333" s="549" t="s">
        <v>1537</v>
      </c>
      <c r="H333" s="551">
        <v>43661</v>
      </c>
      <c r="I333" s="552"/>
      <c r="J333" s="553"/>
    </row>
    <row r="334" spans="1:10" ht="24" x14ac:dyDescent="0.2">
      <c r="A334" s="555" t="s">
        <v>1546</v>
      </c>
      <c r="B334" s="548" t="s">
        <v>1535</v>
      </c>
      <c r="C334" s="549" t="s">
        <v>1536</v>
      </c>
      <c r="D334" s="549"/>
      <c r="E334" s="550">
        <v>2302.13</v>
      </c>
      <c r="F334" s="549">
        <v>10462895483</v>
      </c>
      <c r="G334" s="549" t="s">
        <v>1537</v>
      </c>
      <c r="H334" s="551">
        <v>43691</v>
      </c>
      <c r="I334" s="552"/>
      <c r="J334" s="553"/>
    </row>
    <row r="335" spans="1:10" ht="24" x14ac:dyDescent="0.2">
      <c r="A335" s="555" t="s">
        <v>1547</v>
      </c>
      <c r="B335" s="548" t="s">
        <v>1535</v>
      </c>
      <c r="C335" s="549" t="s">
        <v>1536</v>
      </c>
      <c r="D335" s="549"/>
      <c r="E335" s="550">
        <v>2900</v>
      </c>
      <c r="F335" s="549">
        <v>10310383762</v>
      </c>
      <c r="G335" s="549" t="s">
        <v>1537</v>
      </c>
      <c r="H335" s="551">
        <v>43703</v>
      </c>
      <c r="I335" s="552"/>
      <c r="J335" s="553"/>
    </row>
    <row r="336" spans="1:10" ht="24" x14ac:dyDescent="0.2">
      <c r="A336" s="555" t="s">
        <v>1548</v>
      </c>
      <c r="B336" s="548" t="s">
        <v>1535</v>
      </c>
      <c r="C336" s="549" t="s">
        <v>1536</v>
      </c>
      <c r="D336" s="549"/>
      <c r="E336" s="550">
        <v>1158.3</v>
      </c>
      <c r="F336" s="549">
        <v>10433933899</v>
      </c>
      <c r="G336" s="549" t="s">
        <v>1537</v>
      </c>
      <c r="H336" s="551">
        <v>43735</v>
      </c>
      <c r="I336" s="552"/>
      <c r="J336" s="553"/>
    </row>
    <row r="337" spans="1:10" ht="24" x14ac:dyDescent="0.2">
      <c r="A337" s="555" t="s">
        <v>1549</v>
      </c>
      <c r="B337" s="548" t="s">
        <v>1535</v>
      </c>
      <c r="C337" s="549" t="s">
        <v>1536</v>
      </c>
      <c r="D337" s="549"/>
      <c r="E337" s="550">
        <v>1177.4000000000001</v>
      </c>
      <c r="F337" s="549">
        <v>20601594936</v>
      </c>
      <c r="G337" s="549" t="s">
        <v>1537</v>
      </c>
      <c r="H337" s="551">
        <v>43740</v>
      </c>
      <c r="I337" s="552"/>
      <c r="J337" s="553"/>
    </row>
    <row r="338" spans="1:10" ht="24" x14ac:dyDescent="0.2">
      <c r="A338" s="555" t="s">
        <v>1550</v>
      </c>
      <c r="B338" s="548" t="s">
        <v>1535</v>
      </c>
      <c r="C338" s="549" t="s">
        <v>1536</v>
      </c>
      <c r="D338" s="549"/>
      <c r="E338" s="550">
        <v>5790</v>
      </c>
      <c r="F338" s="549">
        <v>20528016481</v>
      </c>
      <c r="G338" s="549" t="s">
        <v>1537</v>
      </c>
      <c r="H338" s="551">
        <v>43775</v>
      </c>
      <c r="I338" s="552"/>
      <c r="J338" s="553"/>
    </row>
    <row r="339" spans="1:10" ht="24" x14ac:dyDescent="0.2">
      <c r="A339" s="555" t="s">
        <v>1551</v>
      </c>
      <c r="B339" s="548" t="s">
        <v>1535</v>
      </c>
      <c r="C339" s="549" t="s">
        <v>1536</v>
      </c>
      <c r="D339" s="549"/>
      <c r="E339" s="550">
        <v>1106.8399999999999</v>
      </c>
      <c r="F339" s="549">
        <v>20601594936</v>
      </c>
      <c r="G339" s="549" t="s">
        <v>1537</v>
      </c>
      <c r="H339" s="551">
        <v>43796</v>
      </c>
      <c r="I339" s="552"/>
      <c r="J339" s="553"/>
    </row>
    <row r="340" spans="1:10" ht="24" x14ac:dyDescent="0.2">
      <c r="A340" s="555" t="s">
        <v>1552</v>
      </c>
      <c r="B340" s="548" t="s">
        <v>1535</v>
      </c>
      <c r="C340" s="549" t="s">
        <v>1536</v>
      </c>
      <c r="D340" s="549"/>
      <c r="E340" s="550">
        <v>6000</v>
      </c>
      <c r="F340" s="549">
        <v>20601591936</v>
      </c>
      <c r="G340" s="549" t="s">
        <v>1537</v>
      </c>
      <c r="H340" s="551">
        <v>43801</v>
      </c>
      <c r="I340" s="552"/>
      <c r="J340" s="553"/>
    </row>
    <row r="341" spans="1:10" ht="24" x14ac:dyDescent="0.2">
      <c r="A341" s="555" t="s">
        <v>1553</v>
      </c>
      <c r="B341" s="548" t="s">
        <v>1535</v>
      </c>
      <c r="C341" s="549" t="s">
        <v>1536</v>
      </c>
      <c r="D341" s="549"/>
      <c r="E341" s="550">
        <v>2060</v>
      </c>
      <c r="F341" s="549">
        <v>10433933899</v>
      </c>
      <c r="G341" s="549" t="s">
        <v>1537</v>
      </c>
      <c r="H341" s="551">
        <v>43710</v>
      </c>
      <c r="I341" s="552"/>
      <c r="J341" s="553"/>
    </row>
    <row r="342" spans="1:10" ht="24" x14ac:dyDescent="0.2">
      <c r="A342" s="555" t="s">
        <v>1554</v>
      </c>
      <c r="B342" s="548" t="s">
        <v>1535</v>
      </c>
      <c r="C342" s="549" t="s">
        <v>1536</v>
      </c>
      <c r="D342" s="549"/>
      <c r="E342" s="550">
        <v>7518.8</v>
      </c>
      <c r="F342" s="549">
        <v>20116544289</v>
      </c>
      <c r="G342" s="549" t="s">
        <v>1537</v>
      </c>
      <c r="H342" s="551">
        <v>44094</v>
      </c>
      <c r="I342" s="552"/>
      <c r="J342" s="553"/>
    </row>
    <row r="343" spans="1:10" ht="24" x14ac:dyDescent="0.2">
      <c r="A343" s="555" t="s">
        <v>1555</v>
      </c>
      <c r="B343" s="548" t="s">
        <v>1535</v>
      </c>
      <c r="C343" s="549" t="s">
        <v>1536</v>
      </c>
      <c r="D343" s="549"/>
      <c r="E343" s="550">
        <v>4980</v>
      </c>
      <c r="F343" s="549">
        <v>20603890320</v>
      </c>
      <c r="G343" s="549" t="s">
        <v>1537</v>
      </c>
      <c r="H343" s="551">
        <v>43747</v>
      </c>
      <c r="I343" s="552"/>
      <c r="J343" s="553"/>
    </row>
    <row r="344" spans="1:10" ht="24" x14ac:dyDescent="0.2">
      <c r="A344" s="555" t="s">
        <v>1556</v>
      </c>
      <c r="B344" s="548" t="s">
        <v>1535</v>
      </c>
      <c r="C344" s="549" t="s">
        <v>1536</v>
      </c>
      <c r="D344" s="549"/>
      <c r="E344" s="550">
        <v>1120</v>
      </c>
      <c r="F344" s="549">
        <v>20491162849</v>
      </c>
      <c r="G344" s="549" t="s">
        <v>1537</v>
      </c>
      <c r="H344" s="551">
        <v>43762</v>
      </c>
      <c r="I344" s="552"/>
      <c r="J344" s="553"/>
    </row>
    <row r="345" spans="1:10" ht="24.75" thickBot="1" x14ac:dyDescent="0.25">
      <c r="A345" s="555" t="s">
        <v>1557</v>
      </c>
      <c r="B345" s="548" t="s">
        <v>1535</v>
      </c>
      <c r="C345" s="549" t="s">
        <v>1536</v>
      </c>
      <c r="D345" s="549"/>
      <c r="E345" s="550">
        <v>5124</v>
      </c>
      <c r="F345" s="549">
        <v>10454769878</v>
      </c>
      <c r="G345" s="549" t="s">
        <v>1537</v>
      </c>
      <c r="H345" s="551">
        <v>43795</v>
      </c>
      <c r="I345" s="552"/>
      <c r="J345" s="553"/>
    </row>
    <row r="346" spans="1:10" ht="18.75" thickBot="1" x14ac:dyDescent="0.25">
      <c r="A346" s="1004" t="s">
        <v>1558</v>
      </c>
      <c r="B346" s="1005"/>
      <c r="C346" s="1005"/>
      <c r="D346" s="1005"/>
      <c r="E346" s="562"/>
      <c r="F346" s="563"/>
      <c r="G346" s="563"/>
      <c r="H346" s="563"/>
      <c r="I346" s="526"/>
      <c r="J346" s="527"/>
    </row>
    <row r="347" spans="1:10" ht="18.75" customHeight="1" x14ac:dyDescent="0.2">
      <c r="A347" s="1010" t="s">
        <v>1559</v>
      </c>
      <c r="B347" s="1011"/>
      <c r="C347" s="1011"/>
      <c r="D347" s="1011"/>
      <c r="E347" s="556"/>
      <c r="F347" s="557"/>
      <c r="G347" s="557"/>
      <c r="H347" s="557"/>
      <c r="I347" s="526"/>
      <c r="J347" s="527"/>
    </row>
    <row r="348" spans="1:10" ht="72" x14ac:dyDescent="0.2">
      <c r="A348" s="564" t="s">
        <v>1560</v>
      </c>
      <c r="B348" s="564" t="s">
        <v>1561</v>
      </c>
      <c r="C348" s="565" t="s">
        <v>662</v>
      </c>
      <c r="D348" s="533" t="s">
        <v>1562</v>
      </c>
      <c r="E348" s="566">
        <v>197000</v>
      </c>
      <c r="F348" s="533" t="s">
        <v>1563</v>
      </c>
      <c r="G348" s="531" t="s">
        <v>1564</v>
      </c>
      <c r="H348" s="540">
        <v>43956</v>
      </c>
      <c r="I348" s="535" t="s">
        <v>1565</v>
      </c>
      <c r="J348" s="535" t="s">
        <v>1284</v>
      </c>
    </row>
    <row r="349" spans="1:10" ht="50.25" customHeight="1" x14ac:dyDescent="0.2">
      <c r="A349" s="564" t="s">
        <v>1566</v>
      </c>
      <c r="B349" s="564" t="s">
        <v>1567</v>
      </c>
      <c r="C349" s="565" t="s">
        <v>662</v>
      </c>
      <c r="D349" s="533" t="s">
        <v>1568</v>
      </c>
      <c r="E349" s="566">
        <v>180000</v>
      </c>
      <c r="F349" s="533" t="s">
        <v>1569</v>
      </c>
      <c r="G349" s="531" t="s">
        <v>1564</v>
      </c>
      <c r="H349" s="540">
        <v>44050</v>
      </c>
      <c r="I349" s="535" t="s">
        <v>1570</v>
      </c>
      <c r="J349" s="535"/>
    </row>
    <row r="350" spans="1:10" ht="60.75" customHeight="1" x14ac:dyDescent="0.2">
      <c r="A350" s="564" t="s">
        <v>1571</v>
      </c>
      <c r="B350" s="564" t="s">
        <v>1561</v>
      </c>
      <c r="C350" s="565" t="s">
        <v>662</v>
      </c>
      <c r="D350" s="533" t="s">
        <v>1572</v>
      </c>
      <c r="E350" s="566">
        <v>283000</v>
      </c>
      <c r="F350" s="533" t="s">
        <v>1573</v>
      </c>
      <c r="G350" s="531" t="s">
        <v>1564</v>
      </c>
      <c r="H350" s="540">
        <v>44052</v>
      </c>
      <c r="I350" s="535" t="s">
        <v>1570</v>
      </c>
      <c r="J350" s="535"/>
    </row>
    <row r="351" spans="1:10" ht="24" x14ac:dyDescent="0.2">
      <c r="A351" s="564" t="s">
        <v>1574</v>
      </c>
      <c r="B351" s="564"/>
      <c r="C351" s="565"/>
      <c r="D351" s="533"/>
      <c r="E351" s="566"/>
      <c r="F351" s="533"/>
      <c r="G351" s="531"/>
      <c r="H351" s="540"/>
      <c r="I351" s="535"/>
      <c r="J351" s="535"/>
    </row>
    <row r="352" spans="1:10" ht="72" x14ac:dyDescent="0.2">
      <c r="A352" s="564" t="s">
        <v>1575</v>
      </c>
      <c r="B352" s="564" t="s">
        <v>1576</v>
      </c>
      <c r="C352" s="565" t="s">
        <v>1577</v>
      </c>
      <c r="D352" s="533" t="s">
        <v>1576</v>
      </c>
      <c r="E352" s="566">
        <v>96100</v>
      </c>
      <c r="F352" s="533" t="s">
        <v>1578</v>
      </c>
      <c r="G352" s="531"/>
      <c r="H352" s="540">
        <v>43966</v>
      </c>
      <c r="I352" s="535"/>
      <c r="J352" s="535"/>
    </row>
    <row r="353" spans="1:10" ht="96" x14ac:dyDescent="0.2">
      <c r="A353" s="564" t="s">
        <v>1579</v>
      </c>
      <c r="B353" s="564" t="s">
        <v>1580</v>
      </c>
      <c r="C353" s="565" t="s">
        <v>1263</v>
      </c>
      <c r="D353" s="533" t="s">
        <v>1581</v>
      </c>
      <c r="E353" s="566">
        <v>1303960</v>
      </c>
      <c r="F353" s="533" t="s">
        <v>1582</v>
      </c>
      <c r="G353" s="531" t="s">
        <v>1583</v>
      </c>
      <c r="H353" s="540">
        <v>44009</v>
      </c>
      <c r="I353" s="535">
        <v>44048</v>
      </c>
      <c r="J353" s="535"/>
    </row>
    <row r="354" spans="1:10" ht="96" x14ac:dyDescent="0.2">
      <c r="A354" s="564" t="s">
        <v>1584</v>
      </c>
      <c r="B354" s="564" t="s">
        <v>1585</v>
      </c>
      <c r="C354" s="565" t="s">
        <v>1263</v>
      </c>
      <c r="D354" s="533" t="s">
        <v>1586</v>
      </c>
      <c r="E354" s="566">
        <v>57450</v>
      </c>
      <c r="F354" s="533" t="s">
        <v>1587</v>
      </c>
      <c r="G354" s="531" t="s">
        <v>1588</v>
      </c>
      <c r="H354" s="540">
        <v>43988</v>
      </c>
      <c r="I354" s="535"/>
      <c r="J354" s="535"/>
    </row>
    <row r="355" spans="1:10" ht="108" x14ac:dyDescent="0.2">
      <c r="A355" s="564" t="s">
        <v>1589</v>
      </c>
      <c r="B355" s="564" t="s">
        <v>1590</v>
      </c>
      <c r="C355" s="565" t="s">
        <v>1263</v>
      </c>
      <c r="D355" s="533" t="s">
        <v>1591</v>
      </c>
      <c r="E355" s="566">
        <v>249700</v>
      </c>
      <c r="F355" s="533" t="s">
        <v>1592</v>
      </c>
      <c r="G355" s="531" t="s">
        <v>1588</v>
      </c>
      <c r="H355" s="540">
        <v>43992</v>
      </c>
      <c r="I355" s="535"/>
      <c r="J355" s="535"/>
    </row>
    <row r="356" spans="1:10" ht="84" x14ac:dyDescent="0.2">
      <c r="A356" s="564" t="s">
        <v>1593</v>
      </c>
      <c r="B356" s="564" t="s">
        <v>1594</v>
      </c>
      <c r="C356" s="565" t="s">
        <v>1263</v>
      </c>
      <c r="D356" s="533" t="s">
        <v>1595</v>
      </c>
      <c r="E356" s="566">
        <v>100000</v>
      </c>
      <c r="F356" s="533" t="s">
        <v>1596</v>
      </c>
      <c r="G356" s="531" t="s">
        <v>1588</v>
      </c>
      <c r="H356" s="540">
        <v>43971</v>
      </c>
      <c r="I356" s="535"/>
      <c r="J356" s="535"/>
    </row>
    <row r="357" spans="1:10" ht="96" x14ac:dyDescent="0.2">
      <c r="A357" s="564" t="s">
        <v>1597</v>
      </c>
      <c r="B357" s="564" t="s">
        <v>1598</v>
      </c>
      <c r="C357" s="565" t="s">
        <v>1599</v>
      </c>
      <c r="D357" s="533" t="s">
        <v>1600</v>
      </c>
      <c r="E357" s="566">
        <v>193900</v>
      </c>
      <c r="F357" s="533" t="s">
        <v>1601</v>
      </c>
      <c r="G357" s="531" t="s">
        <v>1602</v>
      </c>
      <c r="H357" s="540">
        <v>44043</v>
      </c>
      <c r="I357" s="535"/>
      <c r="J357" s="535"/>
    </row>
    <row r="358" spans="1:10" ht="72" x14ac:dyDescent="0.2">
      <c r="A358" s="564" t="s">
        <v>1603</v>
      </c>
      <c r="B358" s="564" t="s">
        <v>1604</v>
      </c>
      <c r="C358" s="565" t="s">
        <v>1263</v>
      </c>
      <c r="D358" s="533" t="s">
        <v>1605</v>
      </c>
      <c r="E358" s="566">
        <v>321844.96000000002</v>
      </c>
      <c r="F358" s="533" t="s">
        <v>1606</v>
      </c>
      <c r="G358" s="531" t="s">
        <v>1602</v>
      </c>
      <c r="H358" s="540">
        <v>44053</v>
      </c>
      <c r="I358" s="535"/>
      <c r="J358" s="535"/>
    </row>
    <row r="359" spans="1:10" ht="84" x14ac:dyDescent="0.2">
      <c r="A359" s="564" t="s">
        <v>1607</v>
      </c>
      <c r="B359" s="564" t="s">
        <v>1608</v>
      </c>
      <c r="C359" s="565" t="s">
        <v>1263</v>
      </c>
      <c r="D359" s="533" t="s">
        <v>1609</v>
      </c>
      <c r="E359" s="566">
        <v>1074275.8999999999</v>
      </c>
      <c r="F359" s="533" t="s">
        <v>1610</v>
      </c>
      <c r="G359" s="531" t="s">
        <v>1602</v>
      </c>
      <c r="H359" s="540">
        <v>44054</v>
      </c>
      <c r="I359" s="535"/>
      <c r="J359" s="535"/>
    </row>
    <row r="360" spans="1:10" ht="96" x14ac:dyDescent="0.2">
      <c r="A360" s="564" t="s">
        <v>1611</v>
      </c>
      <c r="B360" s="564" t="s">
        <v>1612</v>
      </c>
      <c r="C360" s="565" t="s">
        <v>1263</v>
      </c>
      <c r="D360" s="533" t="s">
        <v>1613</v>
      </c>
      <c r="E360" s="566"/>
      <c r="F360" s="531"/>
      <c r="G360" s="533" t="s">
        <v>1614</v>
      </c>
      <c r="H360" s="540"/>
      <c r="I360" s="535"/>
      <c r="J360" s="535"/>
    </row>
    <row r="361" spans="1:10" ht="108.75" thickBot="1" x14ac:dyDescent="0.25">
      <c r="A361" s="564" t="s">
        <v>1615</v>
      </c>
      <c r="B361" s="564" t="s">
        <v>1616</v>
      </c>
      <c r="C361" s="565" t="s">
        <v>1263</v>
      </c>
      <c r="D361" s="533" t="s">
        <v>1617</v>
      </c>
      <c r="E361" s="566"/>
      <c r="F361" s="531"/>
      <c r="G361" s="533" t="s">
        <v>1614</v>
      </c>
      <c r="H361" s="540"/>
      <c r="I361" s="535"/>
      <c r="J361" s="535"/>
    </row>
    <row r="362" spans="1:10" ht="21" customHeight="1" x14ac:dyDescent="0.2">
      <c r="A362" s="556" t="s">
        <v>659</v>
      </c>
      <c r="B362" s="557"/>
      <c r="C362" s="557"/>
      <c r="D362" s="557"/>
      <c r="E362" s="556"/>
      <c r="F362" s="557"/>
      <c r="G362" s="557"/>
      <c r="H362" s="557"/>
      <c r="I362" s="526"/>
      <c r="J362" s="527"/>
    </row>
    <row r="363" spans="1:10" ht="96" x14ac:dyDescent="0.2">
      <c r="A363" s="564" t="s">
        <v>1618</v>
      </c>
      <c r="B363" s="564" t="s">
        <v>1619</v>
      </c>
      <c r="C363" s="565" t="s">
        <v>662</v>
      </c>
      <c r="D363" s="533">
        <v>34</v>
      </c>
      <c r="E363" s="566" t="s">
        <v>102</v>
      </c>
      <c r="F363" s="533" t="s">
        <v>1620</v>
      </c>
      <c r="G363" s="531"/>
      <c r="H363" s="540"/>
      <c r="I363" s="535"/>
      <c r="J363" s="535"/>
    </row>
    <row r="364" spans="1:10" ht="72" x14ac:dyDescent="0.2">
      <c r="A364" s="564" t="s">
        <v>1621</v>
      </c>
      <c r="B364" s="564" t="s">
        <v>1622</v>
      </c>
      <c r="C364" s="565" t="s">
        <v>662</v>
      </c>
      <c r="D364" s="533">
        <v>40</v>
      </c>
      <c r="E364" s="566"/>
      <c r="F364" s="533" t="s">
        <v>1623</v>
      </c>
      <c r="G364" s="531"/>
      <c r="H364" s="540"/>
      <c r="I364" s="535"/>
      <c r="J364" s="535"/>
    </row>
    <row r="365" spans="1:10" ht="48" x14ac:dyDescent="0.2">
      <c r="A365" s="564" t="s">
        <v>1624</v>
      </c>
      <c r="B365" s="564" t="s">
        <v>1625</v>
      </c>
      <c r="C365" s="565" t="s">
        <v>662</v>
      </c>
      <c r="D365" s="533">
        <v>50</v>
      </c>
      <c r="E365" s="566"/>
      <c r="F365" s="533" t="s">
        <v>1623</v>
      </c>
      <c r="G365" s="531"/>
      <c r="H365" s="540"/>
      <c r="I365" s="535"/>
      <c r="J365" s="535"/>
    </row>
    <row r="366" spans="1:10" ht="60" x14ac:dyDescent="0.2">
      <c r="A366" s="564" t="s">
        <v>1139</v>
      </c>
      <c r="B366" s="564" t="s">
        <v>1626</v>
      </c>
      <c r="C366" s="565" t="s">
        <v>662</v>
      </c>
      <c r="D366" s="533">
        <v>1</v>
      </c>
      <c r="E366" s="566"/>
      <c r="F366" s="533" t="s">
        <v>1627</v>
      </c>
      <c r="G366" s="531"/>
      <c r="H366" s="540"/>
      <c r="I366" s="535"/>
      <c r="J366" s="535"/>
    </row>
    <row r="367" spans="1:10" ht="84" x14ac:dyDescent="0.2">
      <c r="A367" s="564" t="s">
        <v>1628</v>
      </c>
      <c r="B367" s="564" t="s">
        <v>1629</v>
      </c>
      <c r="C367" s="565" t="s">
        <v>662</v>
      </c>
      <c r="D367" s="533">
        <v>12</v>
      </c>
      <c r="E367" s="566" t="s">
        <v>102</v>
      </c>
      <c r="F367" s="533" t="s">
        <v>1630</v>
      </c>
      <c r="G367" s="531"/>
      <c r="H367" s="540"/>
      <c r="I367" s="535"/>
      <c r="J367" s="535"/>
    </row>
    <row r="368" spans="1:10" ht="84" x14ac:dyDescent="0.2">
      <c r="A368" s="564" t="s">
        <v>1631</v>
      </c>
      <c r="B368" s="564" t="s">
        <v>1632</v>
      </c>
      <c r="C368" s="565" t="s">
        <v>662</v>
      </c>
      <c r="D368" s="533">
        <v>33</v>
      </c>
      <c r="E368" s="566"/>
      <c r="F368" s="533" t="s">
        <v>1633</v>
      </c>
      <c r="G368" s="531"/>
      <c r="H368" s="540"/>
      <c r="I368" s="535"/>
      <c r="J368" s="535"/>
    </row>
    <row r="369" spans="1:10" ht="96" x14ac:dyDescent="0.2">
      <c r="A369" s="564" t="s">
        <v>1634</v>
      </c>
      <c r="B369" s="564" t="s">
        <v>1635</v>
      </c>
      <c r="C369" s="565" t="s">
        <v>662</v>
      </c>
      <c r="D369" s="533">
        <v>8</v>
      </c>
      <c r="E369" s="566"/>
      <c r="F369" s="533" t="s">
        <v>1636</v>
      </c>
      <c r="G369" s="531"/>
      <c r="H369" s="540"/>
      <c r="I369" s="535"/>
      <c r="J369" s="535"/>
    </row>
    <row r="370" spans="1:10" ht="96" x14ac:dyDescent="0.2">
      <c r="A370" s="564" t="s">
        <v>1637</v>
      </c>
      <c r="B370" s="564" t="s">
        <v>1638</v>
      </c>
      <c r="C370" s="565" t="s">
        <v>662</v>
      </c>
      <c r="D370" s="533">
        <v>9</v>
      </c>
      <c r="E370" s="566"/>
      <c r="F370" s="533" t="s">
        <v>1636</v>
      </c>
      <c r="G370" s="531"/>
      <c r="H370" s="540"/>
      <c r="I370" s="535"/>
      <c r="J370" s="535"/>
    </row>
    <row r="371" spans="1:10" ht="36" x14ac:dyDescent="0.2">
      <c r="A371" s="564" t="s">
        <v>1639</v>
      </c>
      <c r="B371" s="564" t="s">
        <v>1640</v>
      </c>
      <c r="C371" s="565" t="s">
        <v>662</v>
      </c>
      <c r="D371" s="533">
        <v>7</v>
      </c>
      <c r="E371" s="566"/>
      <c r="F371" s="533" t="s">
        <v>1641</v>
      </c>
      <c r="G371" s="531"/>
      <c r="H371" s="540"/>
      <c r="I371" s="535"/>
      <c r="J371" s="535"/>
    </row>
    <row r="372" spans="1:10" ht="36" x14ac:dyDescent="0.2">
      <c r="A372" s="564" t="s">
        <v>1642</v>
      </c>
      <c r="B372" s="564" t="s">
        <v>1643</v>
      </c>
      <c r="C372" s="565" t="s">
        <v>662</v>
      </c>
      <c r="D372" s="533">
        <v>13</v>
      </c>
      <c r="E372" s="566">
        <v>155376</v>
      </c>
      <c r="F372" s="533" t="s">
        <v>1644</v>
      </c>
      <c r="G372" s="531" t="s">
        <v>1645</v>
      </c>
      <c r="H372" s="540">
        <v>44084</v>
      </c>
      <c r="I372" s="535"/>
      <c r="J372" s="535"/>
    </row>
    <row r="373" spans="1:10" ht="36" x14ac:dyDescent="0.2">
      <c r="A373" s="564" t="s">
        <v>1646</v>
      </c>
      <c r="B373" s="564" t="s">
        <v>1647</v>
      </c>
      <c r="C373" s="565" t="s">
        <v>662</v>
      </c>
      <c r="D373" s="533">
        <v>16</v>
      </c>
      <c r="E373" s="566">
        <v>400000</v>
      </c>
      <c r="F373" s="533" t="s">
        <v>1648</v>
      </c>
      <c r="G373" s="531" t="s">
        <v>1645</v>
      </c>
      <c r="H373" s="540">
        <v>44082</v>
      </c>
      <c r="I373" s="535"/>
      <c r="J373" s="535"/>
    </row>
    <row r="374" spans="1:10" ht="72" x14ac:dyDescent="0.2">
      <c r="A374" s="564" t="s">
        <v>1649</v>
      </c>
      <c r="B374" s="564" t="s">
        <v>1650</v>
      </c>
      <c r="C374" s="565" t="s">
        <v>662</v>
      </c>
      <c r="D374" s="533">
        <v>49</v>
      </c>
      <c r="E374" s="566">
        <v>99700</v>
      </c>
      <c r="F374" s="533" t="s">
        <v>807</v>
      </c>
      <c r="G374" s="531" t="s">
        <v>1645</v>
      </c>
      <c r="H374" s="540">
        <v>44088</v>
      </c>
      <c r="I374" s="535"/>
      <c r="J374" s="535"/>
    </row>
    <row r="375" spans="1:10" ht="48" x14ac:dyDescent="0.2">
      <c r="A375" s="564" t="s">
        <v>1651</v>
      </c>
      <c r="B375" s="564" t="s">
        <v>1652</v>
      </c>
      <c r="C375" s="565" t="s">
        <v>662</v>
      </c>
      <c r="D375" s="533">
        <v>5</v>
      </c>
      <c r="E375" s="566">
        <v>480000</v>
      </c>
      <c r="F375" s="533" t="s">
        <v>1653</v>
      </c>
      <c r="G375" s="531" t="s">
        <v>1645</v>
      </c>
      <c r="H375" s="540">
        <v>44081</v>
      </c>
      <c r="I375" s="535"/>
      <c r="J375" s="535"/>
    </row>
    <row r="376" spans="1:10" ht="84" x14ac:dyDescent="0.2">
      <c r="A376" s="564" t="s">
        <v>1654</v>
      </c>
      <c r="B376" s="564" t="s">
        <v>1655</v>
      </c>
      <c r="C376" s="565" t="s">
        <v>662</v>
      </c>
      <c r="D376" s="533">
        <v>22</v>
      </c>
      <c r="E376" s="566">
        <v>120600</v>
      </c>
      <c r="F376" s="533" t="s">
        <v>1066</v>
      </c>
      <c r="G376" s="531" t="s">
        <v>1656</v>
      </c>
      <c r="H376" s="540">
        <v>44091</v>
      </c>
      <c r="I376" s="535"/>
      <c r="J376" s="535"/>
    </row>
    <row r="377" spans="1:10" ht="36" x14ac:dyDescent="0.2">
      <c r="A377" s="564" t="s">
        <v>1657</v>
      </c>
      <c r="B377" s="564" t="s">
        <v>1658</v>
      </c>
      <c r="C377" s="565" t="s">
        <v>662</v>
      </c>
      <c r="D377" s="533">
        <v>3</v>
      </c>
      <c r="E377" s="566">
        <v>52650</v>
      </c>
      <c r="F377" s="533" t="s">
        <v>1659</v>
      </c>
      <c r="G377" s="531" t="s">
        <v>1656</v>
      </c>
      <c r="H377" s="540">
        <v>44082</v>
      </c>
      <c r="I377" s="535"/>
      <c r="J377" s="535"/>
    </row>
    <row r="378" spans="1:10" ht="96" x14ac:dyDescent="0.2">
      <c r="A378" s="564" t="s">
        <v>1660</v>
      </c>
      <c r="B378" s="564" t="s">
        <v>1661</v>
      </c>
      <c r="C378" s="565" t="s">
        <v>662</v>
      </c>
      <c r="D378" s="533">
        <v>6</v>
      </c>
      <c r="E378" s="566">
        <v>193000</v>
      </c>
      <c r="F378" s="533" t="s">
        <v>1662</v>
      </c>
      <c r="G378" s="531" t="s">
        <v>1645</v>
      </c>
      <c r="H378" s="540">
        <v>44077</v>
      </c>
      <c r="I378" s="535"/>
      <c r="J378" s="535"/>
    </row>
    <row r="379" spans="1:10" ht="60" x14ac:dyDescent="0.2">
      <c r="A379" s="564" t="s">
        <v>1663</v>
      </c>
      <c r="B379" s="564" t="s">
        <v>1664</v>
      </c>
      <c r="C379" s="565" t="s">
        <v>662</v>
      </c>
      <c r="D379" s="533">
        <v>12</v>
      </c>
      <c r="E379" s="566">
        <v>118164</v>
      </c>
      <c r="F379" s="533" t="s">
        <v>1665</v>
      </c>
      <c r="G379" s="531" t="s">
        <v>1645</v>
      </c>
      <c r="H379" s="540">
        <v>44076</v>
      </c>
      <c r="I379" s="535"/>
      <c r="J379" s="535"/>
    </row>
    <row r="380" spans="1:10" ht="72" x14ac:dyDescent="0.2">
      <c r="A380" s="564" t="s">
        <v>1666</v>
      </c>
      <c r="B380" s="564" t="s">
        <v>1667</v>
      </c>
      <c r="C380" s="565" t="s">
        <v>662</v>
      </c>
      <c r="D380" s="533">
        <v>11</v>
      </c>
      <c r="E380" s="566">
        <v>800004</v>
      </c>
      <c r="F380" s="533" t="s">
        <v>1668</v>
      </c>
      <c r="G380" s="531" t="s">
        <v>1645</v>
      </c>
      <c r="H380" s="540">
        <v>44083</v>
      </c>
      <c r="I380" s="535"/>
      <c r="J380" s="535"/>
    </row>
    <row r="381" spans="1:10" ht="60" x14ac:dyDescent="0.2">
      <c r="A381" s="564" t="s">
        <v>1669</v>
      </c>
      <c r="B381" s="564" t="s">
        <v>1670</v>
      </c>
      <c r="C381" s="565" t="s">
        <v>662</v>
      </c>
      <c r="D381" s="533">
        <v>10</v>
      </c>
      <c r="E381" s="566">
        <v>52000</v>
      </c>
      <c r="F381" s="533" t="s">
        <v>1671</v>
      </c>
      <c r="G381" s="531" t="s">
        <v>1645</v>
      </c>
      <c r="H381" s="540">
        <v>44077</v>
      </c>
      <c r="I381" s="535"/>
      <c r="J381" s="535"/>
    </row>
    <row r="382" spans="1:10" ht="84" x14ac:dyDescent="0.2">
      <c r="A382" s="564" t="s">
        <v>1672</v>
      </c>
      <c r="B382" s="564" t="s">
        <v>1673</v>
      </c>
      <c r="C382" s="565" t="s">
        <v>662</v>
      </c>
      <c r="D382" s="533">
        <v>35</v>
      </c>
      <c r="E382" s="566" t="s">
        <v>1674</v>
      </c>
      <c r="F382" s="533">
        <v>44070</v>
      </c>
      <c r="G382" s="531"/>
      <c r="H382" s="540"/>
      <c r="I382" s="535"/>
      <c r="J382" s="535"/>
    </row>
    <row r="383" spans="1:10" ht="60" x14ac:dyDescent="0.2">
      <c r="A383" s="564" t="s">
        <v>1675</v>
      </c>
      <c r="B383" s="564" t="s">
        <v>1676</v>
      </c>
      <c r="C383" s="565" t="s">
        <v>662</v>
      </c>
      <c r="D383" s="533">
        <v>48</v>
      </c>
      <c r="E383" s="566">
        <v>840334</v>
      </c>
      <c r="F383" s="533" t="s">
        <v>1677</v>
      </c>
      <c r="G383" s="531" t="s">
        <v>1645</v>
      </c>
      <c r="H383" s="540">
        <v>44089</v>
      </c>
      <c r="I383" s="535"/>
      <c r="J383" s="535"/>
    </row>
    <row r="384" spans="1:10" ht="72" x14ac:dyDescent="0.2">
      <c r="A384" s="564" t="s">
        <v>1678</v>
      </c>
      <c r="B384" s="564" t="s">
        <v>1679</v>
      </c>
      <c r="C384" s="565" t="s">
        <v>662</v>
      </c>
      <c r="D384" s="533">
        <v>2</v>
      </c>
      <c r="E384" s="566">
        <v>49318</v>
      </c>
      <c r="F384" s="533" t="s">
        <v>1677</v>
      </c>
      <c r="G384" s="531" t="s">
        <v>1645</v>
      </c>
      <c r="H384" s="540">
        <v>44070</v>
      </c>
      <c r="I384" s="535"/>
      <c r="J384" s="535"/>
    </row>
    <row r="385" spans="1:10" ht="60" x14ac:dyDescent="0.2">
      <c r="A385" s="564" t="s">
        <v>1680</v>
      </c>
      <c r="B385" s="564" t="s">
        <v>1681</v>
      </c>
      <c r="C385" s="565" t="s">
        <v>662</v>
      </c>
      <c r="D385" s="533">
        <v>106</v>
      </c>
      <c r="E385" s="566"/>
      <c r="F385" s="533" t="s">
        <v>1682</v>
      </c>
      <c r="G385" s="531"/>
      <c r="H385" s="540"/>
      <c r="I385" s="535"/>
      <c r="J385" s="535"/>
    </row>
    <row r="386" spans="1:10" ht="72" x14ac:dyDescent="0.2">
      <c r="A386" s="564" t="s">
        <v>1683</v>
      </c>
      <c r="B386" s="564" t="s">
        <v>1684</v>
      </c>
      <c r="C386" s="565" t="s">
        <v>662</v>
      </c>
      <c r="D386" s="533">
        <v>47</v>
      </c>
      <c r="E386" s="566">
        <v>40000</v>
      </c>
      <c r="F386" s="533" t="s">
        <v>1079</v>
      </c>
      <c r="G386" s="531" t="s">
        <v>1645</v>
      </c>
      <c r="H386" s="540">
        <v>44076</v>
      </c>
      <c r="I386" s="535"/>
      <c r="J386" s="535"/>
    </row>
    <row r="387" spans="1:10" ht="96" x14ac:dyDescent="0.2">
      <c r="A387" s="564" t="s">
        <v>1685</v>
      </c>
      <c r="B387" s="564" t="s">
        <v>1686</v>
      </c>
      <c r="C387" s="565" t="s">
        <v>662</v>
      </c>
      <c r="D387" s="533">
        <v>26</v>
      </c>
      <c r="E387" s="566">
        <v>227927.7</v>
      </c>
      <c r="F387" s="533" t="s">
        <v>1687</v>
      </c>
      <c r="G387" s="531" t="s">
        <v>1645</v>
      </c>
      <c r="H387" s="540">
        <v>44071</v>
      </c>
      <c r="I387" s="535"/>
      <c r="J387" s="535"/>
    </row>
    <row r="388" spans="1:10" ht="96" x14ac:dyDescent="0.2">
      <c r="A388" s="564" t="s">
        <v>1688</v>
      </c>
      <c r="B388" s="564" t="s">
        <v>1689</v>
      </c>
      <c r="C388" s="565" t="s">
        <v>662</v>
      </c>
      <c r="D388" s="533">
        <v>45</v>
      </c>
      <c r="E388" s="566">
        <v>88000</v>
      </c>
      <c r="F388" s="533" t="s">
        <v>1690</v>
      </c>
      <c r="G388" s="531" t="s">
        <v>1645</v>
      </c>
      <c r="H388" s="540">
        <v>44077</v>
      </c>
      <c r="I388" s="535"/>
      <c r="J388" s="535"/>
    </row>
    <row r="389" spans="1:10" ht="36" x14ac:dyDescent="0.2">
      <c r="A389" s="564" t="s">
        <v>1691</v>
      </c>
      <c r="B389" s="564" t="s">
        <v>1692</v>
      </c>
      <c r="C389" s="565" t="s">
        <v>662</v>
      </c>
      <c r="D389" s="533">
        <v>21</v>
      </c>
      <c r="E389" s="566">
        <v>93338</v>
      </c>
      <c r="F389" s="533" t="s">
        <v>1693</v>
      </c>
      <c r="G389" s="531" t="s">
        <v>1645</v>
      </c>
      <c r="H389" s="540">
        <v>44061</v>
      </c>
      <c r="I389" s="535"/>
      <c r="J389" s="535"/>
    </row>
    <row r="390" spans="1:10" ht="96" x14ac:dyDescent="0.2">
      <c r="A390" s="564" t="s">
        <v>1618</v>
      </c>
      <c r="B390" s="564" t="s">
        <v>1694</v>
      </c>
      <c r="C390" s="565" t="s">
        <v>662</v>
      </c>
      <c r="D390" s="533">
        <v>34</v>
      </c>
      <c r="E390" s="566"/>
      <c r="F390" s="566" t="s">
        <v>1011</v>
      </c>
      <c r="G390" s="531"/>
      <c r="H390" s="540"/>
      <c r="I390" s="535"/>
      <c r="J390" s="535"/>
    </row>
    <row r="391" spans="1:10" ht="84" x14ac:dyDescent="0.2">
      <c r="A391" s="564" t="s">
        <v>1695</v>
      </c>
      <c r="B391" s="564" t="s">
        <v>1696</v>
      </c>
      <c r="C391" s="565" t="s">
        <v>662</v>
      </c>
      <c r="D391" s="533">
        <v>44</v>
      </c>
      <c r="E391" s="566">
        <v>57000</v>
      </c>
      <c r="F391" s="533" t="s">
        <v>882</v>
      </c>
      <c r="G391" s="531" t="s">
        <v>1645</v>
      </c>
      <c r="H391" s="540">
        <v>44068</v>
      </c>
      <c r="I391" s="535"/>
      <c r="J391" s="535"/>
    </row>
    <row r="392" spans="1:10" ht="60" x14ac:dyDescent="0.2">
      <c r="A392" s="564" t="s">
        <v>1697</v>
      </c>
      <c r="B392" s="564" t="s">
        <v>1698</v>
      </c>
      <c r="C392" s="565" t="s">
        <v>662</v>
      </c>
      <c r="D392" s="533">
        <v>46</v>
      </c>
      <c r="E392" s="566">
        <v>80749</v>
      </c>
      <c r="F392" s="533" t="s">
        <v>857</v>
      </c>
      <c r="G392" s="531" t="s">
        <v>1645</v>
      </c>
      <c r="H392" s="540">
        <v>44071</v>
      </c>
      <c r="I392" s="535"/>
      <c r="J392" s="535"/>
    </row>
    <row r="393" spans="1:10" ht="108" x14ac:dyDescent="0.2">
      <c r="A393" s="564" t="s">
        <v>1699</v>
      </c>
      <c r="B393" s="564" t="s">
        <v>1700</v>
      </c>
      <c r="C393" s="565" t="s">
        <v>662</v>
      </c>
      <c r="D393" s="533">
        <v>42</v>
      </c>
      <c r="E393" s="566">
        <v>169850</v>
      </c>
      <c r="F393" s="533" t="s">
        <v>1701</v>
      </c>
      <c r="G393" s="531" t="s">
        <v>1645</v>
      </c>
      <c r="H393" s="540">
        <v>44071</v>
      </c>
      <c r="I393" s="535"/>
      <c r="J393" s="535"/>
    </row>
    <row r="394" spans="1:10" ht="84" x14ac:dyDescent="0.2">
      <c r="A394" s="564" t="s">
        <v>1702</v>
      </c>
      <c r="B394" s="564" t="s">
        <v>1703</v>
      </c>
      <c r="C394" s="565" t="s">
        <v>662</v>
      </c>
      <c r="D394" s="533">
        <v>37</v>
      </c>
      <c r="E394" s="566">
        <v>44000</v>
      </c>
      <c r="F394" s="533" t="s">
        <v>1704</v>
      </c>
      <c r="G394" s="531" t="s">
        <v>1645</v>
      </c>
      <c r="H394" s="540">
        <v>44068</v>
      </c>
      <c r="I394" s="535"/>
      <c r="J394" s="535"/>
    </row>
    <row r="395" spans="1:10" ht="84" x14ac:dyDescent="0.2">
      <c r="A395" s="564" t="s">
        <v>1705</v>
      </c>
      <c r="B395" s="564" t="s">
        <v>1706</v>
      </c>
      <c r="C395" s="565" t="s">
        <v>662</v>
      </c>
      <c r="D395" s="533">
        <v>36</v>
      </c>
      <c r="E395" s="566">
        <v>102579</v>
      </c>
      <c r="F395" s="533" t="s">
        <v>709</v>
      </c>
      <c r="G395" s="531" t="s">
        <v>343</v>
      </c>
      <c r="H395" s="540"/>
      <c r="I395" s="535"/>
      <c r="J395" s="535"/>
    </row>
    <row r="396" spans="1:10" ht="84" x14ac:dyDescent="0.2">
      <c r="A396" s="564" t="s">
        <v>1672</v>
      </c>
      <c r="B396" s="564" t="s">
        <v>1707</v>
      </c>
      <c r="C396" s="565" t="s">
        <v>662</v>
      </c>
      <c r="D396" s="533">
        <v>35</v>
      </c>
      <c r="E396" s="566"/>
      <c r="F396" s="566" t="s">
        <v>1011</v>
      </c>
      <c r="G396" s="531"/>
      <c r="H396" s="540"/>
      <c r="I396" s="535"/>
      <c r="J396" s="535"/>
    </row>
    <row r="397" spans="1:10" ht="72" x14ac:dyDescent="0.2">
      <c r="A397" s="564" t="s">
        <v>1621</v>
      </c>
      <c r="B397" s="564" t="s">
        <v>1708</v>
      </c>
      <c r="C397" s="565" t="s">
        <v>662</v>
      </c>
      <c r="D397" s="533">
        <v>40</v>
      </c>
      <c r="E397" s="566"/>
      <c r="F397" s="566" t="s">
        <v>1011</v>
      </c>
      <c r="G397" s="531"/>
      <c r="H397" s="540"/>
      <c r="I397" s="535"/>
      <c r="J397" s="535"/>
    </row>
    <row r="398" spans="1:10" ht="96" x14ac:dyDescent="0.2">
      <c r="A398" s="564" t="s">
        <v>1709</v>
      </c>
      <c r="B398" s="564" t="s">
        <v>1710</v>
      </c>
      <c r="C398" s="565" t="s">
        <v>662</v>
      </c>
      <c r="D398" s="533">
        <v>1</v>
      </c>
      <c r="E398" s="566">
        <v>46795</v>
      </c>
      <c r="F398" s="533" t="s">
        <v>1054</v>
      </c>
      <c r="G398" s="531" t="s">
        <v>1711</v>
      </c>
      <c r="H398" s="540">
        <v>44057</v>
      </c>
      <c r="I398" s="535" t="s">
        <v>677</v>
      </c>
      <c r="J398" s="535"/>
    </row>
    <row r="399" spans="1:10" ht="12" customHeight="1" x14ac:dyDescent="0.2">
      <c r="A399" s="564" t="s">
        <v>1712</v>
      </c>
      <c r="B399" s="564" t="s">
        <v>1713</v>
      </c>
      <c r="C399" s="565" t="s">
        <v>662</v>
      </c>
      <c r="D399" s="533">
        <v>34</v>
      </c>
      <c r="E399" s="566">
        <v>50200</v>
      </c>
      <c r="F399" s="533" t="s">
        <v>857</v>
      </c>
      <c r="G399" s="531" t="s">
        <v>1714</v>
      </c>
      <c r="H399" s="540">
        <v>44062</v>
      </c>
      <c r="I399" s="535" t="s">
        <v>677</v>
      </c>
      <c r="J399" s="535"/>
    </row>
    <row r="400" spans="1:10" x14ac:dyDescent="0.2">
      <c r="A400" s="564"/>
      <c r="B400" s="564"/>
      <c r="C400" s="565"/>
      <c r="D400" s="533"/>
      <c r="E400" s="566">
        <v>43400</v>
      </c>
      <c r="F400" s="533"/>
      <c r="G400" s="531" t="s">
        <v>1715</v>
      </c>
      <c r="H400" s="540">
        <v>44062</v>
      </c>
      <c r="I400" s="535" t="s">
        <v>677</v>
      </c>
      <c r="J400" s="535"/>
    </row>
    <row r="401" spans="1:10" ht="72" x14ac:dyDescent="0.2">
      <c r="A401" s="564" t="s">
        <v>1716</v>
      </c>
      <c r="B401" s="564" t="s">
        <v>1717</v>
      </c>
      <c r="C401" s="565" t="s">
        <v>662</v>
      </c>
      <c r="D401" s="533">
        <v>43</v>
      </c>
      <c r="E401" s="566">
        <v>236250</v>
      </c>
      <c r="F401" s="533" t="s">
        <v>1718</v>
      </c>
      <c r="G401" s="531" t="s">
        <v>1719</v>
      </c>
      <c r="H401" s="540">
        <v>44072</v>
      </c>
      <c r="I401" s="535" t="s">
        <v>677</v>
      </c>
      <c r="J401" s="535"/>
    </row>
    <row r="402" spans="1:10" ht="96" x14ac:dyDescent="0.2">
      <c r="A402" s="564" t="s">
        <v>1720</v>
      </c>
      <c r="B402" s="564" t="s">
        <v>1721</v>
      </c>
      <c r="C402" s="565" t="s">
        <v>662</v>
      </c>
      <c r="D402" s="533">
        <v>25</v>
      </c>
      <c r="E402" s="566">
        <v>99100</v>
      </c>
      <c r="F402" s="533" t="s">
        <v>1722</v>
      </c>
      <c r="G402" s="531" t="s">
        <v>1656</v>
      </c>
      <c r="H402" s="540">
        <v>44054</v>
      </c>
      <c r="I402" s="535" t="s">
        <v>677</v>
      </c>
      <c r="J402" s="535"/>
    </row>
    <row r="403" spans="1:10" ht="96" x14ac:dyDescent="0.2">
      <c r="A403" s="564" t="s">
        <v>1723</v>
      </c>
      <c r="B403" s="564" t="s">
        <v>1724</v>
      </c>
      <c r="C403" s="565" t="s">
        <v>662</v>
      </c>
      <c r="D403" s="533">
        <v>33</v>
      </c>
      <c r="E403" s="566">
        <v>100000</v>
      </c>
      <c r="F403" s="533" t="s">
        <v>1725</v>
      </c>
      <c r="G403" s="531" t="s">
        <v>1726</v>
      </c>
      <c r="H403" s="540">
        <v>44068</v>
      </c>
      <c r="I403" s="535" t="s">
        <v>1727</v>
      </c>
      <c r="J403" s="535"/>
    </row>
    <row r="404" spans="1:10" ht="72" x14ac:dyDescent="0.2">
      <c r="A404" s="564" t="s">
        <v>1728</v>
      </c>
      <c r="B404" s="564" t="s">
        <v>1729</v>
      </c>
      <c r="C404" s="565" t="s">
        <v>662</v>
      </c>
      <c r="D404" s="533">
        <v>10</v>
      </c>
      <c r="E404" s="566"/>
      <c r="F404" s="566" t="s">
        <v>1730</v>
      </c>
      <c r="G404" s="531"/>
      <c r="H404" s="540"/>
      <c r="I404" s="535"/>
      <c r="J404" s="535"/>
    </row>
    <row r="405" spans="1:10" ht="36" x14ac:dyDescent="0.2">
      <c r="A405" s="564" t="s">
        <v>1691</v>
      </c>
      <c r="B405" s="564" t="s">
        <v>1731</v>
      </c>
      <c r="C405" s="565" t="s">
        <v>662</v>
      </c>
      <c r="D405" s="533">
        <v>21</v>
      </c>
      <c r="E405" s="566"/>
      <c r="F405" s="566" t="s">
        <v>1011</v>
      </c>
      <c r="G405" s="531"/>
      <c r="H405" s="540"/>
      <c r="I405" s="535"/>
      <c r="J405" s="535"/>
    </row>
    <row r="406" spans="1:10" ht="84" x14ac:dyDescent="0.2">
      <c r="A406" s="564" t="s">
        <v>1631</v>
      </c>
      <c r="B406" s="564" t="s">
        <v>1732</v>
      </c>
      <c r="C406" s="565" t="s">
        <v>662</v>
      </c>
      <c r="D406" s="533">
        <v>33</v>
      </c>
      <c r="E406" s="566"/>
      <c r="F406" s="566" t="s">
        <v>1011</v>
      </c>
      <c r="G406" s="531"/>
      <c r="H406" s="540"/>
      <c r="I406" s="535"/>
      <c r="J406" s="535"/>
    </row>
    <row r="407" spans="1:10" ht="48" x14ac:dyDescent="0.2">
      <c r="A407" s="564" t="s">
        <v>1733</v>
      </c>
      <c r="B407" s="564" t="s">
        <v>1734</v>
      </c>
      <c r="C407" s="565" t="s">
        <v>662</v>
      </c>
      <c r="D407" s="533">
        <v>41</v>
      </c>
      <c r="E407" s="566">
        <v>77958.600000000006</v>
      </c>
      <c r="F407" s="533" t="s">
        <v>1735</v>
      </c>
      <c r="G407" s="531" t="s">
        <v>1656</v>
      </c>
      <c r="H407" s="540">
        <v>44068</v>
      </c>
      <c r="I407" s="535"/>
      <c r="J407" s="535"/>
    </row>
    <row r="408" spans="1:10" ht="36" x14ac:dyDescent="0.2">
      <c r="A408" s="564" t="s">
        <v>1736</v>
      </c>
      <c r="B408" s="564" t="s">
        <v>1737</v>
      </c>
      <c r="C408" s="565" t="s">
        <v>662</v>
      </c>
      <c r="D408" s="533">
        <v>22</v>
      </c>
      <c r="E408" s="566"/>
      <c r="F408" s="566" t="s">
        <v>1738</v>
      </c>
      <c r="G408" s="531"/>
      <c r="H408" s="540"/>
      <c r="I408" s="535"/>
      <c r="J408" s="535"/>
    </row>
    <row r="409" spans="1:10" ht="96" x14ac:dyDescent="0.2">
      <c r="A409" s="564" t="s">
        <v>1739</v>
      </c>
      <c r="B409" s="564" t="s">
        <v>1740</v>
      </c>
      <c r="C409" s="565" t="s">
        <v>662</v>
      </c>
      <c r="D409" s="533">
        <v>31</v>
      </c>
      <c r="E409" s="566"/>
      <c r="F409" s="566" t="s">
        <v>1738</v>
      </c>
      <c r="G409" s="531"/>
      <c r="H409" s="540"/>
      <c r="I409" s="535"/>
      <c r="J409" s="535"/>
    </row>
    <row r="410" spans="1:10" ht="60" x14ac:dyDescent="0.2">
      <c r="A410" s="564" t="s">
        <v>1680</v>
      </c>
      <c r="B410" s="564" t="s">
        <v>1741</v>
      </c>
      <c r="C410" s="565" t="s">
        <v>662</v>
      </c>
      <c r="D410" s="533">
        <v>106</v>
      </c>
      <c r="E410" s="566"/>
      <c r="F410" s="566" t="s">
        <v>1011</v>
      </c>
      <c r="G410" s="531"/>
      <c r="H410" s="540"/>
      <c r="I410" s="535"/>
      <c r="J410" s="535"/>
    </row>
    <row r="411" spans="1:10" ht="72" x14ac:dyDescent="0.2">
      <c r="A411" s="564" t="s">
        <v>1621</v>
      </c>
      <c r="B411" s="564" t="s">
        <v>1742</v>
      </c>
      <c r="C411" s="565" t="s">
        <v>662</v>
      </c>
      <c r="D411" s="533">
        <v>40</v>
      </c>
      <c r="E411" s="566"/>
      <c r="F411" s="566" t="s">
        <v>1011</v>
      </c>
      <c r="G411" s="531"/>
      <c r="H411" s="540"/>
      <c r="I411" s="535"/>
      <c r="J411" s="535"/>
    </row>
    <row r="412" spans="1:10" ht="72" x14ac:dyDescent="0.2">
      <c r="A412" s="564" t="s">
        <v>1743</v>
      </c>
      <c r="B412" s="564" t="s">
        <v>1744</v>
      </c>
      <c r="C412" s="565" t="s">
        <v>662</v>
      </c>
      <c r="D412" s="533">
        <v>38</v>
      </c>
      <c r="E412" s="566">
        <v>51900</v>
      </c>
      <c r="F412" s="533" t="s">
        <v>1745</v>
      </c>
      <c r="G412" s="531" t="s">
        <v>1746</v>
      </c>
      <c r="H412" s="540">
        <v>44068</v>
      </c>
      <c r="I412" s="535" t="s">
        <v>677</v>
      </c>
      <c r="J412" s="535"/>
    </row>
    <row r="413" spans="1:10" ht="84" x14ac:dyDescent="0.2">
      <c r="A413" s="564" t="s">
        <v>1747</v>
      </c>
      <c r="B413" s="564" t="s">
        <v>1748</v>
      </c>
      <c r="C413" s="565" t="s">
        <v>662</v>
      </c>
      <c r="D413" s="533">
        <v>39</v>
      </c>
      <c r="E413" s="566">
        <v>46260</v>
      </c>
      <c r="F413" s="533" t="s">
        <v>1735</v>
      </c>
      <c r="G413" s="531" t="s">
        <v>1749</v>
      </c>
      <c r="H413" s="540">
        <v>44057</v>
      </c>
      <c r="I413" s="535" t="s">
        <v>677</v>
      </c>
      <c r="J413" s="535"/>
    </row>
    <row r="414" spans="1:10" ht="60" x14ac:dyDescent="0.2">
      <c r="A414" s="564" t="s">
        <v>1750</v>
      </c>
      <c r="B414" s="564" t="s">
        <v>1751</v>
      </c>
      <c r="C414" s="565" t="s">
        <v>662</v>
      </c>
      <c r="D414" s="533">
        <v>37</v>
      </c>
      <c r="E414" s="566">
        <v>136850</v>
      </c>
      <c r="F414" s="533" t="s">
        <v>1701</v>
      </c>
      <c r="G414" s="531" t="s">
        <v>1752</v>
      </c>
      <c r="H414" s="540">
        <v>44062</v>
      </c>
      <c r="I414" s="535" t="s">
        <v>677</v>
      </c>
      <c r="J414" s="535"/>
    </row>
    <row r="415" spans="1:10" ht="60" x14ac:dyDescent="0.2">
      <c r="A415" s="564" t="s">
        <v>1753</v>
      </c>
      <c r="B415" s="564" t="s">
        <v>1754</v>
      </c>
      <c r="C415" s="565" t="s">
        <v>662</v>
      </c>
      <c r="D415" s="533">
        <v>1</v>
      </c>
      <c r="E415" s="566">
        <v>59000</v>
      </c>
      <c r="F415" s="533" t="s">
        <v>1755</v>
      </c>
      <c r="G415" s="531" t="s">
        <v>1645</v>
      </c>
      <c r="H415" s="540">
        <v>44025</v>
      </c>
      <c r="I415" s="535" t="s">
        <v>677</v>
      </c>
      <c r="J415" s="535"/>
    </row>
    <row r="416" spans="1:10" ht="36" x14ac:dyDescent="0.2">
      <c r="A416" s="564" t="s">
        <v>1691</v>
      </c>
      <c r="B416" s="564" t="s">
        <v>1756</v>
      </c>
      <c r="C416" s="565" t="s">
        <v>662</v>
      </c>
      <c r="D416" s="533">
        <v>21</v>
      </c>
      <c r="E416" s="566"/>
      <c r="F416" s="566" t="s">
        <v>1011</v>
      </c>
      <c r="G416" s="531"/>
      <c r="H416" s="540"/>
      <c r="I416" s="535"/>
      <c r="J416" s="535"/>
    </row>
    <row r="417" spans="1:10" ht="36" x14ac:dyDescent="0.2">
      <c r="A417" s="564" t="s">
        <v>1757</v>
      </c>
      <c r="B417" s="564" t="s">
        <v>1758</v>
      </c>
      <c r="C417" s="565" t="s">
        <v>662</v>
      </c>
      <c r="D417" s="533">
        <v>4</v>
      </c>
      <c r="E417" s="566">
        <v>36000</v>
      </c>
      <c r="F417" s="533" t="s">
        <v>1759</v>
      </c>
      <c r="G417" s="531" t="s">
        <v>1760</v>
      </c>
      <c r="H417" s="540">
        <v>44022</v>
      </c>
      <c r="I417" s="535" t="s">
        <v>677</v>
      </c>
      <c r="J417" s="535"/>
    </row>
    <row r="418" spans="1:10" ht="60" x14ac:dyDescent="0.2">
      <c r="A418" s="564" t="s">
        <v>1761</v>
      </c>
      <c r="B418" s="564" t="s">
        <v>1762</v>
      </c>
      <c r="C418" s="565" t="s">
        <v>662</v>
      </c>
      <c r="D418" s="533">
        <v>2</v>
      </c>
      <c r="E418" s="566"/>
      <c r="F418" s="567" t="s">
        <v>1763</v>
      </c>
      <c r="G418" s="531"/>
      <c r="H418" s="540"/>
      <c r="I418" s="535"/>
      <c r="J418" s="535"/>
    </row>
    <row r="419" spans="1:10" ht="36" x14ac:dyDescent="0.2">
      <c r="A419" s="564" t="s">
        <v>1764</v>
      </c>
      <c r="B419" s="564" t="s">
        <v>1765</v>
      </c>
      <c r="C419" s="565" t="s">
        <v>662</v>
      </c>
      <c r="D419" s="533">
        <v>3</v>
      </c>
      <c r="E419" s="566"/>
      <c r="F419" s="567" t="s">
        <v>1763</v>
      </c>
      <c r="G419" s="531"/>
      <c r="H419" s="540"/>
      <c r="I419" s="535"/>
      <c r="J419" s="535"/>
    </row>
    <row r="420" spans="1:10" ht="84" x14ac:dyDescent="0.2">
      <c r="A420" s="564" t="s">
        <v>1654</v>
      </c>
      <c r="B420" s="564" t="s">
        <v>1766</v>
      </c>
      <c r="C420" s="565" t="s">
        <v>662</v>
      </c>
      <c r="D420" s="533">
        <v>22</v>
      </c>
      <c r="E420" s="566">
        <v>58763</v>
      </c>
      <c r="F420" s="533" t="s">
        <v>1767</v>
      </c>
      <c r="G420" s="531" t="s">
        <v>1768</v>
      </c>
      <c r="H420" s="540">
        <v>44063</v>
      </c>
      <c r="I420" s="535" t="s">
        <v>677</v>
      </c>
      <c r="J420" s="535"/>
    </row>
    <row r="421" spans="1:10" ht="60" x14ac:dyDescent="0.2">
      <c r="A421" s="564" t="s">
        <v>1769</v>
      </c>
      <c r="B421" s="564" t="s">
        <v>1770</v>
      </c>
      <c r="C421" s="565" t="s">
        <v>662</v>
      </c>
      <c r="D421" s="533">
        <v>32</v>
      </c>
      <c r="E421" s="566">
        <v>40000</v>
      </c>
      <c r="F421" s="533" t="s">
        <v>1771</v>
      </c>
      <c r="G421" s="531" t="s">
        <v>1772</v>
      </c>
      <c r="H421" s="540">
        <v>44026</v>
      </c>
      <c r="I421" s="535" t="s">
        <v>677</v>
      </c>
      <c r="J421" s="535"/>
    </row>
    <row r="422" spans="1:10" ht="36" x14ac:dyDescent="0.2">
      <c r="A422" s="564" t="s">
        <v>1773</v>
      </c>
      <c r="B422" s="564" t="s">
        <v>1774</v>
      </c>
      <c r="C422" s="565" t="s">
        <v>662</v>
      </c>
      <c r="D422" s="533">
        <v>23</v>
      </c>
      <c r="E422" s="531"/>
      <c r="F422" s="566" t="s">
        <v>1738</v>
      </c>
      <c r="G422" s="531"/>
      <c r="H422" s="540"/>
      <c r="I422" s="535"/>
      <c r="J422" s="535"/>
    </row>
    <row r="423" spans="1:10" ht="36" x14ac:dyDescent="0.2">
      <c r="A423" s="564" t="s">
        <v>1691</v>
      </c>
      <c r="B423" s="564" t="s">
        <v>1775</v>
      </c>
      <c r="C423" s="565" t="s">
        <v>662</v>
      </c>
      <c r="D423" s="533">
        <v>21</v>
      </c>
      <c r="E423" s="531"/>
      <c r="F423" s="566" t="s">
        <v>1011</v>
      </c>
      <c r="G423" s="531"/>
      <c r="H423" s="540"/>
      <c r="I423" s="535"/>
      <c r="J423" s="535"/>
    </row>
    <row r="424" spans="1:10" ht="48" x14ac:dyDescent="0.2">
      <c r="A424" s="564" t="s">
        <v>1776</v>
      </c>
      <c r="B424" s="564" t="s">
        <v>1777</v>
      </c>
      <c r="C424" s="565" t="s">
        <v>662</v>
      </c>
      <c r="D424" s="533">
        <v>31</v>
      </c>
      <c r="E424" s="566">
        <v>265400</v>
      </c>
      <c r="F424" s="533" t="s">
        <v>1778</v>
      </c>
      <c r="G424" s="531" t="s">
        <v>1779</v>
      </c>
      <c r="H424" s="540">
        <v>44047</v>
      </c>
      <c r="I424" s="535" t="s">
        <v>677</v>
      </c>
      <c r="J424" s="535"/>
    </row>
    <row r="425" spans="1:10" ht="72" x14ac:dyDescent="0.2">
      <c r="A425" s="564" t="s">
        <v>1780</v>
      </c>
      <c r="B425" s="564" t="s">
        <v>1781</v>
      </c>
      <c r="C425" s="565" t="s">
        <v>662</v>
      </c>
      <c r="D425" s="533">
        <v>36</v>
      </c>
      <c r="E425" s="566">
        <v>58998</v>
      </c>
      <c r="F425" s="533" t="s">
        <v>1782</v>
      </c>
      <c r="G425" s="531" t="s">
        <v>1783</v>
      </c>
      <c r="H425" s="540">
        <v>44042</v>
      </c>
      <c r="I425" s="535" t="s">
        <v>677</v>
      </c>
      <c r="J425" s="535"/>
    </row>
    <row r="426" spans="1:10" ht="48" x14ac:dyDescent="0.2">
      <c r="A426" s="564" t="s">
        <v>1784</v>
      </c>
      <c r="B426" s="564" t="s">
        <v>1785</v>
      </c>
      <c r="C426" s="565" t="s">
        <v>662</v>
      </c>
      <c r="D426" s="533">
        <v>30</v>
      </c>
      <c r="E426" s="566">
        <v>37500</v>
      </c>
      <c r="F426" s="533" t="s">
        <v>1786</v>
      </c>
      <c r="G426" s="531" t="s">
        <v>1787</v>
      </c>
      <c r="H426" s="540">
        <v>44047</v>
      </c>
      <c r="I426" s="535" t="s">
        <v>677</v>
      </c>
      <c r="J426" s="535"/>
    </row>
    <row r="427" spans="1:10" ht="96" x14ac:dyDescent="0.2">
      <c r="A427" s="564" t="s">
        <v>1788</v>
      </c>
      <c r="B427" s="564" t="s">
        <v>1789</v>
      </c>
      <c r="C427" s="565" t="s">
        <v>662</v>
      </c>
      <c r="D427" s="533">
        <v>35</v>
      </c>
      <c r="E427" s="566">
        <v>119800</v>
      </c>
      <c r="F427" s="533" t="s">
        <v>1121</v>
      </c>
      <c r="G427" s="531" t="s">
        <v>1790</v>
      </c>
      <c r="H427" s="540">
        <v>44062</v>
      </c>
      <c r="I427" s="535" t="s">
        <v>677</v>
      </c>
      <c r="J427" s="535"/>
    </row>
    <row r="428" spans="1:10" ht="96" x14ac:dyDescent="0.2">
      <c r="A428" s="564" t="s">
        <v>1723</v>
      </c>
      <c r="B428" s="564" t="s">
        <v>1791</v>
      </c>
      <c r="C428" s="565" t="s">
        <v>662</v>
      </c>
      <c r="D428" s="533">
        <v>33</v>
      </c>
      <c r="E428" s="531"/>
      <c r="F428" s="566" t="s">
        <v>1792</v>
      </c>
      <c r="G428" s="531"/>
      <c r="H428" s="540"/>
      <c r="I428" s="535"/>
      <c r="J428" s="535"/>
    </row>
    <row r="429" spans="1:10" ht="96" x14ac:dyDescent="0.2">
      <c r="A429" s="564" t="s">
        <v>1618</v>
      </c>
      <c r="B429" s="564" t="s">
        <v>1793</v>
      </c>
      <c r="C429" s="565" t="s">
        <v>662</v>
      </c>
      <c r="D429" s="533">
        <v>34</v>
      </c>
      <c r="E429" s="531"/>
      <c r="F429" s="566" t="s">
        <v>1011</v>
      </c>
      <c r="G429" s="531"/>
      <c r="H429" s="540"/>
      <c r="I429" s="535"/>
      <c r="J429" s="535"/>
    </row>
    <row r="430" spans="1:10" ht="36" x14ac:dyDescent="0.2">
      <c r="A430" s="564" t="s">
        <v>1794</v>
      </c>
      <c r="B430" s="564" t="s">
        <v>1795</v>
      </c>
      <c r="C430" s="565" t="s">
        <v>662</v>
      </c>
      <c r="D430" s="533">
        <v>32</v>
      </c>
      <c r="E430" s="566">
        <v>57994</v>
      </c>
      <c r="F430" s="533" t="s">
        <v>1796</v>
      </c>
      <c r="G430" s="531" t="s">
        <v>1797</v>
      </c>
      <c r="H430" s="540">
        <v>44019</v>
      </c>
      <c r="I430" s="535" t="s">
        <v>1727</v>
      </c>
      <c r="J430" s="535"/>
    </row>
    <row r="431" spans="1:10" ht="96" x14ac:dyDescent="0.2">
      <c r="A431" s="564" t="s">
        <v>1739</v>
      </c>
      <c r="B431" s="564" t="s">
        <v>1798</v>
      </c>
      <c r="C431" s="565" t="s">
        <v>662</v>
      </c>
      <c r="D431" s="533">
        <v>31</v>
      </c>
      <c r="E431" s="566">
        <v>64935</v>
      </c>
      <c r="F431" s="533" t="s">
        <v>991</v>
      </c>
      <c r="G431" s="531" t="s">
        <v>1799</v>
      </c>
      <c r="H431" s="540">
        <v>44057</v>
      </c>
      <c r="I431" s="535" t="s">
        <v>1727</v>
      </c>
      <c r="J431" s="535"/>
    </row>
    <row r="432" spans="1:10" ht="48" x14ac:dyDescent="0.2">
      <c r="A432" s="564" t="s">
        <v>1800</v>
      </c>
      <c r="B432" s="564" t="s">
        <v>1801</v>
      </c>
      <c r="C432" s="565" t="s">
        <v>662</v>
      </c>
      <c r="D432" s="533" t="s">
        <v>1802</v>
      </c>
      <c r="E432" s="566">
        <v>39500</v>
      </c>
      <c r="F432" s="533" t="s">
        <v>1803</v>
      </c>
      <c r="G432" s="531" t="s">
        <v>1804</v>
      </c>
      <c r="H432" s="540">
        <v>44026</v>
      </c>
      <c r="I432" s="535" t="s">
        <v>1727</v>
      </c>
      <c r="J432" s="535"/>
    </row>
    <row r="433" spans="1:10" ht="72" x14ac:dyDescent="0.2">
      <c r="A433" s="564" t="s">
        <v>1805</v>
      </c>
      <c r="B433" s="564" t="s">
        <v>1806</v>
      </c>
      <c r="C433" s="565" t="s">
        <v>662</v>
      </c>
      <c r="D433" s="533">
        <v>29</v>
      </c>
      <c r="E433" s="566">
        <v>378350</v>
      </c>
      <c r="F433" s="533" t="s">
        <v>789</v>
      </c>
      <c r="G433" s="531" t="s">
        <v>1807</v>
      </c>
      <c r="H433" s="540">
        <v>44013</v>
      </c>
      <c r="I433" s="535" t="s">
        <v>1727</v>
      </c>
      <c r="J433" s="535"/>
    </row>
    <row r="434" spans="1:10" ht="96" x14ac:dyDescent="0.2">
      <c r="A434" s="564" t="s">
        <v>1808</v>
      </c>
      <c r="B434" s="564" t="s">
        <v>1809</v>
      </c>
      <c r="C434" s="565" t="s">
        <v>662</v>
      </c>
      <c r="D434" s="533">
        <v>28</v>
      </c>
      <c r="E434" s="566">
        <v>75600</v>
      </c>
      <c r="F434" s="533" t="s">
        <v>1054</v>
      </c>
      <c r="G434" s="531" t="s">
        <v>1810</v>
      </c>
      <c r="H434" s="540">
        <v>44026</v>
      </c>
      <c r="I434" s="535" t="s">
        <v>1727</v>
      </c>
      <c r="J434" s="535"/>
    </row>
    <row r="435" spans="1:10" ht="96" x14ac:dyDescent="0.2">
      <c r="A435" s="564" t="s">
        <v>1720</v>
      </c>
      <c r="B435" s="564" t="s">
        <v>1811</v>
      </c>
      <c r="C435" s="565" t="s">
        <v>662</v>
      </c>
      <c r="D435" s="533">
        <v>25</v>
      </c>
      <c r="E435" s="119"/>
      <c r="F435" s="566" t="s">
        <v>1738</v>
      </c>
      <c r="G435" s="531"/>
      <c r="H435" s="540"/>
      <c r="I435" s="535"/>
      <c r="J435" s="535"/>
    </row>
    <row r="436" spans="1:10" ht="60" x14ac:dyDescent="0.2">
      <c r="A436" s="564" t="s">
        <v>1812</v>
      </c>
      <c r="B436" s="564" t="s">
        <v>1813</v>
      </c>
      <c r="C436" s="565" t="s">
        <v>662</v>
      </c>
      <c r="D436" s="533">
        <v>25</v>
      </c>
      <c r="E436" s="566">
        <v>57750</v>
      </c>
      <c r="F436" s="533" t="s">
        <v>1771</v>
      </c>
      <c r="G436" s="531" t="s">
        <v>1814</v>
      </c>
      <c r="H436" s="540">
        <v>44005</v>
      </c>
      <c r="I436" s="535" t="s">
        <v>677</v>
      </c>
      <c r="J436" s="535"/>
    </row>
    <row r="437" spans="1:10" ht="84" x14ac:dyDescent="0.2">
      <c r="A437" s="564" t="s">
        <v>1815</v>
      </c>
      <c r="B437" s="564" t="s">
        <v>1816</v>
      </c>
      <c r="C437" s="565" t="s">
        <v>662</v>
      </c>
      <c r="D437" s="533">
        <v>27</v>
      </c>
      <c r="E437" s="566">
        <v>155000</v>
      </c>
      <c r="F437" s="533" t="s">
        <v>1817</v>
      </c>
      <c r="G437" s="531" t="s">
        <v>1818</v>
      </c>
      <c r="H437" s="540">
        <v>44013</v>
      </c>
      <c r="I437" s="535" t="s">
        <v>677</v>
      </c>
      <c r="J437" s="535"/>
    </row>
    <row r="438" spans="1:10" ht="96" x14ac:dyDescent="0.2">
      <c r="A438" s="564" t="s">
        <v>1685</v>
      </c>
      <c r="B438" s="564" t="s">
        <v>1819</v>
      </c>
      <c r="C438" s="565" t="s">
        <v>662</v>
      </c>
      <c r="D438" s="533">
        <v>26</v>
      </c>
      <c r="E438" s="566" t="s">
        <v>1011</v>
      </c>
      <c r="F438" s="533"/>
      <c r="G438" s="531"/>
      <c r="H438" s="540"/>
      <c r="I438" s="535"/>
      <c r="J438" s="535"/>
    </row>
    <row r="439" spans="1:10" ht="60" x14ac:dyDescent="0.2">
      <c r="A439" s="564" t="s">
        <v>1820</v>
      </c>
      <c r="B439" s="564" t="s">
        <v>1821</v>
      </c>
      <c r="C439" s="565" t="s">
        <v>662</v>
      </c>
      <c r="D439" s="533">
        <v>28</v>
      </c>
      <c r="E439" s="566">
        <v>62400</v>
      </c>
      <c r="F439" s="533" t="s">
        <v>1822</v>
      </c>
      <c r="G439" s="531" t="s">
        <v>1823</v>
      </c>
      <c r="H439" s="540">
        <v>44005</v>
      </c>
      <c r="I439" s="535" t="s">
        <v>1727</v>
      </c>
      <c r="J439" s="535"/>
    </row>
    <row r="440" spans="1:10" ht="60" x14ac:dyDescent="0.2">
      <c r="A440" s="564" t="s">
        <v>1824</v>
      </c>
      <c r="B440" s="564" t="s">
        <v>1825</v>
      </c>
      <c r="C440" s="565" t="s">
        <v>662</v>
      </c>
      <c r="D440" s="533">
        <v>30</v>
      </c>
      <c r="E440" s="566">
        <v>47869</v>
      </c>
      <c r="F440" s="533" t="s">
        <v>857</v>
      </c>
      <c r="G440" s="531" t="s">
        <v>1826</v>
      </c>
      <c r="H440" s="540">
        <v>44047</v>
      </c>
      <c r="I440" s="535" t="s">
        <v>1727</v>
      </c>
      <c r="J440" s="535"/>
    </row>
    <row r="441" spans="1:10" ht="72" x14ac:dyDescent="0.2">
      <c r="A441" s="564" t="s">
        <v>1827</v>
      </c>
      <c r="B441" s="564" t="s">
        <v>1828</v>
      </c>
      <c r="C441" s="565" t="s">
        <v>662</v>
      </c>
      <c r="D441" s="533">
        <v>27</v>
      </c>
      <c r="E441" s="566">
        <v>45847</v>
      </c>
      <c r="F441" s="533" t="s">
        <v>899</v>
      </c>
      <c r="G441" s="531" t="s">
        <v>1018</v>
      </c>
      <c r="H441" s="540">
        <v>44027</v>
      </c>
      <c r="I441" s="535" t="s">
        <v>1727</v>
      </c>
      <c r="J441" s="535"/>
    </row>
    <row r="442" spans="1:10" ht="72" x14ac:dyDescent="0.2">
      <c r="A442" s="564" t="s">
        <v>1829</v>
      </c>
      <c r="B442" s="564" t="s">
        <v>1830</v>
      </c>
      <c r="C442" s="565" t="s">
        <v>662</v>
      </c>
      <c r="D442" s="533">
        <v>26</v>
      </c>
      <c r="E442" s="566">
        <v>49275</v>
      </c>
      <c r="F442" s="533" t="s">
        <v>1831</v>
      </c>
      <c r="G442" s="531" t="s">
        <v>1832</v>
      </c>
      <c r="H442" s="540">
        <v>44042</v>
      </c>
      <c r="I442" s="535" t="s">
        <v>1727</v>
      </c>
      <c r="J442" s="535"/>
    </row>
    <row r="443" spans="1:10" ht="84" x14ac:dyDescent="0.2">
      <c r="A443" s="564" t="s">
        <v>1833</v>
      </c>
      <c r="B443" s="564" t="s">
        <v>1834</v>
      </c>
      <c r="C443" s="565" t="s">
        <v>662</v>
      </c>
      <c r="D443" s="533">
        <v>24</v>
      </c>
      <c r="E443" s="566">
        <v>80122</v>
      </c>
      <c r="F443" s="533" t="s">
        <v>814</v>
      </c>
      <c r="G443" s="531" t="s">
        <v>1835</v>
      </c>
      <c r="H443" s="540">
        <v>44026</v>
      </c>
      <c r="I443" s="535" t="s">
        <v>1727</v>
      </c>
      <c r="J443" s="535"/>
    </row>
    <row r="444" spans="1:10" ht="96" x14ac:dyDescent="0.2">
      <c r="A444" s="564" t="s">
        <v>1836</v>
      </c>
      <c r="B444" s="564" t="s">
        <v>1837</v>
      </c>
      <c r="C444" s="565" t="s">
        <v>662</v>
      </c>
      <c r="D444" s="533">
        <v>24</v>
      </c>
      <c r="E444" s="566">
        <v>67420</v>
      </c>
      <c r="F444" s="533" t="s">
        <v>857</v>
      </c>
      <c r="G444" s="531" t="s">
        <v>1838</v>
      </c>
      <c r="H444" s="540">
        <v>44005</v>
      </c>
      <c r="I444" s="535" t="s">
        <v>1727</v>
      </c>
      <c r="J444" s="535"/>
    </row>
    <row r="445" spans="1:10" ht="36" x14ac:dyDescent="0.2">
      <c r="A445" s="564" t="s">
        <v>1773</v>
      </c>
      <c r="B445" s="564" t="s">
        <v>1839</v>
      </c>
      <c r="C445" s="565" t="s">
        <v>662</v>
      </c>
      <c r="D445" s="533">
        <v>23</v>
      </c>
      <c r="E445" s="566">
        <v>68850</v>
      </c>
      <c r="F445" s="533" t="s">
        <v>1840</v>
      </c>
      <c r="G445" s="531" t="s">
        <v>1841</v>
      </c>
      <c r="H445" s="540">
        <v>44064</v>
      </c>
      <c r="I445" s="535" t="s">
        <v>1727</v>
      </c>
      <c r="J445" s="535"/>
    </row>
    <row r="446" spans="1:10" ht="36" x14ac:dyDescent="0.2">
      <c r="A446" s="564" t="s">
        <v>1736</v>
      </c>
      <c r="B446" s="564" t="s">
        <v>1842</v>
      </c>
      <c r="C446" s="565" t="s">
        <v>662</v>
      </c>
      <c r="D446" s="533">
        <v>22</v>
      </c>
      <c r="E446" s="566">
        <v>58763</v>
      </c>
      <c r="F446" s="533" t="s">
        <v>1767</v>
      </c>
      <c r="G446" s="531" t="s">
        <v>1768</v>
      </c>
      <c r="H446" s="540">
        <v>44063</v>
      </c>
      <c r="I446" s="535" t="s">
        <v>677</v>
      </c>
      <c r="J446" s="535"/>
    </row>
    <row r="447" spans="1:10" ht="36" x14ac:dyDescent="0.2">
      <c r="A447" s="564" t="s">
        <v>1691</v>
      </c>
      <c r="B447" s="564" t="s">
        <v>1843</v>
      </c>
      <c r="C447" s="565" t="s">
        <v>662</v>
      </c>
      <c r="D447" s="533">
        <v>21</v>
      </c>
      <c r="E447" s="119"/>
      <c r="F447" s="566" t="s">
        <v>1738</v>
      </c>
      <c r="G447" s="531"/>
      <c r="H447" s="540"/>
      <c r="I447" s="535"/>
      <c r="J447" s="535"/>
    </row>
    <row r="448" spans="1:10" ht="84" x14ac:dyDescent="0.2">
      <c r="A448" s="564" t="s">
        <v>1654</v>
      </c>
      <c r="B448" s="564" t="s">
        <v>1844</v>
      </c>
      <c r="C448" s="565" t="s">
        <v>662</v>
      </c>
      <c r="D448" s="533">
        <v>22</v>
      </c>
      <c r="E448" s="566">
        <v>54240</v>
      </c>
      <c r="F448" s="533" t="s">
        <v>1845</v>
      </c>
      <c r="G448" s="531" t="s">
        <v>1846</v>
      </c>
      <c r="H448" s="540">
        <v>43864</v>
      </c>
      <c r="I448" s="535" t="s">
        <v>677</v>
      </c>
      <c r="J448" s="535"/>
    </row>
    <row r="449" spans="1:10" ht="60" x14ac:dyDescent="0.2">
      <c r="A449" s="564" t="s">
        <v>1847</v>
      </c>
      <c r="B449" s="564" t="s">
        <v>1848</v>
      </c>
      <c r="C449" s="565" t="s">
        <v>662</v>
      </c>
      <c r="D449" s="533">
        <v>23</v>
      </c>
      <c r="E449" s="566">
        <v>40000</v>
      </c>
      <c r="F449" s="533" t="s">
        <v>709</v>
      </c>
      <c r="G449" s="531" t="s">
        <v>1849</v>
      </c>
      <c r="H449" s="540">
        <v>44019</v>
      </c>
      <c r="I449" s="535" t="s">
        <v>677</v>
      </c>
      <c r="J449" s="535"/>
    </row>
    <row r="450" spans="1:10" ht="60" x14ac:dyDescent="0.2">
      <c r="A450" s="564" t="s">
        <v>1850</v>
      </c>
      <c r="B450" s="564" t="s">
        <v>1851</v>
      </c>
      <c r="C450" s="565" t="s">
        <v>662</v>
      </c>
      <c r="D450" s="533">
        <v>20</v>
      </c>
      <c r="E450" s="566">
        <v>75500</v>
      </c>
      <c r="F450" s="533" t="s">
        <v>1690</v>
      </c>
      <c r="G450" s="531" t="s">
        <v>1852</v>
      </c>
      <c r="H450" s="540">
        <v>44005</v>
      </c>
      <c r="I450" s="535" t="s">
        <v>677</v>
      </c>
      <c r="J450" s="535"/>
    </row>
    <row r="451" spans="1:10" ht="36" x14ac:dyDescent="0.2">
      <c r="A451" s="564" t="s">
        <v>1853</v>
      </c>
      <c r="B451" s="564" t="s">
        <v>1854</v>
      </c>
      <c r="C451" s="565" t="s">
        <v>662</v>
      </c>
      <c r="D451" s="533">
        <v>11</v>
      </c>
      <c r="E451" s="566"/>
      <c r="F451" s="566" t="s">
        <v>1011</v>
      </c>
      <c r="G451" s="531"/>
      <c r="H451" s="540"/>
      <c r="I451" s="535"/>
      <c r="J451" s="535"/>
    </row>
    <row r="452" spans="1:10" ht="84" x14ac:dyDescent="0.2">
      <c r="A452" s="564" t="s">
        <v>1855</v>
      </c>
      <c r="B452" s="564" t="s">
        <v>1856</v>
      </c>
      <c r="C452" s="565" t="s">
        <v>662</v>
      </c>
      <c r="D452" s="533">
        <v>19</v>
      </c>
      <c r="E452" s="566">
        <v>79401</v>
      </c>
      <c r="F452" s="533" t="s">
        <v>931</v>
      </c>
      <c r="G452" s="531" t="s">
        <v>1857</v>
      </c>
      <c r="H452" s="540">
        <v>43992</v>
      </c>
      <c r="I452" s="535" t="s">
        <v>677</v>
      </c>
      <c r="J452" s="535"/>
    </row>
    <row r="453" spans="1:10" ht="72" x14ac:dyDescent="0.2">
      <c r="A453" s="564" t="s">
        <v>1858</v>
      </c>
      <c r="B453" s="564" t="s">
        <v>1859</v>
      </c>
      <c r="C453" s="565" t="s">
        <v>662</v>
      </c>
      <c r="D453" s="533">
        <v>19</v>
      </c>
      <c r="E453" s="566">
        <v>172500</v>
      </c>
      <c r="F453" s="533" t="s">
        <v>709</v>
      </c>
      <c r="G453" s="531" t="s">
        <v>1063</v>
      </c>
      <c r="H453" s="540">
        <v>43979</v>
      </c>
      <c r="I453" s="535" t="s">
        <v>677</v>
      </c>
      <c r="J453" s="535"/>
    </row>
    <row r="454" spans="1:10" ht="72" x14ac:dyDescent="0.2">
      <c r="A454" s="564" t="s">
        <v>1860</v>
      </c>
      <c r="B454" s="564" t="s">
        <v>1861</v>
      </c>
      <c r="C454" s="565" t="s">
        <v>662</v>
      </c>
      <c r="D454" s="533">
        <v>18</v>
      </c>
      <c r="E454" s="566">
        <v>61880.76</v>
      </c>
      <c r="F454" s="533" t="s">
        <v>807</v>
      </c>
      <c r="G454" s="531" t="s">
        <v>1862</v>
      </c>
      <c r="H454" s="540">
        <v>43993</v>
      </c>
      <c r="I454" s="535" t="s">
        <v>677</v>
      </c>
      <c r="J454" s="535"/>
    </row>
    <row r="455" spans="1:10" ht="96" x14ac:dyDescent="0.2">
      <c r="A455" s="564" t="s">
        <v>1863</v>
      </c>
      <c r="B455" s="564" t="s">
        <v>1864</v>
      </c>
      <c r="C455" s="565" t="s">
        <v>662</v>
      </c>
      <c r="D455" s="533">
        <v>17</v>
      </c>
      <c r="E455" s="566">
        <v>135020</v>
      </c>
      <c r="F455" s="533" t="s">
        <v>931</v>
      </c>
      <c r="G455" s="531" t="s">
        <v>1021</v>
      </c>
      <c r="H455" s="540">
        <v>44025</v>
      </c>
      <c r="I455" s="535" t="s">
        <v>677</v>
      </c>
      <c r="J455" s="535"/>
    </row>
    <row r="456" spans="1:10" ht="30" customHeight="1" x14ac:dyDescent="0.2">
      <c r="A456" s="564" t="s">
        <v>1865</v>
      </c>
      <c r="B456" s="564" t="s">
        <v>1866</v>
      </c>
      <c r="C456" s="565" t="s">
        <v>662</v>
      </c>
      <c r="D456" s="533">
        <v>16</v>
      </c>
      <c r="E456" s="566">
        <v>36864.44</v>
      </c>
      <c r="F456" s="533" t="s">
        <v>1867</v>
      </c>
      <c r="G456" s="531" t="s">
        <v>1868</v>
      </c>
      <c r="H456" s="540">
        <v>44053</v>
      </c>
      <c r="I456" s="535" t="s">
        <v>1727</v>
      </c>
      <c r="J456" s="535"/>
    </row>
    <row r="457" spans="1:10" ht="96" x14ac:dyDescent="0.2">
      <c r="A457" s="564" t="s">
        <v>1869</v>
      </c>
      <c r="B457" s="564" t="s">
        <v>1870</v>
      </c>
      <c r="C457" s="565" t="s">
        <v>662</v>
      </c>
      <c r="D457" s="533">
        <v>15</v>
      </c>
      <c r="E457" s="566">
        <v>40500</v>
      </c>
      <c r="F457" s="533" t="s">
        <v>1871</v>
      </c>
      <c r="G457" s="531" t="s">
        <v>1872</v>
      </c>
      <c r="H457" s="540">
        <v>43903</v>
      </c>
      <c r="I457" s="535" t="s">
        <v>1727</v>
      </c>
      <c r="J457" s="535"/>
    </row>
    <row r="458" spans="1:10" ht="60" x14ac:dyDescent="0.2">
      <c r="A458" s="564" t="s">
        <v>1873</v>
      </c>
      <c r="B458" s="564" t="s">
        <v>1874</v>
      </c>
      <c r="C458" s="565" t="s">
        <v>662</v>
      </c>
      <c r="D458" s="533">
        <v>20</v>
      </c>
      <c r="E458" s="566">
        <v>75600</v>
      </c>
      <c r="F458" s="533" t="s">
        <v>1058</v>
      </c>
      <c r="G458" s="531" t="s">
        <v>1875</v>
      </c>
      <c r="H458" s="540">
        <v>43893</v>
      </c>
      <c r="I458" s="535" t="s">
        <v>1727</v>
      </c>
      <c r="J458" s="535"/>
    </row>
    <row r="459" spans="1:10" ht="96" x14ac:dyDescent="0.2">
      <c r="A459" s="564" t="s">
        <v>1876</v>
      </c>
      <c r="B459" s="564" t="s">
        <v>1877</v>
      </c>
      <c r="C459" s="565" t="s">
        <v>662</v>
      </c>
      <c r="D459" s="533">
        <v>13</v>
      </c>
      <c r="E459" s="566">
        <v>99400</v>
      </c>
      <c r="F459" s="533" t="s">
        <v>1878</v>
      </c>
      <c r="G459" s="531" t="s">
        <v>1879</v>
      </c>
      <c r="H459" s="540">
        <v>43901</v>
      </c>
      <c r="I459" s="535" t="s">
        <v>677</v>
      </c>
      <c r="J459" s="535"/>
    </row>
    <row r="460" spans="1:10" ht="72" x14ac:dyDescent="0.2">
      <c r="A460" s="564" t="s">
        <v>1880</v>
      </c>
      <c r="B460" s="564" t="s">
        <v>1881</v>
      </c>
      <c r="C460" s="565" t="s">
        <v>662</v>
      </c>
      <c r="D460" s="533">
        <v>14</v>
      </c>
      <c r="E460" s="566">
        <v>93225</v>
      </c>
      <c r="F460" s="533" t="s">
        <v>1882</v>
      </c>
      <c r="G460" s="531" t="s">
        <v>1113</v>
      </c>
      <c r="H460" s="540">
        <v>43983</v>
      </c>
      <c r="I460" s="535" t="s">
        <v>677</v>
      </c>
      <c r="J460" s="535"/>
    </row>
    <row r="461" spans="1:10" ht="72" x14ac:dyDescent="0.2">
      <c r="A461" s="564" t="s">
        <v>1728</v>
      </c>
      <c r="B461" s="564" t="s">
        <v>1883</v>
      </c>
      <c r="C461" s="565" t="s">
        <v>662</v>
      </c>
      <c r="D461" s="533">
        <v>10</v>
      </c>
      <c r="E461" s="566"/>
      <c r="F461" s="566" t="s">
        <v>1011</v>
      </c>
      <c r="G461" s="531"/>
      <c r="H461" s="540"/>
      <c r="I461" s="535"/>
      <c r="J461" s="535"/>
    </row>
    <row r="462" spans="1:10" ht="84" x14ac:dyDescent="0.2">
      <c r="A462" s="564" t="s">
        <v>1884</v>
      </c>
      <c r="B462" s="564" t="s">
        <v>1885</v>
      </c>
      <c r="C462" s="565" t="s">
        <v>662</v>
      </c>
      <c r="D462" s="533">
        <v>9</v>
      </c>
      <c r="E462" s="566">
        <v>44490</v>
      </c>
      <c r="F462" s="533" t="s">
        <v>1886</v>
      </c>
      <c r="G462" s="531" t="s">
        <v>1887</v>
      </c>
      <c r="H462" s="540">
        <v>43903</v>
      </c>
      <c r="I462" s="535" t="s">
        <v>677</v>
      </c>
      <c r="J462" s="535"/>
    </row>
    <row r="463" spans="1:10" ht="60" x14ac:dyDescent="0.2">
      <c r="A463" s="564" t="s">
        <v>1888</v>
      </c>
      <c r="B463" s="564" t="s">
        <v>1889</v>
      </c>
      <c r="C463" s="565" t="s">
        <v>662</v>
      </c>
      <c r="D463" s="533">
        <v>12</v>
      </c>
      <c r="E463" s="566">
        <v>48990</v>
      </c>
      <c r="F463" s="533" t="s">
        <v>1890</v>
      </c>
      <c r="G463" s="531" t="s">
        <v>1891</v>
      </c>
      <c r="H463" s="540">
        <v>43893</v>
      </c>
      <c r="I463" s="535" t="s">
        <v>677</v>
      </c>
      <c r="J463" s="535"/>
    </row>
    <row r="464" spans="1:10" ht="60" x14ac:dyDescent="0.2">
      <c r="A464" s="564" t="s">
        <v>1892</v>
      </c>
      <c r="B464" s="564" t="s">
        <v>1893</v>
      </c>
      <c r="C464" s="565" t="s">
        <v>662</v>
      </c>
      <c r="D464" s="533">
        <v>8</v>
      </c>
      <c r="E464" s="566">
        <v>98500</v>
      </c>
      <c r="F464" s="533" t="s">
        <v>1004</v>
      </c>
      <c r="G464" s="531" t="s">
        <v>1083</v>
      </c>
      <c r="H464" s="540">
        <v>43901</v>
      </c>
      <c r="I464" s="535" t="s">
        <v>677</v>
      </c>
      <c r="J464" s="535"/>
    </row>
    <row r="465" spans="1:10" ht="72" x14ac:dyDescent="0.2">
      <c r="A465" s="564" t="s">
        <v>1894</v>
      </c>
      <c r="B465" s="564" t="s">
        <v>1895</v>
      </c>
      <c r="C465" s="565" t="s">
        <v>662</v>
      </c>
      <c r="D465" s="533">
        <v>7</v>
      </c>
      <c r="E465" s="566">
        <v>108820</v>
      </c>
      <c r="F465" s="533" t="s">
        <v>1896</v>
      </c>
      <c r="G465" s="531" t="s">
        <v>1152</v>
      </c>
      <c r="H465" s="540">
        <v>43983</v>
      </c>
      <c r="I465" s="535" t="s">
        <v>677</v>
      </c>
      <c r="J465" s="535"/>
    </row>
    <row r="466" spans="1:10" ht="72" x14ac:dyDescent="0.2">
      <c r="A466" s="564" t="s">
        <v>1897</v>
      </c>
      <c r="B466" s="564" t="s">
        <v>1898</v>
      </c>
      <c r="C466" s="565" t="s">
        <v>662</v>
      </c>
      <c r="D466" s="533">
        <v>6</v>
      </c>
      <c r="E466" s="566">
        <v>58800</v>
      </c>
      <c r="F466" s="533" t="s">
        <v>1882</v>
      </c>
      <c r="G466" s="531" t="s">
        <v>1899</v>
      </c>
      <c r="H466" s="540">
        <v>43887</v>
      </c>
      <c r="I466" s="535" t="s">
        <v>677</v>
      </c>
      <c r="J466" s="535"/>
    </row>
    <row r="467" spans="1:10" ht="84" x14ac:dyDescent="0.2">
      <c r="A467" s="564" t="s">
        <v>1628</v>
      </c>
      <c r="B467" s="564" t="s">
        <v>1900</v>
      </c>
      <c r="C467" s="565" t="s">
        <v>662</v>
      </c>
      <c r="D467" s="533">
        <v>12</v>
      </c>
      <c r="E467" s="566"/>
      <c r="F467" s="566" t="s">
        <v>765</v>
      </c>
      <c r="G467" s="531"/>
      <c r="H467" s="540"/>
      <c r="I467" s="535"/>
      <c r="J467" s="535"/>
    </row>
    <row r="468" spans="1:10" ht="72" x14ac:dyDescent="0.2">
      <c r="A468" s="564" t="s">
        <v>1901</v>
      </c>
      <c r="B468" s="564" t="s">
        <v>1902</v>
      </c>
      <c r="C468" s="565" t="s">
        <v>662</v>
      </c>
      <c r="D468" s="533">
        <v>5</v>
      </c>
      <c r="E468" s="566">
        <v>63100</v>
      </c>
      <c r="F468" s="533" t="s">
        <v>814</v>
      </c>
      <c r="G468" s="531" t="s">
        <v>1903</v>
      </c>
      <c r="H468" s="540">
        <v>43892</v>
      </c>
      <c r="I468" s="535" t="s">
        <v>677</v>
      </c>
      <c r="J468" s="535"/>
    </row>
    <row r="469" spans="1:10" ht="60" x14ac:dyDescent="0.2">
      <c r="A469" s="564" t="s">
        <v>1904</v>
      </c>
      <c r="B469" s="564" t="s">
        <v>1905</v>
      </c>
      <c r="C469" s="565" t="s">
        <v>662</v>
      </c>
      <c r="D469" s="533">
        <v>17</v>
      </c>
      <c r="E469" s="566">
        <v>169000</v>
      </c>
      <c r="F469" s="533" t="s">
        <v>1906</v>
      </c>
      <c r="G469" s="531" t="s">
        <v>1907</v>
      </c>
      <c r="H469" s="540">
        <v>43901</v>
      </c>
      <c r="I469" s="535" t="s">
        <v>677</v>
      </c>
      <c r="J469" s="535"/>
    </row>
    <row r="470" spans="1:10" ht="84" x14ac:dyDescent="0.2">
      <c r="A470" s="564" t="s">
        <v>1908</v>
      </c>
      <c r="B470" s="564" t="s">
        <v>1909</v>
      </c>
      <c r="C470" s="565" t="s">
        <v>662</v>
      </c>
      <c r="D470" s="533">
        <v>18</v>
      </c>
      <c r="E470" s="566">
        <v>412200</v>
      </c>
      <c r="F470" s="533" t="s">
        <v>789</v>
      </c>
      <c r="G470" s="531" t="s">
        <v>1910</v>
      </c>
      <c r="H470" s="540">
        <v>43901</v>
      </c>
      <c r="I470" s="535" t="s">
        <v>677</v>
      </c>
      <c r="J470" s="535"/>
    </row>
    <row r="471" spans="1:10" ht="84" x14ac:dyDescent="0.2">
      <c r="A471" s="564" t="s">
        <v>1911</v>
      </c>
      <c r="B471" s="564" t="s">
        <v>1912</v>
      </c>
      <c r="C471" s="565" t="s">
        <v>662</v>
      </c>
      <c r="D471" s="533">
        <v>16</v>
      </c>
      <c r="E471" s="566">
        <v>236800</v>
      </c>
      <c r="F471" s="533" t="s">
        <v>709</v>
      </c>
      <c r="G471" s="531" t="s">
        <v>1913</v>
      </c>
      <c r="H471" s="540">
        <v>43888</v>
      </c>
      <c r="I471" s="535" t="s">
        <v>677</v>
      </c>
      <c r="J471" s="535"/>
    </row>
    <row r="472" spans="1:10" ht="72" x14ac:dyDescent="0.2">
      <c r="A472" s="564" t="s">
        <v>1914</v>
      </c>
      <c r="B472" s="564" t="s">
        <v>1915</v>
      </c>
      <c r="C472" s="565" t="s">
        <v>662</v>
      </c>
      <c r="D472" s="533">
        <v>15</v>
      </c>
      <c r="E472" s="566">
        <v>88105</v>
      </c>
      <c r="F472" s="533" t="s">
        <v>789</v>
      </c>
      <c r="G472" s="531" t="s">
        <v>1916</v>
      </c>
      <c r="H472" s="540">
        <v>43892</v>
      </c>
      <c r="I472" s="535" t="s">
        <v>677</v>
      </c>
      <c r="J472" s="535"/>
    </row>
    <row r="473" spans="1:10" ht="72" x14ac:dyDescent="0.2">
      <c r="A473" s="564" t="s">
        <v>1917</v>
      </c>
      <c r="B473" s="564" t="s">
        <v>1918</v>
      </c>
      <c r="C473" s="565" t="s">
        <v>662</v>
      </c>
      <c r="D473" s="533">
        <v>9</v>
      </c>
      <c r="E473" s="566">
        <v>175120</v>
      </c>
      <c r="F473" s="533" t="s">
        <v>1919</v>
      </c>
      <c r="G473" s="531" t="s">
        <v>1920</v>
      </c>
      <c r="H473" s="540">
        <v>43899</v>
      </c>
      <c r="I473" s="535" t="s">
        <v>1727</v>
      </c>
      <c r="J473" s="535"/>
    </row>
    <row r="474" spans="1:10" ht="84" x14ac:dyDescent="0.2">
      <c r="A474" s="564" t="s">
        <v>1921</v>
      </c>
      <c r="B474" s="564" t="s">
        <v>1922</v>
      </c>
      <c r="C474" s="565" t="s">
        <v>662</v>
      </c>
      <c r="D474" s="533">
        <v>11</v>
      </c>
      <c r="E474" s="566">
        <v>38640</v>
      </c>
      <c r="F474" s="533" t="s">
        <v>1923</v>
      </c>
      <c r="G474" s="531" t="s">
        <v>1924</v>
      </c>
      <c r="H474" s="540">
        <v>43888</v>
      </c>
      <c r="I474" s="535" t="s">
        <v>1727</v>
      </c>
      <c r="J474" s="535"/>
    </row>
    <row r="475" spans="1:10" ht="72" x14ac:dyDescent="0.2">
      <c r="A475" s="564" t="s">
        <v>1925</v>
      </c>
      <c r="B475" s="564" t="s">
        <v>1926</v>
      </c>
      <c r="C475" s="565" t="s">
        <v>662</v>
      </c>
      <c r="D475" s="533">
        <v>14</v>
      </c>
      <c r="E475" s="566">
        <v>243150</v>
      </c>
      <c r="F475" s="533" t="s">
        <v>789</v>
      </c>
      <c r="G475" s="531" t="s">
        <v>1927</v>
      </c>
      <c r="H475" s="540">
        <v>43888</v>
      </c>
      <c r="I475" s="535" t="s">
        <v>1727</v>
      </c>
      <c r="J475" s="535"/>
    </row>
    <row r="476" spans="1:10" ht="60" x14ac:dyDescent="0.2">
      <c r="A476" s="564" t="s">
        <v>1928</v>
      </c>
      <c r="B476" s="564" t="s">
        <v>1929</v>
      </c>
      <c r="C476" s="565" t="s">
        <v>662</v>
      </c>
      <c r="D476" s="533">
        <v>8</v>
      </c>
      <c r="E476" s="566">
        <v>78800</v>
      </c>
      <c r="F476" s="533" t="s">
        <v>1930</v>
      </c>
      <c r="G476" s="531" t="s">
        <v>1073</v>
      </c>
      <c r="H476" s="540">
        <v>43901</v>
      </c>
      <c r="I476" s="535" t="s">
        <v>677</v>
      </c>
      <c r="J476" s="535"/>
    </row>
    <row r="477" spans="1:10" ht="72" x14ac:dyDescent="0.2">
      <c r="A477" s="564" t="s">
        <v>1931</v>
      </c>
      <c r="B477" s="564" t="s">
        <v>1932</v>
      </c>
      <c r="C477" s="565" t="s">
        <v>662</v>
      </c>
      <c r="D477" s="533">
        <v>13</v>
      </c>
      <c r="E477" s="566">
        <v>313650</v>
      </c>
      <c r="F477" s="533" t="s">
        <v>709</v>
      </c>
      <c r="G477" s="531" t="s">
        <v>1097</v>
      </c>
      <c r="H477" s="540">
        <v>43894</v>
      </c>
      <c r="I477" s="535" t="s">
        <v>677</v>
      </c>
      <c r="J477" s="535"/>
    </row>
    <row r="478" spans="1:10" ht="84" x14ac:dyDescent="0.2">
      <c r="A478" s="564" t="s">
        <v>1933</v>
      </c>
      <c r="B478" s="564" t="s">
        <v>1934</v>
      </c>
      <c r="C478" s="565" t="s">
        <v>662</v>
      </c>
      <c r="D478" s="533">
        <v>10</v>
      </c>
      <c r="E478" s="566">
        <v>65695</v>
      </c>
      <c r="F478" s="533" t="s">
        <v>718</v>
      </c>
      <c r="G478" s="531" t="s">
        <v>1935</v>
      </c>
      <c r="H478" s="540">
        <v>43893</v>
      </c>
      <c r="I478" s="535" t="s">
        <v>1727</v>
      </c>
      <c r="J478" s="535"/>
    </row>
    <row r="479" spans="1:10" ht="60" x14ac:dyDescent="0.2">
      <c r="A479" s="564" t="s">
        <v>1936</v>
      </c>
      <c r="B479" s="564" t="s">
        <v>1937</v>
      </c>
      <c r="C479" s="565" t="s">
        <v>662</v>
      </c>
      <c r="D479" s="533">
        <v>4</v>
      </c>
      <c r="E479" s="566">
        <v>111862</v>
      </c>
      <c r="F479" s="533" t="s">
        <v>1896</v>
      </c>
      <c r="G479" s="531" t="s">
        <v>1070</v>
      </c>
      <c r="H479" s="540">
        <v>43901</v>
      </c>
      <c r="I479" s="535" t="s">
        <v>1727</v>
      </c>
      <c r="J479" s="535"/>
    </row>
    <row r="480" spans="1:10" ht="60" x14ac:dyDescent="0.2">
      <c r="A480" s="564" t="s">
        <v>1938</v>
      </c>
      <c r="B480" s="564" t="s">
        <v>1939</v>
      </c>
      <c r="C480" s="565" t="s">
        <v>662</v>
      </c>
      <c r="D480" s="533">
        <v>5</v>
      </c>
      <c r="E480" s="566">
        <v>414000</v>
      </c>
      <c r="F480" s="533" t="s">
        <v>709</v>
      </c>
      <c r="G480" s="531" t="s">
        <v>1940</v>
      </c>
      <c r="H480" s="540">
        <v>43893</v>
      </c>
      <c r="I480" s="535" t="s">
        <v>1727</v>
      </c>
      <c r="J480" s="535"/>
    </row>
    <row r="481" spans="1:10" ht="60" x14ac:dyDescent="0.2">
      <c r="A481" s="564" t="s">
        <v>1941</v>
      </c>
      <c r="B481" s="564" t="s">
        <v>1942</v>
      </c>
      <c r="C481" s="565" t="s">
        <v>662</v>
      </c>
      <c r="D481" s="533">
        <v>7</v>
      </c>
      <c r="E481" s="566">
        <v>338000</v>
      </c>
      <c r="F481" s="533" t="s">
        <v>903</v>
      </c>
      <c r="G481" s="531" t="s">
        <v>1943</v>
      </c>
      <c r="H481" s="540">
        <v>43894</v>
      </c>
      <c r="I481" s="535" t="s">
        <v>1727</v>
      </c>
      <c r="J481" s="535"/>
    </row>
    <row r="482" spans="1:10" ht="60" x14ac:dyDescent="0.2">
      <c r="A482" s="564" t="s">
        <v>1944</v>
      </c>
      <c r="B482" s="564" t="s">
        <v>1945</v>
      </c>
      <c r="C482" s="565" t="s">
        <v>662</v>
      </c>
      <c r="D482" s="533">
        <v>3</v>
      </c>
      <c r="E482" s="566">
        <v>58150</v>
      </c>
      <c r="F482" s="533" t="s">
        <v>1946</v>
      </c>
      <c r="G482" s="531" t="s">
        <v>1947</v>
      </c>
      <c r="H482" s="540">
        <v>43865</v>
      </c>
      <c r="I482" s="535" t="s">
        <v>1727</v>
      </c>
      <c r="J482" s="535"/>
    </row>
    <row r="483" spans="1:10" ht="60" x14ac:dyDescent="0.2">
      <c r="A483" s="564" t="s">
        <v>1948</v>
      </c>
      <c r="B483" s="564" t="s">
        <v>1949</v>
      </c>
      <c r="C483" s="565" t="s">
        <v>662</v>
      </c>
      <c r="D483" s="533">
        <v>6</v>
      </c>
      <c r="E483" s="566">
        <v>63500</v>
      </c>
      <c r="F483" s="533" t="s">
        <v>709</v>
      </c>
      <c r="G483" s="531" t="s">
        <v>1950</v>
      </c>
      <c r="H483" s="540">
        <v>43886</v>
      </c>
      <c r="I483" s="535" t="s">
        <v>1727</v>
      </c>
      <c r="J483" s="535"/>
    </row>
    <row r="484" spans="1:10" ht="60" x14ac:dyDescent="0.2">
      <c r="A484" s="564" t="s">
        <v>1951</v>
      </c>
      <c r="B484" s="564" t="s">
        <v>1952</v>
      </c>
      <c r="C484" s="565" t="s">
        <v>662</v>
      </c>
      <c r="D484" s="533">
        <v>4</v>
      </c>
      <c r="E484" s="566">
        <v>99539</v>
      </c>
      <c r="F484" s="533" t="s">
        <v>709</v>
      </c>
      <c r="G484" s="531" t="s">
        <v>1953</v>
      </c>
      <c r="H484" s="540">
        <v>43888</v>
      </c>
      <c r="I484" s="535" t="s">
        <v>1727</v>
      </c>
      <c r="J484" s="535"/>
    </row>
    <row r="485" spans="1:10" ht="60" x14ac:dyDescent="0.2">
      <c r="A485" s="564" t="s">
        <v>1954</v>
      </c>
      <c r="B485" s="564" t="s">
        <v>1955</v>
      </c>
      <c r="C485" s="565" t="s">
        <v>662</v>
      </c>
      <c r="D485" s="533">
        <v>3</v>
      </c>
      <c r="E485" s="566">
        <v>467200</v>
      </c>
      <c r="F485" s="533" t="s">
        <v>1956</v>
      </c>
      <c r="G485" s="531" t="s">
        <v>1957</v>
      </c>
      <c r="H485" s="540">
        <v>43894</v>
      </c>
      <c r="I485" s="535" t="s">
        <v>1727</v>
      </c>
      <c r="J485" s="535"/>
    </row>
    <row r="486" spans="1:10" ht="48" x14ac:dyDescent="0.2">
      <c r="A486" s="564" t="s">
        <v>1958</v>
      </c>
      <c r="B486" s="564" t="s">
        <v>1959</v>
      </c>
      <c r="C486" s="565" t="s">
        <v>662</v>
      </c>
      <c r="D486" s="533">
        <v>2</v>
      </c>
      <c r="E486" s="566">
        <v>585100</v>
      </c>
      <c r="F486" s="533" t="s">
        <v>789</v>
      </c>
      <c r="G486" s="531" t="s">
        <v>1960</v>
      </c>
      <c r="H486" s="540">
        <v>43888</v>
      </c>
      <c r="I486" s="535" t="s">
        <v>1727</v>
      </c>
      <c r="J486" s="535"/>
    </row>
    <row r="487" spans="1:10" ht="60" x14ac:dyDescent="0.2">
      <c r="A487" s="564" t="s">
        <v>1961</v>
      </c>
      <c r="B487" s="564" t="s">
        <v>1962</v>
      </c>
      <c r="C487" s="565" t="s">
        <v>662</v>
      </c>
      <c r="D487" s="533">
        <v>2</v>
      </c>
      <c r="E487" s="566">
        <v>55160</v>
      </c>
      <c r="F487" s="533" t="s">
        <v>1963</v>
      </c>
      <c r="G487" s="531" t="s">
        <v>1964</v>
      </c>
      <c r="H487" s="540">
        <v>43892</v>
      </c>
      <c r="I487" s="535" t="s">
        <v>1727</v>
      </c>
      <c r="J487" s="535"/>
    </row>
    <row r="488" spans="1:10" ht="60.75" thickBot="1" x14ac:dyDescent="0.25">
      <c r="A488" s="564" t="s">
        <v>1965</v>
      </c>
      <c r="B488" s="564" t="s">
        <v>1966</v>
      </c>
      <c r="C488" s="565" t="s">
        <v>662</v>
      </c>
      <c r="D488" s="533">
        <v>1</v>
      </c>
      <c r="E488" s="566">
        <v>138699</v>
      </c>
      <c r="F488" s="533" t="s">
        <v>709</v>
      </c>
      <c r="G488" s="531" t="s">
        <v>1967</v>
      </c>
      <c r="H488" s="540" t="s">
        <v>1968</v>
      </c>
      <c r="I488" s="535" t="s">
        <v>1727</v>
      </c>
      <c r="J488" s="535"/>
    </row>
    <row r="489" spans="1:10" ht="20.25" customHeight="1" x14ac:dyDescent="0.2">
      <c r="A489" s="556" t="s">
        <v>1174</v>
      </c>
      <c r="B489" s="557"/>
      <c r="C489" s="557"/>
      <c r="D489" s="557"/>
      <c r="E489" s="556"/>
      <c r="F489" s="557"/>
      <c r="G489" s="557"/>
      <c r="H489" s="557"/>
      <c r="I489" s="526"/>
      <c r="J489" s="527"/>
    </row>
    <row r="490" spans="1:10" ht="24" x14ac:dyDescent="0.2">
      <c r="A490" s="568" t="s">
        <v>1969</v>
      </c>
      <c r="B490" s="569" t="s">
        <v>1970</v>
      </c>
      <c r="C490" s="570" t="s">
        <v>1971</v>
      </c>
      <c r="D490" s="571" t="s">
        <v>1972</v>
      </c>
      <c r="E490" s="572">
        <v>51397</v>
      </c>
      <c r="F490" s="573" t="s">
        <v>1973</v>
      </c>
      <c r="G490" s="574" t="s">
        <v>1974</v>
      </c>
      <c r="H490" s="575">
        <v>43864</v>
      </c>
      <c r="I490" s="576" t="s">
        <v>1975</v>
      </c>
      <c r="J490" s="576" t="s">
        <v>1976</v>
      </c>
    </row>
    <row r="491" spans="1:10" x14ac:dyDescent="0.2">
      <c r="A491" s="568" t="s">
        <v>1977</v>
      </c>
      <c r="B491" s="569" t="s">
        <v>1970</v>
      </c>
      <c r="C491" s="570" t="s">
        <v>1971</v>
      </c>
      <c r="D491" s="571" t="s">
        <v>1978</v>
      </c>
      <c r="E491" s="572"/>
      <c r="F491" s="573"/>
      <c r="G491" s="574" t="s">
        <v>1979</v>
      </c>
      <c r="H491" s="577"/>
      <c r="I491" s="576"/>
      <c r="J491" s="576" t="s">
        <v>1980</v>
      </c>
    </row>
    <row r="492" spans="1:10" ht="24" x14ac:dyDescent="0.2">
      <c r="A492" s="1012" t="s">
        <v>1981</v>
      </c>
      <c r="B492" s="1013" t="s">
        <v>1970</v>
      </c>
      <c r="C492" s="1014" t="s">
        <v>1971</v>
      </c>
      <c r="D492" s="1015" t="s">
        <v>1982</v>
      </c>
      <c r="E492" s="572">
        <v>99999.99</v>
      </c>
      <c r="F492" s="573" t="s">
        <v>1983</v>
      </c>
      <c r="G492" s="574" t="s">
        <v>1974</v>
      </c>
      <c r="H492" s="575">
        <v>44013</v>
      </c>
      <c r="I492" s="576" t="s">
        <v>1975</v>
      </c>
      <c r="J492" s="576" t="s">
        <v>1984</v>
      </c>
    </row>
    <row r="493" spans="1:10" ht="36" x14ac:dyDescent="0.2">
      <c r="A493" s="1012"/>
      <c r="B493" s="1013"/>
      <c r="C493" s="1014"/>
      <c r="D493" s="1015"/>
      <c r="E493" s="572">
        <v>75081</v>
      </c>
      <c r="F493" s="573" t="s">
        <v>1985</v>
      </c>
      <c r="G493" s="574" t="s">
        <v>1986</v>
      </c>
      <c r="H493" s="575">
        <v>44013</v>
      </c>
      <c r="I493" s="576" t="s">
        <v>1987</v>
      </c>
      <c r="J493" s="576"/>
    </row>
    <row r="494" spans="1:10" x14ac:dyDescent="0.2">
      <c r="A494" s="1012" t="s">
        <v>1988</v>
      </c>
      <c r="B494" s="1013" t="s">
        <v>1970</v>
      </c>
      <c r="C494" s="1014" t="s">
        <v>1971</v>
      </c>
      <c r="D494" s="1015" t="s">
        <v>1989</v>
      </c>
      <c r="E494" s="572">
        <v>57500</v>
      </c>
      <c r="F494" s="1018" t="s">
        <v>1990</v>
      </c>
      <c r="G494" s="574" t="s">
        <v>1986</v>
      </c>
      <c r="H494" s="1020">
        <v>44013</v>
      </c>
      <c r="I494" s="1016" t="s">
        <v>1987</v>
      </c>
      <c r="J494" s="576"/>
    </row>
    <row r="495" spans="1:10" x14ac:dyDescent="0.2">
      <c r="A495" s="1012"/>
      <c r="B495" s="1013"/>
      <c r="C495" s="1014"/>
      <c r="D495" s="1015"/>
      <c r="E495" s="572">
        <v>44800</v>
      </c>
      <c r="F495" s="1019"/>
      <c r="G495" s="574" t="s">
        <v>1986</v>
      </c>
      <c r="H495" s="1021"/>
      <c r="I495" s="1017"/>
      <c r="J495" s="576"/>
    </row>
    <row r="496" spans="1:10" ht="36" x14ac:dyDescent="0.2">
      <c r="A496" s="568" t="s">
        <v>1991</v>
      </c>
      <c r="B496" s="569" t="s">
        <v>1970</v>
      </c>
      <c r="C496" s="570" t="s">
        <v>1971</v>
      </c>
      <c r="D496" s="571" t="s">
        <v>1992</v>
      </c>
      <c r="E496" s="572">
        <v>34335</v>
      </c>
      <c r="F496" s="573" t="s">
        <v>1993</v>
      </c>
      <c r="G496" s="574" t="s">
        <v>1986</v>
      </c>
      <c r="H496" s="575">
        <v>44014</v>
      </c>
      <c r="I496" s="576" t="s">
        <v>1987</v>
      </c>
      <c r="J496" s="576"/>
    </row>
    <row r="497" spans="1:10" ht="36" x14ac:dyDescent="0.2">
      <c r="A497" s="1012" t="s">
        <v>1994</v>
      </c>
      <c r="B497" s="1013" t="s">
        <v>1970</v>
      </c>
      <c r="C497" s="1014" t="s">
        <v>1971</v>
      </c>
      <c r="D497" s="1015" t="s">
        <v>1995</v>
      </c>
      <c r="E497" s="572">
        <v>90778.8</v>
      </c>
      <c r="F497" s="573" t="s">
        <v>1985</v>
      </c>
      <c r="G497" s="574" t="s">
        <v>1986</v>
      </c>
      <c r="H497" s="575">
        <v>44048</v>
      </c>
      <c r="I497" s="576" t="s">
        <v>1975</v>
      </c>
      <c r="J497" s="576"/>
    </row>
    <row r="498" spans="1:10" ht="24" x14ac:dyDescent="0.2">
      <c r="A498" s="1012"/>
      <c r="B498" s="1013"/>
      <c r="C498" s="1014"/>
      <c r="D498" s="1015"/>
      <c r="E498" s="572">
        <v>58280</v>
      </c>
      <c r="F498" s="573" t="s">
        <v>1990</v>
      </c>
      <c r="G498" s="574" t="s">
        <v>1986</v>
      </c>
      <c r="H498" s="575">
        <v>44055</v>
      </c>
      <c r="I498" s="576" t="s">
        <v>1987</v>
      </c>
      <c r="J498" s="576"/>
    </row>
    <row r="499" spans="1:10" ht="36" x14ac:dyDescent="0.2">
      <c r="A499" s="1012"/>
      <c r="B499" s="1013"/>
      <c r="C499" s="1014"/>
      <c r="D499" s="1015"/>
      <c r="E499" s="572">
        <v>59000</v>
      </c>
      <c r="F499" s="573" t="s">
        <v>1996</v>
      </c>
      <c r="G499" s="574" t="s">
        <v>1974</v>
      </c>
      <c r="H499" s="575">
        <v>44074</v>
      </c>
      <c r="I499" s="576" t="s">
        <v>1975</v>
      </c>
      <c r="J499" s="576" t="s">
        <v>1997</v>
      </c>
    </row>
    <row r="500" spans="1:10" ht="24" x14ac:dyDescent="0.2">
      <c r="A500" s="1012"/>
      <c r="B500" s="1013"/>
      <c r="C500" s="1014"/>
      <c r="D500" s="1015"/>
      <c r="E500" s="572">
        <v>78999</v>
      </c>
      <c r="F500" s="573" t="s">
        <v>1998</v>
      </c>
      <c r="G500" s="574" t="s">
        <v>1974</v>
      </c>
      <c r="H500" s="575">
        <v>44068</v>
      </c>
      <c r="I500" s="576" t="s">
        <v>1975</v>
      </c>
      <c r="J500" s="576" t="s">
        <v>1997</v>
      </c>
    </row>
    <row r="501" spans="1:10" ht="24" x14ac:dyDescent="0.2">
      <c r="A501" s="1012" t="s">
        <v>1999</v>
      </c>
      <c r="B501" s="1013" t="s">
        <v>1970</v>
      </c>
      <c r="C501" s="1014" t="s">
        <v>1971</v>
      </c>
      <c r="D501" s="1015" t="s">
        <v>2000</v>
      </c>
      <c r="E501" s="572">
        <v>69000</v>
      </c>
      <c r="F501" s="573" t="s">
        <v>2001</v>
      </c>
      <c r="G501" s="574" t="s">
        <v>1974</v>
      </c>
      <c r="H501" s="575">
        <v>44064</v>
      </c>
      <c r="I501" s="576" t="s">
        <v>1975</v>
      </c>
      <c r="J501" s="576" t="s">
        <v>2002</v>
      </c>
    </row>
    <row r="502" spans="1:10" ht="24" x14ac:dyDescent="0.2">
      <c r="A502" s="1012"/>
      <c r="B502" s="1013"/>
      <c r="C502" s="1014"/>
      <c r="D502" s="1015"/>
      <c r="E502" s="572">
        <v>43500</v>
      </c>
      <c r="F502" s="573" t="s">
        <v>857</v>
      </c>
      <c r="G502" s="574" t="s">
        <v>1986</v>
      </c>
      <c r="H502" s="575">
        <v>44055</v>
      </c>
      <c r="I502" s="576" t="s">
        <v>1987</v>
      </c>
      <c r="J502" s="576"/>
    </row>
    <row r="503" spans="1:10" ht="24" x14ac:dyDescent="0.2">
      <c r="A503" s="1012" t="s">
        <v>2003</v>
      </c>
      <c r="B503" s="1013" t="s">
        <v>1970</v>
      </c>
      <c r="C503" s="1014" t="s">
        <v>1971</v>
      </c>
      <c r="D503" s="1015" t="s">
        <v>2004</v>
      </c>
      <c r="E503" s="572"/>
      <c r="F503" s="573"/>
      <c r="G503" s="574" t="s">
        <v>2005</v>
      </c>
      <c r="H503" s="577"/>
      <c r="I503" s="576"/>
      <c r="J503" s="1016" t="s">
        <v>2006</v>
      </c>
    </row>
    <row r="504" spans="1:10" ht="24" x14ac:dyDescent="0.2">
      <c r="A504" s="1012"/>
      <c r="B504" s="1013"/>
      <c r="C504" s="1014"/>
      <c r="D504" s="1015"/>
      <c r="E504" s="572"/>
      <c r="F504" s="573"/>
      <c r="G504" s="574" t="s">
        <v>2005</v>
      </c>
      <c r="H504" s="577"/>
      <c r="I504" s="576"/>
      <c r="J504" s="1022"/>
    </row>
    <row r="505" spans="1:10" ht="24" x14ac:dyDescent="0.2">
      <c r="A505" s="1012"/>
      <c r="B505" s="1013"/>
      <c r="C505" s="1014"/>
      <c r="D505" s="1015"/>
      <c r="E505" s="572"/>
      <c r="F505" s="573"/>
      <c r="G505" s="574" t="s">
        <v>2005</v>
      </c>
      <c r="H505" s="577"/>
      <c r="I505" s="576"/>
      <c r="J505" s="1017"/>
    </row>
    <row r="506" spans="1:10" ht="24" x14ac:dyDescent="0.2">
      <c r="A506" s="1012" t="s">
        <v>2007</v>
      </c>
      <c r="B506" s="1013" t="s">
        <v>1970</v>
      </c>
      <c r="C506" s="1014" t="s">
        <v>1971</v>
      </c>
      <c r="D506" s="1015" t="s">
        <v>2008</v>
      </c>
      <c r="E506" s="572">
        <v>91162</v>
      </c>
      <c r="F506" s="573" t="s">
        <v>2009</v>
      </c>
      <c r="G506" s="574" t="s">
        <v>2005</v>
      </c>
      <c r="H506" s="577"/>
      <c r="I506" s="576"/>
      <c r="J506" s="1016" t="s">
        <v>2010</v>
      </c>
    </row>
    <row r="507" spans="1:10" ht="24" x14ac:dyDescent="0.2">
      <c r="A507" s="1012"/>
      <c r="B507" s="1013"/>
      <c r="C507" s="1014"/>
      <c r="D507" s="1015"/>
      <c r="E507" s="572">
        <v>58908</v>
      </c>
      <c r="F507" s="573" t="s">
        <v>2001</v>
      </c>
      <c r="G507" s="574" t="s">
        <v>2005</v>
      </c>
      <c r="H507" s="577"/>
      <c r="I507" s="576"/>
      <c r="J507" s="1022"/>
    </row>
    <row r="508" spans="1:10" ht="24" x14ac:dyDescent="0.2">
      <c r="A508" s="1012"/>
      <c r="B508" s="1013"/>
      <c r="C508" s="1014"/>
      <c r="D508" s="1015"/>
      <c r="E508" s="572">
        <v>64200</v>
      </c>
      <c r="F508" s="573" t="s">
        <v>2011</v>
      </c>
      <c r="G508" s="574" t="s">
        <v>2005</v>
      </c>
      <c r="H508" s="577"/>
      <c r="I508" s="576"/>
      <c r="J508" s="1017"/>
    </row>
    <row r="509" spans="1:10" x14ac:dyDescent="0.2">
      <c r="A509" s="1012" t="s">
        <v>2012</v>
      </c>
      <c r="B509" s="1013" t="s">
        <v>2013</v>
      </c>
      <c r="C509" s="1014" t="s">
        <v>1971</v>
      </c>
      <c r="D509" s="1015" t="s">
        <v>2014</v>
      </c>
      <c r="E509" s="572"/>
      <c r="F509" s="573"/>
      <c r="G509" s="574" t="s">
        <v>2015</v>
      </c>
      <c r="H509" s="577"/>
      <c r="I509" s="576"/>
      <c r="J509" s="1018" t="s">
        <v>2016</v>
      </c>
    </row>
    <row r="510" spans="1:10" x14ac:dyDescent="0.2">
      <c r="A510" s="1012"/>
      <c r="B510" s="1013"/>
      <c r="C510" s="1014"/>
      <c r="D510" s="1015"/>
      <c r="E510" s="572"/>
      <c r="F510" s="573"/>
      <c r="G510" s="574" t="s">
        <v>2015</v>
      </c>
      <c r="H510" s="577"/>
      <c r="I510" s="576"/>
      <c r="J510" s="1019"/>
    </row>
    <row r="511" spans="1:10" ht="36" x14ac:dyDescent="0.2">
      <c r="A511" s="568" t="s">
        <v>2017</v>
      </c>
      <c r="B511" s="569" t="s">
        <v>2018</v>
      </c>
      <c r="C511" s="570" t="s">
        <v>1971</v>
      </c>
      <c r="D511" s="571" t="s">
        <v>2019</v>
      </c>
      <c r="E511" s="572">
        <v>38865</v>
      </c>
      <c r="F511" s="573" t="s">
        <v>2020</v>
      </c>
      <c r="G511" s="574" t="s">
        <v>1986</v>
      </c>
      <c r="H511" s="575">
        <v>44029</v>
      </c>
      <c r="I511" s="576" t="s">
        <v>1987</v>
      </c>
      <c r="J511" s="576"/>
    </row>
    <row r="512" spans="1:10" ht="36" x14ac:dyDescent="0.2">
      <c r="A512" s="568" t="s">
        <v>2021</v>
      </c>
      <c r="B512" s="569" t="s">
        <v>2018</v>
      </c>
      <c r="C512" s="570" t="s">
        <v>1971</v>
      </c>
      <c r="D512" s="571" t="s">
        <v>2022</v>
      </c>
      <c r="E512" s="572">
        <v>48758.2</v>
      </c>
      <c r="F512" s="573" t="s">
        <v>2023</v>
      </c>
      <c r="G512" s="574" t="s">
        <v>1986</v>
      </c>
      <c r="H512" s="575">
        <v>44062</v>
      </c>
      <c r="I512" s="576" t="s">
        <v>1987</v>
      </c>
      <c r="J512" s="576"/>
    </row>
    <row r="513" spans="1:10" ht="24" x14ac:dyDescent="0.2">
      <c r="A513" s="568" t="s">
        <v>2024</v>
      </c>
      <c r="B513" s="569" t="s">
        <v>2018</v>
      </c>
      <c r="C513" s="570" t="s">
        <v>1971</v>
      </c>
      <c r="D513" s="571" t="s">
        <v>2025</v>
      </c>
      <c r="E513" s="572">
        <v>42198.8</v>
      </c>
      <c r="F513" s="573" t="s">
        <v>2026</v>
      </c>
      <c r="G513" s="574" t="s">
        <v>2005</v>
      </c>
      <c r="H513" s="577"/>
      <c r="I513" s="576"/>
      <c r="J513" s="576" t="s">
        <v>2027</v>
      </c>
    </row>
    <row r="514" spans="1:10" ht="48.75" thickBot="1" x14ac:dyDescent="0.25">
      <c r="A514" s="578" t="s">
        <v>2028</v>
      </c>
      <c r="B514" s="569" t="s">
        <v>2018</v>
      </c>
      <c r="C514" s="570" t="s">
        <v>1971</v>
      </c>
      <c r="D514" s="571" t="s">
        <v>2022</v>
      </c>
      <c r="E514" s="572">
        <v>36385</v>
      </c>
      <c r="F514" s="573" t="s">
        <v>2029</v>
      </c>
      <c r="G514" s="574" t="s">
        <v>2005</v>
      </c>
      <c r="H514" s="577"/>
      <c r="I514" s="579"/>
      <c r="J514" s="579" t="s">
        <v>2027</v>
      </c>
    </row>
    <row r="515" spans="1:10" ht="22.5" customHeight="1" x14ac:dyDescent="0.2">
      <c r="A515" s="556" t="s">
        <v>2030</v>
      </c>
      <c r="B515" s="557"/>
      <c r="C515" s="557"/>
      <c r="D515" s="557"/>
      <c r="E515" s="556"/>
      <c r="F515" s="557"/>
      <c r="G515" s="557"/>
      <c r="H515" s="557"/>
      <c r="I515" s="526"/>
      <c r="J515" s="527"/>
    </row>
    <row r="516" spans="1:10" ht="24" x14ac:dyDescent="0.2">
      <c r="A516" s="1012" t="s">
        <v>2031</v>
      </c>
      <c r="B516" s="1013" t="s">
        <v>1178</v>
      </c>
      <c r="C516" s="1014" t="s">
        <v>1179</v>
      </c>
      <c r="D516" s="1015" t="s">
        <v>1180</v>
      </c>
      <c r="E516" s="572">
        <v>4588.8</v>
      </c>
      <c r="F516" s="573" t="s">
        <v>2032</v>
      </c>
      <c r="G516" s="574" t="s">
        <v>1182</v>
      </c>
      <c r="H516" s="577">
        <v>43987</v>
      </c>
      <c r="I516" s="576"/>
      <c r="J516" s="1018"/>
    </row>
    <row r="517" spans="1:10" ht="24" x14ac:dyDescent="0.2">
      <c r="A517" s="1012" t="s">
        <v>1189</v>
      </c>
      <c r="B517" s="1013" t="s">
        <v>1178</v>
      </c>
      <c r="C517" s="1014" t="s">
        <v>1179</v>
      </c>
      <c r="D517" s="1015" t="s">
        <v>1180</v>
      </c>
      <c r="E517" s="572">
        <v>8721.6</v>
      </c>
      <c r="F517" s="573" t="s">
        <v>2032</v>
      </c>
      <c r="G517" s="574" t="s">
        <v>1182</v>
      </c>
      <c r="H517" s="577">
        <v>43990</v>
      </c>
      <c r="I517" s="576"/>
      <c r="J517" s="1019"/>
    </row>
    <row r="518" spans="1:10" ht="24" x14ac:dyDescent="0.2">
      <c r="A518" s="568" t="s">
        <v>2033</v>
      </c>
      <c r="B518" s="569" t="s">
        <v>1178</v>
      </c>
      <c r="C518" s="570" t="s">
        <v>1179</v>
      </c>
      <c r="D518" s="571" t="s">
        <v>1180</v>
      </c>
      <c r="E518" s="572">
        <v>1987.2</v>
      </c>
      <c r="F518" s="573" t="s">
        <v>2032</v>
      </c>
      <c r="G518" s="574" t="s">
        <v>1182</v>
      </c>
      <c r="H518" s="575">
        <v>43987</v>
      </c>
      <c r="I518" s="576"/>
      <c r="J518" s="576"/>
    </row>
    <row r="519" spans="1:10" ht="36" x14ac:dyDescent="0.2">
      <c r="A519" s="568" t="s">
        <v>2034</v>
      </c>
      <c r="B519" s="569" t="s">
        <v>2035</v>
      </c>
      <c r="C519" s="570" t="s">
        <v>2036</v>
      </c>
      <c r="D519" s="571" t="s">
        <v>2037</v>
      </c>
      <c r="E519" s="572">
        <v>2088.6</v>
      </c>
      <c r="F519" s="573" t="s">
        <v>2038</v>
      </c>
      <c r="G519" s="574" t="s">
        <v>1182</v>
      </c>
      <c r="H519" s="575">
        <v>44041</v>
      </c>
      <c r="I519" s="576"/>
      <c r="J519" s="576"/>
    </row>
    <row r="520" spans="1:10" ht="36" x14ac:dyDescent="0.2">
      <c r="A520" s="568" t="s">
        <v>2039</v>
      </c>
      <c r="B520" s="569" t="s">
        <v>2035</v>
      </c>
      <c r="C520" s="570" t="s">
        <v>2036</v>
      </c>
      <c r="D520" s="571" t="s">
        <v>2037</v>
      </c>
      <c r="E520" s="572">
        <v>6330.7</v>
      </c>
      <c r="F520" s="573" t="s">
        <v>2040</v>
      </c>
      <c r="G520" s="574" t="s">
        <v>1182</v>
      </c>
      <c r="H520" s="577">
        <v>44041</v>
      </c>
      <c r="I520" s="576"/>
      <c r="J520" s="576"/>
    </row>
    <row r="521" spans="1:10" ht="36.75" thickBot="1" x14ac:dyDescent="0.25">
      <c r="A521" s="578" t="s">
        <v>2041</v>
      </c>
      <c r="B521" s="569" t="s">
        <v>2035</v>
      </c>
      <c r="C521" s="570" t="s">
        <v>2036</v>
      </c>
      <c r="D521" s="571" t="s">
        <v>2037</v>
      </c>
      <c r="E521" s="572">
        <v>16130.37</v>
      </c>
      <c r="F521" s="573" t="s">
        <v>2042</v>
      </c>
      <c r="G521" s="574" t="s">
        <v>1182</v>
      </c>
      <c r="H521" s="577">
        <v>44021</v>
      </c>
      <c r="I521" s="579"/>
      <c r="J521" s="579"/>
    </row>
    <row r="522" spans="1:10" ht="24" customHeight="1" x14ac:dyDescent="0.2">
      <c r="A522" s="1012" t="s">
        <v>2041</v>
      </c>
      <c r="B522" s="1013" t="s">
        <v>2035</v>
      </c>
      <c r="C522" s="1014" t="s">
        <v>2036</v>
      </c>
      <c r="D522" s="1015" t="s">
        <v>2037</v>
      </c>
      <c r="E522" s="572">
        <v>14933.14</v>
      </c>
      <c r="F522" s="573" t="s">
        <v>2040</v>
      </c>
      <c r="G522" s="574" t="s">
        <v>1182</v>
      </c>
      <c r="H522" s="577">
        <v>44036</v>
      </c>
      <c r="I522" s="576"/>
      <c r="J522" s="1018"/>
    </row>
    <row r="523" spans="1:10" ht="36" x14ac:dyDescent="0.2">
      <c r="A523" s="1012" t="s">
        <v>1194</v>
      </c>
      <c r="B523" s="1013" t="s">
        <v>2035</v>
      </c>
      <c r="C523" s="1014" t="s">
        <v>2036</v>
      </c>
      <c r="D523" s="1015" t="s">
        <v>2037</v>
      </c>
      <c r="E523" s="572">
        <v>8260</v>
      </c>
      <c r="F523" s="573" t="s">
        <v>2043</v>
      </c>
      <c r="G523" s="574" t="s">
        <v>1182</v>
      </c>
      <c r="H523" s="577">
        <v>44041</v>
      </c>
      <c r="I523" s="576"/>
      <c r="J523" s="1019"/>
    </row>
    <row r="524" spans="1:10" ht="36" x14ac:dyDescent="0.2">
      <c r="A524" s="568" t="s">
        <v>2044</v>
      </c>
      <c r="B524" s="569" t="s">
        <v>2035</v>
      </c>
      <c r="C524" s="570" t="s">
        <v>2036</v>
      </c>
      <c r="D524" s="571" t="s">
        <v>2037</v>
      </c>
      <c r="E524" s="572">
        <v>1759.03</v>
      </c>
      <c r="F524" s="573" t="s">
        <v>2045</v>
      </c>
      <c r="G524" s="574" t="s">
        <v>1182</v>
      </c>
      <c r="H524" s="575">
        <v>44041</v>
      </c>
      <c r="I524" s="576"/>
      <c r="J524" s="576"/>
    </row>
    <row r="525" spans="1:10" ht="36" x14ac:dyDescent="0.2">
      <c r="A525" s="568" t="s">
        <v>2046</v>
      </c>
      <c r="B525" s="569" t="s">
        <v>2035</v>
      </c>
      <c r="C525" s="570" t="s">
        <v>2036</v>
      </c>
      <c r="D525" s="571" t="s">
        <v>2037</v>
      </c>
      <c r="E525" s="572">
        <v>3500</v>
      </c>
      <c r="F525" s="573" t="s">
        <v>2047</v>
      </c>
      <c r="G525" s="574" t="s">
        <v>1182</v>
      </c>
      <c r="H525" s="575">
        <v>43943</v>
      </c>
      <c r="I525" s="576"/>
      <c r="J525" s="576"/>
    </row>
    <row r="526" spans="1:10" ht="36" x14ac:dyDescent="0.2">
      <c r="A526" s="568" t="s">
        <v>2046</v>
      </c>
      <c r="B526" s="569" t="s">
        <v>2035</v>
      </c>
      <c r="C526" s="570" t="s">
        <v>2036</v>
      </c>
      <c r="D526" s="571" t="s">
        <v>2037</v>
      </c>
      <c r="E526" s="572">
        <v>6891.86</v>
      </c>
      <c r="F526" s="573" t="s">
        <v>2043</v>
      </c>
      <c r="G526" s="574" t="s">
        <v>1182</v>
      </c>
      <c r="H526" s="577">
        <v>44036</v>
      </c>
      <c r="I526" s="576"/>
      <c r="J526" s="576"/>
    </row>
    <row r="527" spans="1:10" ht="36.75" thickBot="1" x14ac:dyDescent="0.25">
      <c r="A527" s="578" t="s">
        <v>2048</v>
      </c>
      <c r="B527" s="569" t="s">
        <v>2035</v>
      </c>
      <c r="C527" s="570" t="s">
        <v>2036</v>
      </c>
      <c r="D527" s="571" t="s">
        <v>2037</v>
      </c>
      <c r="E527" s="572">
        <v>4461.58</v>
      </c>
      <c r="F527" s="573" t="s">
        <v>2049</v>
      </c>
      <c r="G527" s="574" t="s">
        <v>1182</v>
      </c>
      <c r="H527" s="577">
        <v>44065</v>
      </c>
      <c r="I527" s="579"/>
      <c r="J527" s="579"/>
    </row>
    <row r="528" spans="1:10" ht="24" x14ac:dyDescent="0.2">
      <c r="A528" s="1012" t="s">
        <v>2050</v>
      </c>
      <c r="B528" s="1013" t="s">
        <v>1178</v>
      </c>
      <c r="C528" s="1014" t="s">
        <v>1179</v>
      </c>
      <c r="D528" s="1015" t="s">
        <v>1180</v>
      </c>
      <c r="E528" s="572">
        <v>4400</v>
      </c>
      <c r="F528" s="573" t="s">
        <v>1224</v>
      </c>
      <c r="G528" s="574" t="s">
        <v>1182</v>
      </c>
      <c r="H528" s="577">
        <v>43923</v>
      </c>
      <c r="I528" s="576"/>
      <c r="J528" s="1018"/>
    </row>
    <row r="529" spans="1:10" ht="24" x14ac:dyDescent="0.2">
      <c r="A529" s="1012" t="s">
        <v>1198</v>
      </c>
      <c r="B529" s="1013" t="s">
        <v>1178</v>
      </c>
      <c r="C529" s="1014" t="s">
        <v>1179</v>
      </c>
      <c r="D529" s="1015" t="s">
        <v>1180</v>
      </c>
      <c r="E529" s="572">
        <v>27002.240000000002</v>
      </c>
      <c r="F529" s="573" t="s">
        <v>1199</v>
      </c>
      <c r="G529" s="574" t="s">
        <v>2051</v>
      </c>
      <c r="H529" s="577">
        <v>44029</v>
      </c>
      <c r="I529" s="576"/>
      <c r="J529" s="1019"/>
    </row>
    <row r="530" spans="1:10" ht="24" x14ac:dyDescent="0.2">
      <c r="A530" s="568" t="s">
        <v>1200</v>
      </c>
      <c r="B530" s="569" t="s">
        <v>1178</v>
      </c>
      <c r="C530" s="570" t="s">
        <v>1179</v>
      </c>
      <c r="D530" s="571" t="s">
        <v>1180</v>
      </c>
      <c r="E530" s="572">
        <v>14797.56</v>
      </c>
      <c r="F530" s="573" t="s">
        <v>1199</v>
      </c>
      <c r="G530" s="574" t="s">
        <v>2051</v>
      </c>
      <c r="H530" s="575">
        <v>43993</v>
      </c>
      <c r="I530" s="576"/>
      <c r="J530" s="576"/>
    </row>
    <row r="531" spans="1:10" ht="24" x14ac:dyDescent="0.2">
      <c r="A531" s="568" t="s">
        <v>2052</v>
      </c>
      <c r="B531" s="569" t="s">
        <v>1178</v>
      </c>
      <c r="C531" s="570" t="s">
        <v>1179</v>
      </c>
      <c r="D531" s="571" t="s">
        <v>1180</v>
      </c>
      <c r="E531" s="572">
        <v>4050</v>
      </c>
      <c r="F531" s="573" t="s">
        <v>2053</v>
      </c>
      <c r="G531" s="574" t="s">
        <v>1182</v>
      </c>
      <c r="H531" s="575">
        <v>43999</v>
      </c>
      <c r="I531" s="576"/>
      <c r="J531" s="576"/>
    </row>
    <row r="532" spans="1:10" ht="24" x14ac:dyDescent="0.2">
      <c r="A532" s="568" t="s">
        <v>2054</v>
      </c>
      <c r="B532" s="569" t="s">
        <v>1178</v>
      </c>
      <c r="C532" s="570" t="s">
        <v>1179</v>
      </c>
      <c r="D532" s="571" t="s">
        <v>1180</v>
      </c>
      <c r="E532" s="572">
        <v>3560</v>
      </c>
      <c r="F532" s="573" t="s">
        <v>1226</v>
      </c>
      <c r="G532" s="574" t="s">
        <v>1182</v>
      </c>
      <c r="H532" s="577">
        <v>43987</v>
      </c>
      <c r="I532" s="576"/>
      <c r="J532" s="576"/>
    </row>
    <row r="533" spans="1:10" ht="24.75" thickBot="1" x14ac:dyDescent="0.25">
      <c r="A533" s="578" t="s">
        <v>2055</v>
      </c>
      <c r="B533" s="569" t="s">
        <v>1178</v>
      </c>
      <c r="C533" s="570" t="s">
        <v>1179</v>
      </c>
      <c r="D533" s="571" t="s">
        <v>1180</v>
      </c>
      <c r="E533" s="572">
        <v>23491</v>
      </c>
      <c r="F533" s="573" t="s">
        <v>2056</v>
      </c>
      <c r="G533" s="574" t="s">
        <v>2051</v>
      </c>
      <c r="H533" s="577">
        <v>44082</v>
      </c>
      <c r="I533" s="579"/>
      <c r="J533" s="579"/>
    </row>
    <row r="534" spans="1:10" ht="24" x14ac:dyDescent="0.2">
      <c r="A534" s="1012" t="s">
        <v>2057</v>
      </c>
      <c r="B534" s="1013" t="s">
        <v>1178</v>
      </c>
      <c r="C534" s="1014" t="s">
        <v>1179</v>
      </c>
      <c r="D534" s="1015" t="s">
        <v>1180</v>
      </c>
      <c r="E534" s="572">
        <v>3270</v>
      </c>
      <c r="F534" s="573" t="s">
        <v>1226</v>
      </c>
      <c r="G534" s="574" t="s">
        <v>1182</v>
      </c>
      <c r="H534" s="577">
        <v>44002</v>
      </c>
      <c r="I534" s="576"/>
      <c r="J534" s="1018"/>
    </row>
    <row r="535" spans="1:10" ht="24" x14ac:dyDescent="0.2">
      <c r="A535" s="1012" t="s">
        <v>2058</v>
      </c>
      <c r="B535" s="1013" t="s">
        <v>1178</v>
      </c>
      <c r="C535" s="1014" t="s">
        <v>1179</v>
      </c>
      <c r="D535" s="1015" t="s">
        <v>1180</v>
      </c>
      <c r="E535" s="572">
        <v>3750</v>
      </c>
      <c r="F535" s="573" t="s">
        <v>1224</v>
      </c>
      <c r="G535" s="574" t="s">
        <v>2051</v>
      </c>
      <c r="H535" s="577">
        <v>44076</v>
      </c>
      <c r="I535" s="576"/>
      <c r="J535" s="1019"/>
    </row>
    <row r="536" spans="1:10" ht="24" x14ac:dyDescent="0.2">
      <c r="A536" s="568" t="s">
        <v>2059</v>
      </c>
      <c r="B536" s="569" t="s">
        <v>1178</v>
      </c>
      <c r="C536" s="570" t="s">
        <v>1179</v>
      </c>
      <c r="D536" s="571" t="s">
        <v>1180</v>
      </c>
      <c r="E536" s="572">
        <v>13260</v>
      </c>
      <c r="F536" s="573" t="s">
        <v>2060</v>
      </c>
      <c r="G536" s="574" t="s">
        <v>1182</v>
      </c>
      <c r="H536" s="575">
        <v>43910</v>
      </c>
      <c r="I536" s="576"/>
      <c r="J536" s="576"/>
    </row>
    <row r="537" spans="1:10" ht="24" x14ac:dyDescent="0.2">
      <c r="A537" s="568" t="s">
        <v>2061</v>
      </c>
      <c r="B537" s="569" t="s">
        <v>1178</v>
      </c>
      <c r="C537" s="570" t="s">
        <v>1179</v>
      </c>
      <c r="D537" s="571" t="s">
        <v>1180</v>
      </c>
      <c r="E537" s="572">
        <v>5070</v>
      </c>
      <c r="F537" s="573" t="s">
        <v>2062</v>
      </c>
      <c r="G537" s="574" t="s">
        <v>1182</v>
      </c>
      <c r="H537" s="575">
        <v>43916</v>
      </c>
      <c r="I537" s="576"/>
      <c r="J537" s="576"/>
    </row>
    <row r="538" spans="1:10" ht="24" x14ac:dyDescent="0.2">
      <c r="A538" s="568" t="s">
        <v>2063</v>
      </c>
      <c r="B538" s="569" t="s">
        <v>1178</v>
      </c>
      <c r="C538" s="570" t="s">
        <v>1179</v>
      </c>
      <c r="D538" s="571" t="s">
        <v>1180</v>
      </c>
      <c r="E538" s="572">
        <v>7700</v>
      </c>
      <c r="F538" s="573" t="s">
        <v>2064</v>
      </c>
      <c r="G538" s="574" t="s">
        <v>1182</v>
      </c>
      <c r="H538" s="577">
        <v>43958</v>
      </c>
      <c r="I538" s="576"/>
      <c r="J538" s="576"/>
    </row>
    <row r="539" spans="1:10" ht="24.75" thickBot="1" x14ac:dyDescent="0.25">
      <c r="A539" s="578" t="s">
        <v>2063</v>
      </c>
      <c r="B539" s="569" t="s">
        <v>1178</v>
      </c>
      <c r="C539" s="570" t="s">
        <v>1179</v>
      </c>
      <c r="D539" s="571" t="s">
        <v>1180</v>
      </c>
      <c r="E539" s="572">
        <v>3699.3</v>
      </c>
      <c r="F539" s="573" t="s">
        <v>2065</v>
      </c>
      <c r="G539" s="574" t="s">
        <v>1182</v>
      </c>
      <c r="H539" s="577">
        <v>44076</v>
      </c>
      <c r="I539" s="579"/>
      <c r="J539" s="579"/>
    </row>
    <row r="540" spans="1:10" ht="24" x14ac:dyDescent="0.2">
      <c r="A540" s="1012" t="s">
        <v>2066</v>
      </c>
      <c r="B540" s="1013" t="s">
        <v>1178</v>
      </c>
      <c r="C540" s="1014" t="s">
        <v>1179</v>
      </c>
      <c r="D540" s="1015" t="s">
        <v>1180</v>
      </c>
      <c r="E540" s="572">
        <v>8980</v>
      </c>
      <c r="F540" s="573" t="s">
        <v>2067</v>
      </c>
      <c r="G540" s="574" t="s">
        <v>1182</v>
      </c>
      <c r="H540" s="577">
        <v>44018</v>
      </c>
      <c r="I540" s="576"/>
      <c r="J540" s="1018"/>
    </row>
    <row r="541" spans="1:10" ht="24" x14ac:dyDescent="0.2">
      <c r="A541" s="1012" t="s">
        <v>2068</v>
      </c>
      <c r="B541" s="1013" t="s">
        <v>1178</v>
      </c>
      <c r="C541" s="1014" t="s">
        <v>1179</v>
      </c>
      <c r="D541" s="1015" t="s">
        <v>1180</v>
      </c>
      <c r="E541" s="572">
        <v>2850</v>
      </c>
      <c r="F541" s="573" t="s">
        <v>2069</v>
      </c>
      <c r="G541" s="574" t="s">
        <v>1182</v>
      </c>
      <c r="H541" s="577">
        <v>44013</v>
      </c>
      <c r="I541" s="576"/>
      <c r="J541" s="1019"/>
    </row>
    <row r="542" spans="1:10" ht="24" x14ac:dyDescent="0.2">
      <c r="A542" s="568" t="s">
        <v>1212</v>
      </c>
      <c r="B542" s="569" t="s">
        <v>1178</v>
      </c>
      <c r="C542" s="570" t="s">
        <v>1179</v>
      </c>
      <c r="D542" s="571" t="s">
        <v>1180</v>
      </c>
      <c r="E542" s="572">
        <v>18475</v>
      </c>
      <c r="F542" s="573" t="s">
        <v>1213</v>
      </c>
      <c r="G542" s="574" t="s">
        <v>1182</v>
      </c>
      <c r="H542" s="575">
        <v>43899</v>
      </c>
      <c r="I542" s="576"/>
      <c r="J542" s="576"/>
    </row>
    <row r="543" spans="1:10" ht="24" x14ac:dyDescent="0.2">
      <c r="A543" s="568" t="s">
        <v>2070</v>
      </c>
      <c r="B543" s="569" t="s">
        <v>1178</v>
      </c>
      <c r="C543" s="570" t="s">
        <v>1179</v>
      </c>
      <c r="D543" s="571" t="s">
        <v>1180</v>
      </c>
      <c r="E543" s="572">
        <v>10440</v>
      </c>
      <c r="F543" s="573" t="s">
        <v>2071</v>
      </c>
      <c r="G543" s="574" t="s">
        <v>1182</v>
      </c>
      <c r="H543" s="575">
        <v>43944</v>
      </c>
      <c r="I543" s="576"/>
      <c r="J543" s="576"/>
    </row>
    <row r="544" spans="1:10" ht="24" x14ac:dyDescent="0.2">
      <c r="A544" s="568" t="s">
        <v>2072</v>
      </c>
      <c r="B544" s="569" t="s">
        <v>1178</v>
      </c>
      <c r="C544" s="570" t="s">
        <v>1179</v>
      </c>
      <c r="D544" s="571" t="s">
        <v>1180</v>
      </c>
      <c r="E544" s="572">
        <v>13500</v>
      </c>
      <c r="F544" s="573" t="s">
        <v>2073</v>
      </c>
      <c r="G544" s="574" t="s">
        <v>1182</v>
      </c>
      <c r="H544" s="577">
        <v>43916</v>
      </c>
      <c r="I544" s="576"/>
      <c r="J544" s="576"/>
    </row>
    <row r="545" spans="1:10" ht="24.75" thickBot="1" x14ac:dyDescent="0.25">
      <c r="A545" s="578" t="s">
        <v>2072</v>
      </c>
      <c r="B545" s="569" t="s">
        <v>1178</v>
      </c>
      <c r="C545" s="570" t="s">
        <v>1179</v>
      </c>
      <c r="D545" s="571" t="s">
        <v>1180</v>
      </c>
      <c r="E545" s="572">
        <v>6500</v>
      </c>
      <c r="F545" s="573" t="s">
        <v>2074</v>
      </c>
      <c r="G545" s="574" t="s">
        <v>1182</v>
      </c>
      <c r="H545" s="577">
        <v>43953</v>
      </c>
      <c r="I545" s="579"/>
      <c r="J545" s="579"/>
    </row>
    <row r="546" spans="1:10" ht="24" x14ac:dyDescent="0.2">
      <c r="A546" s="1012" t="s">
        <v>2072</v>
      </c>
      <c r="B546" s="1013" t="s">
        <v>1178</v>
      </c>
      <c r="C546" s="1014" t="s">
        <v>1179</v>
      </c>
      <c r="D546" s="1015" t="s">
        <v>1180</v>
      </c>
      <c r="E546" s="572">
        <v>2400</v>
      </c>
      <c r="F546" s="573" t="s">
        <v>2074</v>
      </c>
      <c r="G546" s="574" t="s">
        <v>1182</v>
      </c>
      <c r="H546" s="577">
        <v>44028</v>
      </c>
      <c r="I546" s="576"/>
      <c r="J546" s="1018"/>
    </row>
    <row r="547" spans="1:10" ht="36" x14ac:dyDescent="0.2">
      <c r="A547" s="1012" t="s">
        <v>2075</v>
      </c>
      <c r="B547" s="1013" t="s">
        <v>1178</v>
      </c>
      <c r="C547" s="1014" t="s">
        <v>1179</v>
      </c>
      <c r="D547" s="1015" t="s">
        <v>1180</v>
      </c>
      <c r="E547" s="572">
        <v>9994</v>
      </c>
      <c r="F547" s="573" t="s">
        <v>2076</v>
      </c>
      <c r="G547" s="574" t="s">
        <v>1182</v>
      </c>
      <c r="H547" s="577">
        <v>44005</v>
      </c>
      <c r="I547" s="576"/>
      <c r="J547" s="1019"/>
    </row>
    <row r="548" spans="1:10" ht="24" x14ac:dyDescent="0.2">
      <c r="A548" s="568" t="s">
        <v>2075</v>
      </c>
      <c r="B548" s="569" t="s">
        <v>1178</v>
      </c>
      <c r="C548" s="570" t="s">
        <v>1179</v>
      </c>
      <c r="D548" s="571" t="s">
        <v>1180</v>
      </c>
      <c r="E548" s="572">
        <v>9800</v>
      </c>
      <c r="F548" s="573" t="s">
        <v>2077</v>
      </c>
      <c r="G548" s="574" t="s">
        <v>1182</v>
      </c>
      <c r="H548" s="575">
        <v>44081</v>
      </c>
      <c r="I548" s="576"/>
      <c r="J548" s="576"/>
    </row>
    <row r="549" spans="1:10" ht="24" x14ac:dyDescent="0.2">
      <c r="A549" s="568" t="s">
        <v>2078</v>
      </c>
      <c r="B549" s="569" t="s">
        <v>1178</v>
      </c>
      <c r="C549" s="570" t="s">
        <v>1179</v>
      </c>
      <c r="D549" s="571" t="s">
        <v>1180</v>
      </c>
      <c r="E549" s="572">
        <v>14000</v>
      </c>
      <c r="F549" s="573" t="s">
        <v>2079</v>
      </c>
      <c r="G549" s="574" t="s">
        <v>1182</v>
      </c>
      <c r="H549" s="575">
        <v>43921</v>
      </c>
      <c r="I549" s="576"/>
      <c r="J549" s="576"/>
    </row>
    <row r="550" spans="1:10" ht="24" x14ac:dyDescent="0.2">
      <c r="A550" s="568" t="s">
        <v>2078</v>
      </c>
      <c r="B550" s="569" t="s">
        <v>1178</v>
      </c>
      <c r="C550" s="570" t="s">
        <v>1179</v>
      </c>
      <c r="D550" s="571" t="s">
        <v>1180</v>
      </c>
      <c r="E550" s="572">
        <v>9942.0400000000009</v>
      </c>
      <c r="F550" s="573" t="s">
        <v>2080</v>
      </c>
      <c r="G550" s="574" t="s">
        <v>1182</v>
      </c>
      <c r="H550" s="577">
        <v>43962</v>
      </c>
      <c r="I550" s="576"/>
      <c r="J550" s="576"/>
    </row>
    <row r="551" spans="1:10" ht="24.75" thickBot="1" x14ac:dyDescent="0.25">
      <c r="A551" s="578" t="s">
        <v>2078</v>
      </c>
      <c r="B551" s="569" t="s">
        <v>1178</v>
      </c>
      <c r="C551" s="570" t="s">
        <v>1179</v>
      </c>
      <c r="D551" s="571" t="s">
        <v>1180</v>
      </c>
      <c r="E551" s="572">
        <v>6919.46</v>
      </c>
      <c r="F551" s="573" t="s">
        <v>2080</v>
      </c>
      <c r="G551" s="574" t="s">
        <v>1182</v>
      </c>
      <c r="H551" s="577">
        <v>43962</v>
      </c>
      <c r="I551" s="579"/>
      <c r="J551" s="579"/>
    </row>
    <row r="552" spans="1:10" ht="24" x14ac:dyDescent="0.2">
      <c r="A552" s="1012" t="s">
        <v>2078</v>
      </c>
      <c r="B552" s="1013" t="s">
        <v>1178</v>
      </c>
      <c r="C552" s="1014" t="s">
        <v>1179</v>
      </c>
      <c r="D552" s="1015" t="s">
        <v>1180</v>
      </c>
      <c r="E552" s="572">
        <v>6580</v>
      </c>
      <c r="F552" s="573" t="s">
        <v>2080</v>
      </c>
      <c r="G552" s="574" t="s">
        <v>1182</v>
      </c>
      <c r="H552" s="577">
        <v>43984</v>
      </c>
      <c r="I552" s="576"/>
      <c r="J552" s="1018"/>
    </row>
    <row r="553" spans="1:10" ht="24" x14ac:dyDescent="0.2">
      <c r="A553" s="1012" t="s">
        <v>2078</v>
      </c>
      <c r="B553" s="1013" t="s">
        <v>1178</v>
      </c>
      <c r="C553" s="1014" t="s">
        <v>1179</v>
      </c>
      <c r="D553" s="1015" t="s">
        <v>1180</v>
      </c>
      <c r="E553" s="572">
        <v>6135</v>
      </c>
      <c r="F553" s="573" t="s">
        <v>2080</v>
      </c>
      <c r="G553" s="574" t="s">
        <v>1182</v>
      </c>
      <c r="H553" s="577">
        <v>43984</v>
      </c>
      <c r="I553" s="576"/>
      <c r="J553" s="1019"/>
    </row>
    <row r="554" spans="1:10" ht="60" x14ac:dyDescent="0.2">
      <c r="A554" s="568" t="s">
        <v>2078</v>
      </c>
      <c r="B554" s="569" t="s">
        <v>2035</v>
      </c>
      <c r="C554" s="570" t="s">
        <v>2036</v>
      </c>
      <c r="D554" s="571" t="s">
        <v>2037</v>
      </c>
      <c r="E554" s="572">
        <v>21082.12</v>
      </c>
      <c r="F554" s="573" t="s">
        <v>2081</v>
      </c>
      <c r="G554" s="574" t="s">
        <v>1182</v>
      </c>
      <c r="H554" s="575">
        <v>44049</v>
      </c>
      <c r="I554" s="576"/>
      <c r="J554" s="576"/>
    </row>
    <row r="555" spans="1:10" ht="24" x14ac:dyDescent="0.2">
      <c r="A555" s="568" t="s">
        <v>2082</v>
      </c>
      <c r="B555" s="569" t="s">
        <v>1178</v>
      </c>
      <c r="C555" s="570" t="s">
        <v>1179</v>
      </c>
      <c r="D555" s="571" t="s">
        <v>1180</v>
      </c>
      <c r="E555" s="572">
        <v>7500</v>
      </c>
      <c r="F555" s="573" t="s">
        <v>1224</v>
      </c>
      <c r="G555" s="574" t="s">
        <v>1182</v>
      </c>
      <c r="H555" s="575">
        <v>43921</v>
      </c>
      <c r="I555" s="576"/>
      <c r="J555" s="576"/>
    </row>
    <row r="556" spans="1:10" ht="24" x14ac:dyDescent="0.2">
      <c r="A556" s="568" t="s">
        <v>2083</v>
      </c>
      <c r="B556" s="569" t="s">
        <v>1178</v>
      </c>
      <c r="C556" s="570" t="s">
        <v>1179</v>
      </c>
      <c r="D556" s="571" t="s">
        <v>1180</v>
      </c>
      <c r="E556" s="572">
        <v>4880</v>
      </c>
      <c r="F556" s="573" t="s">
        <v>2084</v>
      </c>
      <c r="G556" s="574" t="s">
        <v>1182</v>
      </c>
      <c r="H556" s="577">
        <v>43911</v>
      </c>
      <c r="I556" s="576"/>
      <c r="J556" s="576"/>
    </row>
    <row r="557" spans="1:10" ht="36.75" thickBot="1" x14ac:dyDescent="0.25">
      <c r="A557" s="578" t="s">
        <v>2085</v>
      </c>
      <c r="B557" s="569" t="s">
        <v>1178</v>
      </c>
      <c r="C557" s="570" t="s">
        <v>1179</v>
      </c>
      <c r="D557" s="571" t="s">
        <v>1180</v>
      </c>
      <c r="E557" s="572">
        <v>6600</v>
      </c>
      <c r="F557" s="573" t="s">
        <v>2086</v>
      </c>
      <c r="G557" s="574" t="s">
        <v>1182</v>
      </c>
      <c r="H557" s="577">
        <v>43949</v>
      </c>
      <c r="I557" s="579"/>
      <c r="J557" s="579"/>
    </row>
    <row r="558" spans="1:10" ht="24" x14ac:dyDescent="0.2">
      <c r="A558" s="1012" t="s">
        <v>2087</v>
      </c>
      <c r="B558" s="1013" t="s">
        <v>1178</v>
      </c>
      <c r="C558" s="1014" t="s">
        <v>1179</v>
      </c>
      <c r="D558" s="1015" t="s">
        <v>1180</v>
      </c>
      <c r="E558" s="572">
        <v>6300</v>
      </c>
      <c r="F558" s="573" t="s">
        <v>2071</v>
      </c>
      <c r="G558" s="574" t="s">
        <v>1182</v>
      </c>
      <c r="H558" s="577">
        <v>44061</v>
      </c>
      <c r="I558" s="576"/>
      <c r="J558" s="1018"/>
    </row>
    <row r="559" spans="1:10" ht="24" x14ac:dyDescent="0.2">
      <c r="A559" s="1012" t="s">
        <v>2088</v>
      </c>
      <c r="B559" s="1013" t="s">
        <v>1178</v>
      </c>
      <c r="C559" s="1014" t="s">
        <v>1179</v>
      </c>
      <c r="D559" s="1015" t="s">
        <v>1180</v>
      </c>
      <c r="E559" s="572">
        <v>14560</v>
      </c>
      <c r="F559" s="573" t="s">
        <v>2071</v>
      </c>
      <c r="G559" s="574" t="s">
        <v>1182</v>
      </c>
      <c r="H559" s="577">
        <v>44028</v>
      </c>
      <c r="I559" s="576"/>
      <c r="J559" s="1019"/>
    </row>
    <row r="560" spans="1:10" ht="24" x14ac:dyDescent="0.2">
      <c r="A560" s="568" t="s">
        <v>2089</v>
      </c>
      <c r="B560" s="569" t="s">
        <v>1178</v>
      </c>
      <c r="C560" s="570" t="s">
        <v>1179</v>
      </c>
      <c r="D560" s="571" t="s">
        <v>1180</v>
      </c>
      <c r="E560" s="572">
        <v>7000</v>
      </c>
      <c r="F560" s="573" t="s">
        <v>1226</v>
      </c>
      <c r="G560" s="574" t="s">
        <v>1182</v>
      </c>
      <c r="H560" s="575">
        <v>44008</v>
      </c>
      <c r="I560" s="576"/>
      <c r="J560" s="576"/>
    </row>
    <row r="561" spans="1:10" ht="24" x14ac:dyDescent="0.2">
      <c r="A561" s="568" t="s">
        <v>2090</v>
      </c>
      <c r="B561" s="569" t="s">
        <v>1178</v>
      </c>
      <c r="C561" s="570" t="s">
        <v>1179</v>
      </c>
      <c r="D561" s="571" t="s">
        <v>1180</v>
      </c>
      <c r="E561" s="572">
        <v>13252</v>
      </c>
      <c r="F561" s="573" t="s">
        <v>2091</v>
      </c>
      <c r="G561" s="574" t="s">
        <v>1182</v>
      </c>
      <c r="H561" s="575">
        <v>44028</v>
      </c>
      <c r="I561" s="576"/>
      <c r="J561" s="576"/>
    </row>
    <row r="562" spans="1:10" ht="24" x14ac:dyDescent="0.2">
      <c r="A562" s="568" t="s">
        <v>2092</v>
      </c>
      <c r="B562" s="569" t="s">
        <v>1178</v>
      </c>
      <c r="C562" s="570" t="s">
        <v>1179</v>
      </c>
      <c r="D562" s="571" t="s">
        <v>1180</v>
      </c>
      <c r="E562" s="572">
        <v>2900</v>
      </c>
      <c r="F562" s="573" t="s">
        <v>2093</v>
      </c>
      <c r="G562" s="574" t="s">
        <v>1182</v>
      </c>
      <c r="H562" s="577">
        <v>43983</v>
      </c>
      <c r="I562" s="576"/>
      <c r="J562" s="576"/>
    </row>
    <row r="563" spans="1:10" ht="36.75" thickBot="1" x14ac:dyDescent="0.25">
      <c r="A563" s="578" t="s">
        <v>2092</v>
      </c>
      <c r="B563" s="569" t="s">
        <v>1178</v>
      </c>
      <c r="C563" s="570" t="s">
        <v>1179</v>
      </c>
      <c r="D563" s="571" t="s">
        <v>1180</v>
      </c>
      <c r="E563" s="572">
        <v>1960</v>
      </c>
      <c r="F563" s="573" t="s">
        <v>2043</v>
      </c>
      <c r="G563" s="574" t="s">
        <v>1182</v>
      </c>
      <c r="H563" s="577">
        <v>44061</v>
      </c>
      <c r="I563" s="579"/>
      <c r="J563" s="579"/>
    </row>
    <row r="564" spans="1:10" ht="24" x14ac:dyDescent="0.2">
      <c r="A564" s="1012" t="s">
        <v>2094</v>
      </c>
      <c r="B564" s="1013" t="s">
        <v>1178</v>
      </c>
      <c r="C564" s="1014" t="s">
        <v>1179</v>
      </c>
      <c r="D564" s="1015" t="s">
        <v>1180</v>
      </c>
      <c r="E564" s="572">
        <v>3400</v>
      </c>
      <c r="F564" s="573" t="s">
        <v>2093</v>
      </c>
      <c r="G564" s="574" t="s">
        <v>1182</v>
      </c>
      <c r="H564" s="577">
        <v>43983</v>
      </c>
      <c r="I564" s="576"/>
      <c r="J564" s="1018"/>
    </row>
    <row r="565" spans="1:10" ht="36" x14ac:dyDescent="0.2">
      <c r="A565" s="1012" t="s">
        <v>2094</v>
      </c>
      <c r="B565" s="1013" t="s">
        <v>1178</v>
      </c>
      <c r="C565" s="1014" t="s">
        <v>1179</v>
      </c>
      <c r="D565" s="1015" t="s">
        <v>1180</v>
      </c>
      <c r="E565" s="572">
        <v>5100</v>
      </c>
      <c r="F565" s="573" t="s">
        <v>2043</v>
      </c>
      <c r="G565" s="574" t="s">
        <v>1182</v>
      </c>
      <c r="H565" s="577">
        <v>44061</v>
      </c>
      <c r="I565" s="576"/>
      <c r="J565" s="1019"/>
    </row>
    <row r="566" spans="1:10" ht="24" x14ac:dyDescent="0.2">
      <c r="A566" s="568" t="s">
        <v>2095</v>
      </c>
      <c r="B566" s="569" t="s">
        <v>1178</v>
      </c>
      <c r="C566" s="570" t="s">
        <v>1179</v>
      </c>
      <c r="D566" s="571" t="s">
        <v>1180</v>
      </c>
      <c r="E566" s="572">
        <v>6400</v>
      </c>
      <c r="F566" s="573" t="s">
        <v>2071</v>
      </c>
      <c r="G566" s="574" t="s">
        <v>1182</v>
      </c>
      <c r="H566" s="575">
        <v>44050</v>
      </c>
      <c r="I566" s="576"/>
      <c r="J566" s="576"/>
    </row>
    <row r="567" spans="1:10" ht="36" x14ac:dyDescent="0.2">
      <c r="A567" s="568" t="s">
        <v>1231</v>
      </c>
      <c r="B567" s="569" t="s">
        <v>1178</v>
      </c>
      <c r="C567" s="570" t="s">
        <v>1179</v>
      </c>
      <c r="D567" s="571" t="s">
        <v>1180</v>
      </c>
      <c r="E567" s="572">
        <v>9000</v>
      </c>
      <c r="F567" s="573" t="s">
        <v>1232</v>
      </c>
      <c r="G567" s="574" t="s">
        <v>1182</v>
      </c>
      <c r="H567" s="575">
        <v>43929</v>
      </c>
      <c r="I567" s="576"/>
      <c r="J567" s="576"/>
    </row>
    <row r="568" spans="1:10" ht="60" x14ac:dyDescent="0.2">
      <c r="A568" s="568" t="s">
        <v>2096</v>
      </c>
      <c r="B568" s="569" t="s">
        <v>1178</v>
      </c>
      <c r="C568" s="570" t="s">
        <v>1179</v>
      </c>
      <c r="D568" s="571" t="s">
        <v>1180</v>
      </c>
      <c r="E568" s="572">
        <v>7500</v>
      </c>
      <c r="F568" s="573" t="s">
        <v>1254</v>
      </c>
      <c r="G568" s="574" t="s">
        <v>1182</v>
      </c>
      <c r="H568" s="577">
        <v>43976</v>
      </c>
      <c r="I568" s="576"/>
      <c r="J568" s="576"/>
    </row>
    <row r="569" spans="1:10" ht="36.75" thickBot="1" x14ac:dyDescent="0.25">
      <c r="A569" s="578" t="s">
        <v>2097</v>
      </c>
      <c r="B569" s="569" t="s">
        <v>2035</v>
      </c>
      <c r="C569" s="570" t="s">
        <v>2036</v>
      </c>
      <c r="D569" s="571" t="s">
        <v>2037</v>
      </c>
      <c r="E569" s="572">
        <v>3245</v>
      </c>
      <c r="F569" s="573" t="s">
        <v>2098</v>
      </c>
      <c r="G569" s="574" t="s">
        <v>2051</v>
      </c>
      <c r="H569" s="577">
        <v>44068</v>
      </c>
      <c r="I569" s="579"/>
      <c r="J569" s="579"/>
    </row>
    <row r="570" spans="1:10" ht="36" x14ac:dyDescent="0.2">
      <c r="A570" s="1012" t="s">
        <v>2099</v>
      </c>
      <c r="B570" s="1013" t="s">
        <v>2035</v>
      </c>
      <c r="C570" s="1014" t="s">
        <v>2036</v>
      </c>
      <c r="D570" s="1015" t="s">
        <v>2037</v>
      </c>
      <c r="E570" s="572">
        <v>1063.98</v>
      </c>
      <c r="F570" s="573" t="s">
        <v>2100</v>
      </c>
      <c r="G570" s="574" t="s">
        <v>2051</v>
      </c>
      <c r="H570" s="577">
        <v>44068</v>
      </c>
      <c r="I570" s="576"/>
      <c r="J570" s="1018"/>
    </row>
    <row r="571" spans="1:10" ht="24" customHeight="1" x14ac:dyDescent="0.2">
      <c r="A571" s="1012" t="s">
        <v>2101</v>
      </c>
      <c r="B571" s="1013" t="s">
        <v>2035</v>
      </c>
      <c r="C571" s="1014" t="s">
        <v>2036</v>
      </c>
      <c r="D571" s="1015" t="s">
        <v>2037</v>
      </c>
      <c r="E571" s="572">
        <v>11106.4</v>
      </c>
      <c r="F571" s="573" t="s">
        <v>2102</v>
      </c>
      <c r="G571" s="574" t="s">
        <v>1182</v>
      </c>
      <c r="H571" s="577">
        <v>44026</v>
      </c>
      <c r="I571" s="576"/>
      <c r="J571" s="1019"/>
    </row>
    <row r="572" spans="1:10" ht="24" x14ac:dyDescent="0.2">
      <c r="A572" s="568" t="s">
        <v>2103</v>
      </c>
      <c r="B572" s="569" t="s">
        <v>1178</v>
      </c>
      <c r="C572" s="570" t="s">
        <v>1179</v>
      </c>
      <c r="D572" s="571" t="s">
        <v>1180</v>
      </c>
      <c r="E572" s="572">
        <v>2399.6999999999998</v>
      </c>
      <c r="F572" s="573" t="s">
        <v>2067</v>
      </c>
      <c r="G572" s="574" t="s">
        <v>1182</v>
      </c>
      <c r="H572" s="575">
        <v>44076</v>
      </c>
      <c r="I572" s="576"/>
      <c r="J572" s="576"/>
    </row>
    <row r="573" spans="1:10" ht="24" x14ac:dyDescent="0.2">
      <c r="A573" s="568" t="s">
        <v>2103</v>
      </c>
      <c r="B573" s="569" t="s">
        <v>1178</v>
      </c>
      <c r="C573" s="570" t="s">
        <v>1179</v>
      </c>
      <c r="D573" s="571" t="s">
        <v>1180</v>
      </c>
      <c r="E573" s="572">
        <v>13076</v>
      </c>
      <c r="F573" s="573" t="s">
        <v>2064</v>
      </c>
      <c r="G573" s="574" t="s">
        <v>1182</v>
      </c>
      <c r="H573" s="575">
        <v>43958</v>
      </c>
      <c r="I573" s="576"/>
      <c r="J573" s="576"/>
    </row>
    <row r="574" spans="1:10" ht="36" x14ac:dyDescent="0.2">
      <c r="A574" s="568" t="s">
        <v>2104</v>
      </c>
      <c r="B574" s="569" t="s">
        <v>2035</v>
      </c>
      <c r="C574" s="570" t="s">
        <v>2036</v>
      </c>
      <c r="D574" s="571" t="s">
        <v>2037</v>
      </c>
      <c r="E574" s="572">
        <v>3637.04</v>
      </c>
      <c r="F574" s="573" t="s">
        <v>2105</v>
      </c>
      <c r="G574" s="574" t="s">
        <v>1182</v>
      </c>
      <c r="H574" s="577">
        <v>43903</v>
      </c>
      <c r="I574" s="576"/>
      <c r="J574" s="576"/>
    </row>
    <row r="575" spans="1:10" ht="36.75" thickBot="1" x14ac:dyDescent="0.25">
      <c r="A575" s="578" t="s">
        <v>1250</v>
      </c>
      <c r="B575" s="569" t="s">
        <v>2035</v>
      </c>
      <c r="C575" s="570" t="s">
        <v>2036</v>
      </c>
      <c r="D575" s="571" t="s">
        <v>2037</v>
      </c>
      <c r="E575" s="572">
        <v>19650.62</v>
      </c>
      <c r="F575" s="573" t="s">
        <v>2106</v>
      </c>
      <c r="G575" s="574" t="s">
        <v>1182</v>
      </c>
      <c r="H575" s="577">
        <v>43902</v>
      </c>
      <c r="I575" s="579"/>
      <c r="J575" s="579"/>
    </row>
    <row r="576" spans="1:10" ht="24" customHeight="1" x14ac:dyDescent="0.2">
      <c r="A576" s="1012" t="s">
        <v>1250</v>
      </c>
      <c r="B576" s="1013" t="s">
        <v>2035</v>
      </c>
      <c r="C576" s="1014" t="s">
        <v>2036</v>
      </c>
      <c r="D576" s="1015" t="s">
        <v>2037</v>
      </c>
      <c r="E576" s="572">
        <v>2556.84</v>
      </c>
      <c r="F576" s="573" t="s">
        <v>1245</v>
      </c>
      <c r="G576" s="574" t="s">
        <v>1182</v>
      </c>
      <c r="H576" s="577">
        <v>44049</v>
      </c>
      <c r="I576" s="576"/>
      <c r="J576" s="1018"/>
    </row>
    <row r="577" spans="1:10" ht="24" customHeight="1" x14ac:dyDescent="0.2">
      <c r="A577" s="1012" t="s">
        <v>2107</v>
      </c>
      <c r="B577" s="1013" t="s">
        <v>2035</v>
      </c>
      <c r="C577" s="1014" t="s">
        <v>2036</v>
      </c>
      <c r="D577" s="1015" t="s">
        <v>2037</v>
      </c>
      <c r="E577" s="572">
        <v>18028.580000000002</v>
      </c>
      <c r="F577" s="573" t="s">
        <v>2108</v>
      </c>
      <c r="G577" s="574" t="s">
        <v>1182</v>
      </c>
      <c r="H577" s="577">
        <v>44020</v>
      </c>
      <c r="I577" s="576"/>
      <c r="J577" s="1019"/>
    </row>
    <row r="578" spans="1:10" ht="24" x14ac:dyDescent="0.2">
      <c r="A578" s="568" t="s">
        <v>2109</v>
      </c>
      <c r="B578" s="569" t="s">
        <v>1178</v>
      </c>
      <c r="C578" s="570" t="s">
        <v>1179</v>
      </c>
      <c r="D578" s="571" t="s">
        <v>1180</v>
      </c>
      <c r="E578" s="572">
        <v>3198</v>
      </c>
      <c r="F578" s="573" t="s">
        <v>2110</v>
      </c>
      <c r="G578" s="574" t="s">
        <v>1182</v>
      </c>
      <c r="H578" s="575">
        <v>44046</v>
      </c>
      <c r="I578" s="576"/>
      <c r="J578" s="576"/>
    </row>
    <row r="579" spans="1:10" ht="48" x14ac:dyDescent="0.2">
      <c r="A579" s="568" t="s">
        <v>2111</v>
      </c>
      <c r="B579" s="569" t="s">
        <v>2035</v>
      </c>
      <c r="C579" s="570" t="s">
        <v>2036</v>
      </c>
      <c r="D579" s="571" t="s">
        <v>2037</v>
      </c>
      <c r="E579" s="572">
        <v>9247.5400000000009</v>
      </c>
      <c r="F579" s="573" t="s">
        <v>1247</v>
      </c>
      <c r="G579" s="574" t="s">
        <v>1182</v>
      </c>
      <c r="H579" s="575">
        <v>44033</v>
      </c>
      <c r="I579" s="576"/>
      <c r="J579" s="576"/>
    </row>
    <row r="580" spans="1:10" ht="48" x14ac:dyDescent="0.2">
      <c r="A580" s="568" t="s">
        <v>2112</v>
      </c>
      <c r="B580" s="569" t="s">
        <v>1178</v>
      </c>
      <c r="C580" s="570" t="s">
        <v>1179</v>
      </c>
      <c r="D580" s="571" t="s">
        <v>1180</v>
      </c>
      <c r="E580" s="572">
        <v>4520</v>
      </c>
      <c r="F580" s="573" t="s">
        <v>1247</v>
      </c>
      <c r="G580" s="574" t="s">
        <v>1182</v>
      </c>
      <c r="H580" s="577">
        <v>43929</v>
      </c>
      <c r="I580" s="576"/>
      <c r="J580" s="576"/>
    </row>
    <row r="581" spans="1:10" ht="24.75" thickBot="1" x14ac:dyDescent="0.25">
      <c r="A581" s="578" t="s">
        <v>2113</v>
      </c>
      <c r="B581" s="569" t="s">
        <v>1178</v>
      </c>
      <c r="C581" s="570" t="s">
        <v>1179</v>
      </c>
      <c r="D581" s="571" t="s">
        <v>1180</v>
      </c>
      <c r="E581" s="572">
        <v>3472</v>
      </c>
      <c r="F581" s="573" t="s">
        <v>2064</v>
      </c>
      <c r="G581" s="574" t="s">
        <v>1182</v>
      </c>
      <c r="H581" s="577">
        <v>43929</v>
      </c>
      <c r="I581" s="579"/>
      <c r="J581" s="579"/>
    </row>
    <row r="582" spans="1:10" ht="24" customHeight="1" x14ac:dyDescent="0.2">
      <c r="A582" s="1012" t="s">
        <v>2113</v>
      </c>
      <c r="B582" s="1013" t="s">
        <v>2035</v>
      </c>
      <c r="C582" s="1014" t="s">
        <v>2036</v>
      </c>
      <c r="D582" s="1015" t="s">
        <v>2037</v>
      </c>
      <c r="E582" s="572">
        <v>2781.64</v>
      </c>
      <c r="F582" s="573" t="s">
        <v>2114</v>
      </c>
      <c r="G582" s="574" t="s">
        <v>1182</v>
      </c>
      <c r="H582" s="577">
        <v>44030</v>
      </c>
      <c r="I582" s="576"/>
      <c r="J582" s="1018"/>
    </row>
    <row r="583" spans="1:10" ht="36" x14ac:dyDescent="0.2">
      <c r="A583" s="1012" t="s">
        <v>2115</v>
      </c>
      <c r="B583" s="1013" t="s">
        <v>1178</v>
      </c>
      <c r="C583" s="1014" t="s">
        <v>1179</v>
      </c>
      <c r="D583" s="1015" t="s">
        <v>1180</v>
      </c>
      <c r="E583" s="572">
        <v>5100</v>
      </c>
      <c r="F583" s="573" t="s">
        <v>2116</v>
      </c>
      <c r="G583" s="574" t="s">
        <v>1182</v>
      </c>
      <c r="H583" s="577">
        <v>44069</v>
      </c>
      <c r="I583" s="576"/>
      <c r="J583" s="1019"/>
    </row>
    <row r="584" spans="1:10" ht="36" x14ac:dyDescent="0.2">
      <c r="A584" s="568" t="s">
        <v>2117</v>
      </c>
      <c r="B584" s="569" t="s">
        <v>1178</v>
      </c>
      <c r="C584" s="570" t="s">
        <v>1179</v>
      </c>
      <c r="D584" s="571" t="s">
        <v>1180</v>
      </c>
      <c r="E584" s="572">
        <v>8772</v>
      </c>
      <c r="F584" s="573" t="s">
        <v>2116</v>
      </c>
      <c r="G584" s="574" t="s">
        <v>1182</v>
      </c>
      <c r="H584" s="575">
        <v>44069</v>
      </c>
      <c r="I584" s="576"/>
      <c r="J584" s="576"/>
    </row>
    <row r="585" spans="1:10" ht="24" x14ac:dyDescent="0.2">
      <c r="A585" s="568" t="s">
        <v>2118</v>
      </c>
      <c r="B585" s="569" t="s">
        <v>1178</v>
      </c>
      <c r="C585" s="570" t="s">
        <v>1179</v>
      </c>
      <c r="D585" s="571" t="s">
        <v>1180</v>
      </c>
      <c r="E585" s="572">
        <v>2520</v>
      </c>
      <c r="F585" s="573" t="s">
        <v>2119</v>
      </c>
      <c r="G585" s="574" t="s">
        <v>1182</v>
      </c>
      <c r="H585" s="575">
        <v>43917</v>
      </c>
      <c r="I585" s="576"/>
      <c r="J585" s="576"/>
    </row>
    <row r="586" spans="1:10" ht="48" x14ac:dyDescent="0.2">
      <c r="A586" s="568" t="s">
        <v>2118</v>
      </c>
      <c r="B586" s="569" t="s">
        <v>1178</v>
      </c>
      <c r="C586" s="570" t="s">
        <v>1179</v>
      </c>
      <c r="D586" s="571" t="s">
        <v>1180</v>
      </c>
      <c r="E586" s="572">
        <v>13140</v>
      </c>
      <c r="F586" s="573" t="s">
        <v>2120</v>
      </c>
      <c r="G586" s="574" t="s">
        <v>1182</v>
      </c>
      <c r="H586" s="577">
        <v>43936</v>
      </c>
      <c r="I586" s="576"/>
      <c r="J586" s="576"/>
    </row>
    <row r="587" spans="1:10" ht="24.75" thickBot="1" x14ac:dyDescent="0.25">
      <c r="A587" s="578" t="s">
        <v>2121</v>
      </c>
      <c r="B587" s="569" t="s">
        <v>1178</v>
      </c>
      <c r="C587" s="570" t="s">
        <v>1179</v>
      </c>
      <c r="D587" s="571" t="s">
        <v>1180</v>
      </c>
      <c r="E587" s="572">
        <v>3528</v>
      </c>
      <c r="F587" s="573" t="s">
        <v>2122</v>
      </c>
      <c r="G587" s="574" t="s">
        <v>1182</v>
      </c>
      <c r="H587" s="577">
        <v>44063</v>
      </c>
      <c r="I587" s="579"/>
      <c r="J587" s="579"/>
    </row>
    <row r="588" spans="1:10" ht="24" x14ac:dyDescent="0.2">
      <c r="A588" s="1012" t="s">
        <v>2123</v>
      </c>
      <c r="B588" s="1013" t="s">
        <v>1178</v>
      </c>
      <c r="C588" s="1014" t="s">
        <v>1179</v>
      </c>
      <c r="D588" s="1015" t="s">
        <v>1180</v>
      </c>
      <c r="E588" s="572">
        <v>3528</v>
      </c>
      <c r="F588" s="573" t="s">
        <v>2122</v>
      </c>
      <c r="G588" s="574" t="s">
        <v>1182</v>
      </c>
      <c r="H588" s="577">
        <v>44063</v>
      </c>
      <c r="I588" s="576"/>
      <c r="J588" s="1018"/>
    </row>
    <row r="589" spans="1:10" ht="36" x14ac:dyDescent="0.2">
      <c r="A589" s="1012" t="s">
        <v>2124</v>
      </c>
      <c r="B589" s="1013" t="s">
        <v>1178</v>
      </c>
      <c r="C589" s="1014" t="s">
        <v>1179</v>
      </c>
      <c r="D589" s="1015" t="s">
        <v>1180</v>
      </c>
      <c r="E589" s="572">
        <v>3038</v>
      </c>
      <c r="F589" s="573" t="s">
        <v>2125</v>
      </c>
      <c r="G589" s="574" t="s">
        <v>1182</v>
      </c>
      <c r="H589" s="577">
        <v>43906</v>
      </c>
      <c r="I589" s="576"/>
      <c r="J589" s="1019"/>
    </row>
    <row r="590" spans="1:10" ht="24" x14ac:dyDescent="0.2">
      <c r="A590" s="568" t="s">
        <v>2126</v>
      </c>
      <c r="B590" s="569" t="s">
        <v>1178</v>
      </c>
      <c r="C590" s="570" t="s">
        <v>1179</v>
      </c>
      <c r="D590" s="571" t="s">
        <v>1180</v>
      </c>
      <c r="E590" s="572">
        <v>4750</v>
      </c>
      <c r="F590" s="573" t="s">
        <v>2127</v>
      </c>
      <c r="G590" s="574" t="s">
        <v>1182</v>
      </c>
      <c r="H590" s="575">
        <v>44018</v>
      </c>
      <c r="I590" s="576"/>
      <c r="J590" s="576"/>
    </row>
    <row r="591" spans="1:10" ht="24" x14ac:dyDescent="0.2">
      <c r="A591" s="568" t="s">
        <v>2128</v>
      </c>
      <c r="B591" s="569" t="s">
        <v>1178</v>
      </c>
      <c r="C591" s="570" t="s">
        <v>1179</v>
      </c>
      <c r="D591" s="571" t="s">
        <v>1180</v>
      </c>
      <c r="E591" s="572">
        <v>98779.99</v>
      </c>
      <c r="F591" s="573" t="s">
        <v>2129</v>
      </c>
      <c r="G591" s="574" t="s">
        <v>1182</v>
      </c>
      <c r="H591" s="575" t="s">
        <v>2130</v>
      </c>
      <c r="I591" s="576"/>
      <c r="J591" s="576"/>
    </row>
    <row r="592" spans="1:10" ht="24.75" thickBot="1" x14ac:dyDescent="0.25">
      <c r="A592" s="568" t="s">
        <v>2131</v>
      </c>
      <c r="B592" s="569" t="s">
        <v>1178</v>
      </c>
      <c r="C592" s="570" t="s">
        <v>1179</v>
      </c>
      <c r="D592" s="571" t="s">
        <v>1180</v>
      </c>
      <c r="E592" s="572">
        <v>3599.7</v>
      </c>
      <c r="F592" s="573" t="s">
        <v>2132</v>
      </c>
      <c r="G592" s="574" t="s">
        <v>1182</v>
      </c>
      <c r="H592" s="577" t="s">
        <v>2133</v>
      </c>
      <c r="I592" s="576"/>
      <c r="J592" s="576"/>
    </row>
    <row r="593" spans="1:10" ht="12.75" x14ac:dyDescent="0.2">
      <c r="A593" s="556" t="s">
        <v>1260</v>
      </c>
      <c r="B593" s="557"/>
      <c r="C593" s="557"/>
      <c r="D593" s="557"/>
      <c r="E593" s="556"/>
      <c r="F593" s="557"/>
      <c r="G593" s="557"/>
      <c r="H593" s="557"/>
      <c r="I593" s="526"/>
      <c r="J593" s="527"/>
    </row>
    <row r="594" spans="1:10" ht="36" x14ac:dyDescent="0.2">
      <c r="A594" s="564" t="s">
        <v>2134</v>
      </c>
      <c r="B594" s="564" t="s">
        <v>1476</v>
      </c>
      <c r="C594" s="565" t="s">
        <v>1263</v>
      </c>
      <c r="D594" s="533" t="s">
        <v>2135</v>
      </c>
      <c r="E594" s="566">
        <v>55720</v>
      </c>
      <c r="F594" s="533" t="s">
        <v>2136</v>
      </c>
      <c r="G594" s="531" t="s">
        <v>1266</v>
      </c>
      <c r="H594" s="540">
        <v>43910</v>
      </c>
      <c r="I594" s="535"/>
      <c r="J594" s="535"/>
    </row>
    <row r="595" spans="1:10" ht="36" x14ac:dyDescent="0.2">
      <c r="A595" s="564" t="s">
        <v>2134</v>
      </c>
      <c r="B595" s="564" t="s">
        <v>1476</v>
      </c>
      <c r="C595" s="565" t="s">
        <v>1263</v>
      </c>
      <c r="D595" s="533" t="s">
        <v>2135</v>
      </c>
      <c r="E595" s="566">
        <v>6800</v>
      </c>
      <c r="F595" s="533" t="s">
        <v>2137</v>
      </c>
      <c r="G595" s="531" t="s">
        <v>1266</v>
      </c>
      <c r="H595" s="540">
        <v>43910</v>
      </c>
      <c r="I595" s="535"/>
      <c r="J595" s="535"/>
    </row>
    <row r="596" spans="1:10" ht="24" x14ac:dyDescent="0.2">
      <c r="A596" s="564" t="s">
        <v>2138</v>
      </c>
      <c r="B596" s="564" t="s">
        <v>1262</v>
      </c>
      <c r="C596" s="565" t="s">
        <v>1263</v>
      </c>
      <c r="D596" s="533" t="s">
        <v>2139</v>
      </c>
      <c r="E596" s="566">
        <v>36043</v>
      </c>
      <c r="F596" s="533" t="s">
        <v>2140</v>
      </c>
      <c r="G596" s="531" t="s">
        <v>1266</v>
      </c>
      <c r="H596" s="540">
        <v>44032</v>
      </c>
      <c r="I596" s="535"/>
      <c r="J596" s="535"/>
    </row>
    <row r="597" spans="1:10" ht="24.75" thickBot="1" x14ac:dyDescent="0.25">
      <c r="A597" s="564" t="s">
        <v>2141</v>
      </c>
      <c r="B597" s="564" t="s">
        <v>1271</v>
      </c>
      <c r="C597" s="565" t="s">
        <v>1263</v>
      </c>
      <c r="D597" s="533" t="s">
        <v>2142</v>
      </c>
      <c r="E597" s="566">
        <v>64870</v>
      </c>
      <c r="F597" s="533" t="s">
        <v>2143</v>
      </c>
      <c r="G597" s="531" t="s">
        <v>677</v>
      </c>
      <c r="H597" s="540">
        <v>44055</v>
      </c>
      <c r="I597" s="535"/>
      <c r="J597" s="535" t="s">
        <v>2144</v>
      </c>
    </row>
    <row r="598" spans="1:10" ht="12.75" x14ac:dyDescent="0.2">
      <c r="A598" s="556" t="s">
        <v>1290</v>
      </c>
      <c r="B598" s="557"/>
      <c r="C598" s="557"/>
      <c r="D598" s="557"/>
      <c r="E598" s="556"/>
      <c r="F598" s="557"/>
      <c r="G598" s="557"/>
      <c r="H598" s="557"/>
      <c r="I598" s="526"/>
      <c r="J598" s="527"/>
    </row>
    <row r="599" spans="1:10" ht="24" x14ac:dyDescent="0.2">
      <c r="A599" s="564" t="s">
        <v>2145</v>
      </c>
      <c r="B599" s="564" t="s">
        <v>1476</v>
      </c>
      <c r="C599" s="565" t="s">
        <v>1263</v>
      </c>
      <c r="D599" s="533" t="s">
        <v>2146</v>
      </c>
      <c r="E599" s="566">
        <v>62000</v>
      </c>
      <c r="F599" s="533" t="s">
        <v>2147</v>
      </c>
      <c r="G599" s="531" t="s">
        <v>150</v>
      </c>
      <c r="H599" s="540">
        <v>43980</v>
      </c>
      <c r="I599" s="535"/>
      <c r="J599" s="535"/>
    </row>
    <row r="600" spans="1:10" ht="36" x14ac:dyDescent="0.2">
      <c r="A600" s="564" t="s">
        <v>2148</v>
      </c>
      <c r="B600" s="564" t="s">
        <v>1476</v>
      </c>
      <c r="C600" s="565" t="s">
        <v>1263</v>
      </c>
      <c r="D600" s="533" t="s">
        <v>2149</v>
      </c>
      <c r="E600" s="566">
        <v>47200</v>
      </c>
      <c r="F600" s="533" t="s">
        <v>1298</v>
      </c>
      <c r="G600" s="531" t="s">
        <v>150</v>
      </c>
      <c r="H600" s="540">
        <v>44009</v>
      </c>
      <c r="I600" s="535"/>
      <c r="J600" s="535"/>
    </row>
    <row r="601" spans="1:10" ht="36" x14ac:dyDescent="0.2">
      <c r="A601" s="564" t="s">
        <v>2150</v>
      </c>
      <c r="B601" s="564" t="s">
        <v>1476</v>
      </c>
      <c r="C601" s="565" t="s">
        <v>1263</v>
      </c>
      <c r="D601" s="533" t="s">
        <v>2151</v>
      </c>
      <c r="E601" s="566">
        <v>117600</v>
      </c>
      <c r="F601" s="533" t="s">
        <v>2147</v>
      </c>
      <c r="G601" s="531" t="s">
        <v>150</v>
      </c>
      <c r="H601" s="540">
        <v>44009</v>
      </c>
      <c r="I601" s="535"/>
      <c r="J601" s="535"/>
    </row>
    <row r="602" spans="1:10" ht="48.75" thickBot="1" x14ac:dyDescent="0.25">
      <c r="A602" s="564" t="s">
        <v>2152</v>
      </c>
      <c r="B602" s="564" t="s">
        <v>1476</v>
      </c>
      <c r="C602" s="565" t="s">
        <v>1263</v>
      </c>
      <c r="D602" s="533" t="s">
        <v>2153</v>
      </c>
      <c r="E602" s="566">
        <v>169000</v>
      </c>
      <c r="F602" s="533" t="s">
        <v>2154</v>
      </c>
      <c r="G602" s="531" t="s">
        <v>692</v>
      </c>
      <c r="H602" s="540">
        <v>44057</v>
      </c>
      <c r="I602" s="535"/>
      <c r="J602" s="535"/>
    </row>
    <row r="603" spans="1:10" ht="12.75" x14ac:dyDescent="0.2">
      <c r="A603" s="556" t="s">
        <v>1307</v>
      </c>
      <c r="B603" s="557"/>
      <c r="C603" s="557"/>
      <c r="D603" s="557"/>
      <c r="E603" s="556"/>
      <c r="F603" s="557"/>
      <c r="G603" s="557"/>
      <c r="H603" s="557"/>
      <c r="I603" s="526"/>
      <c r="J603" s="527"/>
    </row>
    <row r="604" spans="1:10" ht="48" x14ac:dyDescent="0.2">
      <c r="A604" s="564" t="s">
        <v>2155</v>
      </c>
      <c r="B604" s="564" t="s">
        <v>2156</v>
      </c>
      <c r="C604" s="565"/>
      <c r="D604" s="533" t="s">
        <v>2157</v>
      </c>
      <c r="E604" s="566">
        <v>354600</v>
      </c>
      <c r="F604" s="533" t="s">
        <v>1319</v>
      </c>
      <c r="G604" s="531" t="s">
        <v>1266</v>
      </c>
      <c r="H604" s="540">
        <v>43976</v>
      </c>
      <c r="I604" s="535">
        <v>43984</v>
      </c>
      <c r="J604" s="535"/>
    </row>
    <row r="605" spans="1:10" ht="48.75" thickBot="1" x14ac:dyDescent="0.25">
      <c r="A605" s="564" t="s">
        <v>2158</v>
      </c>
      <c r="B605" s="564" t="s">
        <v>2159</v>
      </c>
      <c r="C605" s="565"/>
      <c r="D605" s="533" t="s">
        <v>2157</v>
      </c>
      <c r="E605" s="566">
        <v>84400</v>
      </c>
      <c r="F605" s="533" t="s">
        <v>2160</v>
      </c>
      <c r="G605" s="531" t="s">
        <v>1266</v>
      </c>
      <c r="H605" s="540">
        <v>44078</v>
      </c>
      <c r="I605" s="535">
        <v>44081</v>
      </c>
      <c r="J605" s="535"/>
    </row>
    <row r="606" spans="1:10" ht="12.75" x14ac:dyDescent="0.2">
      <c r="A606" s="556" t="s">
        <v>1343</v>
      </c>
      <c r="B606" s="557"/>
      <c r="C606" s="557"/>
      <c r="D606" s="557"/>
      <c r="E606" s="556"/>
      <c r="F606" s="557"/>
      <c r="G606" s="557"/>
      <c r="H606" s="557"/>
      <c r="I606" s="526"/>
      <c r="J606" s="527"/>
    </row>
    <row r="607" spans="1:10" ht="84" x14ac:dyDescent="0.2">
      <c r="A607" s="564" t="s">
        <v>2161</v>
      </c>
      <c r="B607" s="564" t="s">
        <v>2162</v>
      </c>
      <c r="C607" s="565" t="s">
        <v>662</v>
      </c>
      <c r="D607" s="533" t="s">
        <v>2162</v>
      </c>
      <c r="E607" s="566">
        <v>277000</v>
      </c>
      <c r="F607" s="533" t="s">
        <v>2163</v>
      </c>
      <c r="G607" s="531" t="s">
        <v>1266</v>
      </c>
      <c r="H607" s="540" t="s">
        <v>2164</v>
      </c>
      <c r="I607" s="535"/>
      <c r="J607" s="535"/>
    </row>
    <row r="608" spans="1:10" ht="48" x14ac:dyDescent="0.2">
      <c r="A608" s="564" t="s">
        <v>2165</v>
      </c>
      <c r="B608" s="564" t="s">
        <v>2166</v>
      </c>
      <c r="C608" s="565" t="s">
        <v>662</v>
      </c>
      <c r="D608" s="533" t="s">
        <v>2166</v>
      </c>
      <c r="E608" s="566">
        <v>747558.64</v>
      </c>
      <c r="F608" s="533" t="s">
        <v>2163</v>
      </c>
      <c r="G608" s="531" t="s">
        <v>1266</v>
      </c>
      <c r="H608" s="540" t="s">
        <v>2164</v>
      </c>
      <c r="I608" s="535"/>
      <c r="J608" s="535"/>
    </row>
    <row r="609" spans="1:10" ht="48" x14ac:dyDescent="0.2">
      <c r="A609" s="564" t="s">
        <v>2167</v>
      </c>
      <c r="B609" s="564" t="s">
        <v>2168</v>
      </c>
      <c r="C609" s="565" t="s">
        <v>662</v>
      </c>
      <c r="D609" s="533" t="s">
        <v>2168</v>
      </c>
      <c r="E609" s="566">
        <v>91704.27</v>
      </c>
      <c r="F609" s="533" t="s">
        <v>2163</v>
      </c>
      <c r="G609" s="531" t="s">
        <v>1266</v>
      </c>
      <c r="H609" s="540" t="s">
        <v>2164</v>
      </c>
      <c r="I609" s="535"/>
      <c r="J609" s="535"/>
    </row>
    <row r="610" spans="1:10" ht="48" x14ac:dyDescent="0.2">
      <c r="A610" s="564" t="s">
        <v>2169</v>
      </c>
      <c r="B610" s="564" t="s">
        <v>2170</v>
      </c>
      <c r="C610" s="565" t="s">
        <v>662</v>
      </c>
      <c r="D610" s="533" t="s">
        <v>2170</v>
      </c>
      <c r="E610" s="566">
        <v>730554.08</v>
      </c>
      <c r="F610" s="533" t="s">
        <v>2163</v>
      </c>
      <c r="G610" s="531" t="s">
        <v>1266</v>
      </c>
      <c r="H610" s="540" t="s">
        <v>2164</v>
      </c>
      <c r="I610" s="535"/>
      <c r="J610" s="535"/>
    </row>
    <row r="611" spans="1:10" ht="60" x14ac:dyDescent="0.2">
      <c r="A611" s="564" t="s">
        <v>2171</v>
      </c>
      <c r="B611" s="564" t="s">
        <v>2172</v>
      </c>
      <c r="C611" s="565" t="s">
        <v>662</v>
      </c>
      <c r="D611" s="533" t="s">
        <v>2172</v>
      </c>
      <c r="E611" s="566">
        <v>1157670.1399999999</v>
      </c>
      <c r="F611" s="533" t="s">
        <v>2163</v>
      </c>
      <c r="G611" s="531" t="s">
        <v>1266</v>
      </c>
      <c r="H611" s="540" t="s">
        <v>2164</v>
      </c>
      <c r="I611" s="535"/>
      <c r="J611" s="535"/>
    </row>
    <row r="612" spans="1:10" ht="48" x14ac:dyDescent="0.2">
      <c r="A612" s="564" t="s">
        <v>2173</v>
      </c>
      <c r="B612" s="564" t="s">
        <v>2174</v>
      </c>
      <c r="C612" s="565" t="s">
        <v>662</v>
      </c>
      <c r="D612" s="533" t="s">
        <v>2174</v>
      </c>
      <c r="E612" s="566">
        <v>728278.05</v>
      </c>
      <c r="F612" s="533" t="s">
        <v>2163</v>
      </c>
      <c r="G612" s="531" t="s">
        <v>1266</v>
      </c>
      <c r="H612" s="540" t="s">
        <v>2164</v>
      </c>
      <c r="I612" s="535"/>
      <c r="J612" s="535"/>
    </row>
    <row r="613" spans="1:10" ht="60" x14ac:dyDescent="0.2">
      <c r="A613" s="564" t="s">
        <v>2175</v>
      </c>
      <c r="B613" s="564" t="s">
        <v>2176</v>
      </c>
      <c r="C613" s="565" t="s">
        <v>662</v>
      </c>
      <c r="D613" s="533" t="s">
        <v>2176</v>
      </c>
      <c r="E613" s="566">
        <v>468301.66</v>
      </c>
      <c r="F613" s="533" t="s">
        <v>2163</v>
      </c>
      <c r="G613" s="531" t="s">
        <v>1266</v>
      </c>
      <c r="H613" s="540" t="s">
        <v>2164</v>
      </c>
      <c r="I613" s="535"/>
      <c r="J613" s="535"/>
    </row>
    <row r="614" spans="1:10" ht="48" x14ac:dyDescent="0.2">
      <c r="A614" s="564" t="s">
        <v>2177</v>
      </c>
      <c r="B614" s="564" t="s">
        <v>2178</v>
      </c>
      <c r="C614" s="565" t="s">
        <v>662</v>
      </c>
      <c r="D614" s="533" t="s">
        <v>2178</v>
      </c>
      <c r="E614" s="566">
        <v>760120.33</v>
      </c>
      <c r="F614" s="533" t="s">
        <v>2163</v>
      </c>
      <c r="G614" s="531" t="s">
        <v>1266</v>
      </c>
      <c r="H614" s="540" t="s">
        <v>2164</v>
      </c>
      <c r="I614" s="535"/>
      <c r="J614" s="535"/>
    </row>
    <row r="615" spans="1:10" ht="72" x14ac:dyDescent="0.2">
      <c r="A615" s="564" t="s">
        <v>2179</v>
      </c>
      <c r="B615" s="564" t="s">
        <v>2180</v>
      </c>
      <c r="C615" s="565" t="s">
        <v>662</v>
      </c>
      <c r="D615" s="533" t="s">
        <v>2180</v>
      </c>
      <c r="E615" s="566">
        <v>174500</v>
      </c>
      <c r="F615" s="533" t="s">
        <v>2163</v>
      </c>
      <c r="G615" s="531" t="s">
        <v>1266</v>
      </c>
      <c r="H615" s="540" t="s">
        <v>2164</v>
      </c>
      <c r="I615" s="535"/>
      <c r="J615" s="535"/>
    </row>
    <row r="616" spans="1:10" ht="72" x14ac:dyDescent="0.2">
      <c r="A616" s="564" t="s">
        <v>2181</v>
      </c>
      <c r="B616" s="564" t="s">
        <v>2182</v>
      </c>
      <c r="C616" s="565" t="s">
        <v>662</v>
      </c>
      <c r="D616" s="533" t="s">
        <v>2182</v>
      </c>
      <c r="E616" s="566">
        <v>66957.600000000006</v>
      </c>
      <c r="F616" s="533" t="s">
        <v>2163</v>
      </c>
      <c r="G616" s="531" t="s">
        <v>1266</v>
      </c>
      <c r="H616" s="540" t="s">
        <v>2164</v>
      </c>
      <c r="I616" s="535"/>
      <c r="J616" s="535"/>
    </row>
    <row r="617" spans="1:10" ht="60" x14ac:dyDescent="0.2">
      <c r="A617" s="564" t="s">
        <v>2183</v>
      </c>
      <c r="B617" s="564" t="s">
        <v>2184</v>
      </c>
      <c r="C617" s="565" t="s">
        <v>662</v>
      </c>
      <c r="D617" s="533" t="s">
        <v>2184</v>
      </c>
      <c r="E617" s="566">
        <v>108847.8</v>
      </c>
      <c r="F617" s="533" t="s">
        <v>2163</v>
      </c>
      <c r="G617" s="531" t="s">
        <v>1266</v>
      </c>
      <c r="H617" s="540" t="s">
        <v>2164</v>
      </c>
      <c r="I617" s="535"/>
      <c r="J617" s="535"/>
    </row>
    <row r="618" spans="1:10" ht="48" x14ac:dyDescent="0.2">
      <c r="A618" s="564" t="s">
        <v>2185</v>
      </c>
      <c r="B618" s="564" t="s">
        <v>2186</v>
      </c>
      <c r="C618" s="565" t="s">
        <v>662</v>
      </c>
      <c r="D618" s="533" t="s">
        <v>2186</v>
      </c>
      <c r="E618" s="566">
        <v>110119.8</v>
      </c>
      <c r="F618" s="533" t="s">
        <v>2163</v>
      </c>
      <c r="G618" s="531" t="s">
        <v>1266</v>
      </c>
      <c r="H618" s="540" t="s">
        <v>2164</v>
      </c>
      <c r="I618" s="535"/>
      <c r="J618" s="535"/>
    </row>
    <row r="619" spans="1:10" ht="60" x14ac:dyDescent="0.2">
      <c r="A619" s="564" t="s">
        <v>2187</v>
      </c>
      <c r="B619" s="564" t="s">
        <v>2188</v>
      </c>
      <c r="C619" s="565" t="s">
        <v>662</v>
      </c>
      <c r="D619" s="533" t="s">
        <v>2188</v>
      </c>
      <c r="E619" s="566">
        <v>86311.74</v>
      </c>
      <c r="F619" s="533" t="s">
        <v>2163</v>
      </c>
      <c r="G619" s="531" t="s">
        <v>1266</v>
      </c>
      <c r="H619" s="540" t="s">
        <v>2164</v>
      </c>
      <c r="I619" s="535"/>
      <c r="J619" s="535"/>
    </row>
    <row r="620" spans="1:10" ht="48" x14ac:dyDescent="0.2">
      <c r="A620" s="564" t="s">
        <v>2189</v>
      </c>
      <c r="B620" s="564" t="s">
        <v>2190</v>
      </c>
      <c r="C620" s="565" t="s">
        <v>662</v>
      </c>
      <c r="D620" s="533" t="s">
        <v>2190</v>
      </c>
      <c r="E620" s="566">
        <v>155466.4</v>
      </c>
      <c r="F620" s="533" t="s">
        <v>2163</v>
      </c>
      <c r="G620" s="531" t="s">
        <v>1266</v>
      </c>
      <c r="H620" s="540" t="s">
        <v>2164</v>
      </c>
      <c r="I620" s="535"/>
      <c r="J620" s="535"/>
    </row>
    <row r="621" spans="1:10" ht="48" x14ac:dyDescent="0.2">
      <c r="A621" s="564" t="s">
        <v>2191</v>
      </c>
      <c r="B621" s="564" t="s">
        <v>2192</v>
      </c>
      <c r="C621" s="565" t="s">
        <v>662</v>
      </c>
      <c r="D621" s="533" t="s">
        <v>2192</v>
      </c>
      <c r="E621" s="566">
        <v>126459.46</v>
      </c>
      <c r="F621" s="533" t="s">
        <v>2163</v>
      </c>
      <c r="G621" s="531" t="s">
        <v>1266</v>
      </c>
      <c r="H621" s="540" t="s">
        <v>2164</v>
      </c>
      <c r="I621" s="535"/>
      <c r="J621" s="535"/>
    </row>
    <row r="622" spans="1:10" ht="48" x14ac:dyDescent="0.2">
      <c r="A622" s="564" t="s">
        <v>2193</v>
      </c>
      <c r="B622" s="564" t="s">
        <v>2194</v>
      </c>
      <c r="C622" s="565" t="s">
        <v>662</v>
      </c>
      <c r="D622" s="533" t="s">
        <v>2194</v>
      </c>
      <c r="E622" s="566">
        <v>165871.74</v>
      </c>
      <c r="F622" s="533" t="s">
        <v>2163</v>
      </c>
      <c r="G622" s="531" t="s">
        <v>1266</v>
      </c>
      <c r="H622" s="540" t="s">
        <v>2164</v>
      </c>
      <c r="I622" s="535"/>
      <c r="J622" s="535"/>
    </row>
    <row r="623" spans="1:10" ht="48" x14ac:dyDescent="0.2">
      <c r="A623" s="564" t="s">
        <v>2195</v>
      </c>
      <c r="B623" s="564" t="s">
        <v>2196</v>
      </c>
      <c r="C623" s="565" t="s">
        <v>662</v>
      </c>
      <c r="D623" s="533" t="s">
        <v>2196</v>
      </c>
      <c r="E623" s="566">
        <v>138465.34</v>
      </c>
      <c r="F623" s="533" t="s">
        <v>2163</v>
      </c>
      <c r="G623" s="531" t="s">
        <v>1266</v>
      </c>
      <c r="H623" s="540" t="s">
        <v>2164</v>
      </c>
      <c r="I623" s="535"/>
      <c r="J623" s="535"/>
    </row>
    <row r="624" spans="1:10" ht="48" x14ac:dyDescent="0.2">
      <c r="A624" s="564" t="s">
        <v>2197</v>
      </c>
      <c r="B624" s="564" t="s">
        <v>2198</v>
      </c>
      <c r="C624" s="565" t="s">
        <v>662</v>
      </c>
      <c r="D624" s="533" t="s">
        <v>2198</v>
      </c>
      <c r="E624" s="566">
        <v>103636</v>
      </c>
      <c r="F624" s="533" t="s">
        <v>2163</v>
      </c>
      <c r="G624" s="531" t="s">
        <v>1266</v>
      </c>
      <c r="H624" s="540" t="s">
        <v>2164</v>
      </c>
      <c r="I624" s="535"/>
      <c r="J624" s="535"/>
    </row>
    <row r="625" spans="1:10" ht="60" x14ac:dyDescent="0.2">
      <c r="A625" s="564" t="s">
        <v>2199</v>
      </c>
      <c r="B625" s="564" t="s">
        <v>2200</v>
      </c>
      <c r="C625" s="565" t="s">
        <v>662</v>
      </c>
      <c r="D625" s="533" t="s">
        <v>2200</v>
      </c>
      <c r="E625" s="566">
        <v>103636</v>
      </c>
      <c r="F625" s="533" t="s">
        <v>2163</v>
      </c>
      <c r="G625" s="531" t="s">
        <v>1266</v>
      </c>
      <c r="H625" s="540" t="s">
        <v>2164</v>
      </c>
      <c r="I625" s="535"/>
      <c r="J625" s="535"/>
    </row>
    <row r="626" spans="1:10" ht="48" x14ac:dyDescent="0.2">
      <c r="A626" s="564" t="s">
        <v>2201</v>
      </c>
      <c r="B626" s="564" t="s">
        <v>2202</v>
      </c>
      <c r="C626" s="565" t="s">
        <v>662</v>
      </c>
      <c r="D626" s="533" t="s">
        <v>2202</v>
      </c>
      <c r="E626" s="566">
        <v>124424.07</v>
      </c>
      <c r="F626" s="533" t="s">
        <v>2163</v>
      </c>
      <c r="G626" s="531" t="s">
        <v>1266</v>
      </c>
      <c r="H626" s="540" t="s">
        <v>2164</v>
      </c>
      <c r="I626" s="535"/>
      <c r="J626" s="535"/>
    </row>
    <row r="627" spans="1:10" ht="60" x14ac:dyDescent="0.2">
      <c r="A627" s="564" t="s">
        <v>2203</v>
      </c>
      <c r="B627" s="564" t="s">
        <v>2204</v>
      </c>
      <c r="C627" s="565" t="s">
        <v>662</v>
      </c>
      <c r="D627" s="533" t="s">
        <v>2204</v>
      </c>
      <c r="E627" s="566">
        <v>116595</v>
      </c>
      <c r="F627" s="533" t="s">
        <v>2163</v>
      </c>
      <c r="G627" s="531" t="s">
        <v>1266</v>
      </c>
      <c r="H627" s="540" t="s">
        <v>2164</v>
      </c>
      <c r="I627" s="535"/>
      <c r="J627" s="535"/>
    </row>
    <row r="628" spans="1:10" ht="48" x14ac:dyDescent="0.2">
      <c r="A628" s="564" t="s">
        <v>2205</v>
      </c>
      <c r="B628" s="564" t="s">
        <v>2206</v>
      </c>
      <c r="C628" s="565" t="s">
        <v>662</v>
      </c>
      <c r="D628" s="533" t="s">
        <v>2206</v>
      </c>
      <c r="E628" s="566">
        <v>127202.4</v>
      </c>
      <c r="F628" s="533" t="s">
        <v>2163</v>
      </c>
      <c r="G628" s="531" t="s">
        <v>1266</v>
      </c>
      <c r="H628" s="540" t="s">
        <v>2164</v>
      </c>
      <c r="I628" s="535"/>
      <c r="J628" s="535"/>
    </row>
    <row r="629" spans="1:10" ht="60" x14ac:dyDescent="0.2">
      <c r="A629" s="564" t="s">
        <v>2207</v>
      </c>
      <c r="B629" s="564" t="s">
        <v>2208</v>
      </c>
      <c r="C629" s="565" t="s">
        <v>662</v>
      </c>
      <c r="D629" s="533" t="s">
        <v>2208</v>
      </c>
      <c r="E629" s="566">
        <v>84495.4</v>
      </c>
      <c r="F629" s="533" t="s">
        <v>2163</v>
      </c>
      <c r="G629" s="531" t="s">
        <v>1266</v>
      </c>
      <c r="H629" s="540" t="s">
        <v>2164</v>
      </c>
      <c r="I629" s="535"/>
      <c r="J629" s="535"/>
    </row>
    <row r="630" spans="1:10" ht="48" x14ac:dyDescent="0.2">
      <c r="A630" s="564" t="s">
        <v>2209</v>
      </c>
      <c r="B630" s="564" t="s">
        <v>2210</v>
      </c>
      <c r="C630" s="565" t="s">
        <v>662</v>
      </c>
      <c r="D630" s="533" t="s">
        <v>2210</v>
      </c>
      <c r="E630" s="566">
        <v>68491.199999999997</v>
      </c>
      <c r="F630" s="533" t="s">
        <v>2163</v>
      </c>
      <c r="G630" s="531" t="s">
        <v>1266</v>
      </c>
      <c r="H630" s="540" t="s">
        <v>2164</v>
      </c>
      <c r="I630" s="535"/>
      <c r="J630" s="535"/>
    </row>
    <row r="631" spans="1:10" ht="48" x14ac:dyDescent="0.2">
      <c r="A631" s="564" t="s">
        <v>2211</v>
      </c>
      <c r="B631" s="564" t="s">
        <v>2212</v>
      </c>
      <c r="C631" s="565" t="s">
        <v>662</v>
      </c>
      <c r="D631" s="533" t="s">
        <v>2212</v>
      </c>
      <c r="E631" s="566">
        <v>72570.94</v>
      </c>
      <c r="F631" s="533" t="s">
        <v>2163</v>
      </c>
      <c r="G631" s="531" t="s">
        <v>1266</v>
      </c>
      <c r="H631" s="540" t="s">
        <v>2164</v>
      </c>
      <c r="I631" s="535"/>
      <c r="J631" s="535"/>
    </row>
    <row r="632" spans="1:10" ht="60" x14ac:dyDescent="0.2">
      <c r="A632" s="564" t="s">
        <v>2213</v>
      </c>
      <c r="B632" s="564" t="s">
        <v>2214</v>
      </c>
      <c r="C632" s="565" t="s">
        <v>662</v>
      </c>
      <c r="D632" s="533" t="s">
        <v>2214</v>
      </c>
      <c r="E632" s="566">
        <v>83700</v>
      </c>
      <c r="F632" s="533" t="s">
        <v>2163</v>
      </c>
      <c r="G632" s="531" t="s">
        <v>1266</v>
      </c>
      <c r="H632" s="540" t="s">
        <v>2164</v>
      </c>
      <c r="I632" s="535"/>
      <c r="J632" s="535"/>
    </row>
    <row r="633" spans="1:10" ht="48" x14ac:dyDescent="0.2">
      <c r="A633" s="564" t="s">
        <v>2215</v>
      </c>
      <c r="B633" s="564" t="s">
        <v>2216</v>
      </c>
      <c r="C633" s="565" t="s">
        <v>662</v>
      </c>
      <c r="D633" s="533" t="s">
        <v>2216</v>
      </c>
      <c r="E633" s="566">
        <v>472000</v>
      </c>
      <c r="F633" s="533" t="s">
        <v>2163</v>
      </c>
      <c r="G633" s="531" t="s">
        <v>1266</v>
      </c>
      <c r="H633" s="540" t="s">
        <v>2164</v>
      </c>
      <c r="I633" s="535"/>
      <c r="J633" s="535"/>
    </row>
    <row r="634" spans="1:10" ht="60" x14ac:dyDescent="0.2">
      <c r="A634" s="564" t="s">
        <v>2217</v>
      </c>
      <c r="B634" s="564" t="s">
        <v>2218</v>
      </c>
      <c r="C634" s="565" t="s">
        <v>662</v>
      </c>
      <c r="D634" s="533" t="s">
        <v>2218</v>
      </c>
      <c r="E634" s="566">
        <v>40310</v>
      </c>
      <c r="F634" s="533" t="s">
        <v>2163</v>
      </c>
      <c r="G634" s="531" t="s">
        <v>1266</v>
      </c>
      <c r="H634" s="540" t="s">
        <v>2164</v>
      </c>
      <c r="I634" s="535"/>
      <c r="J634" s="535"/>
    </row>
    <row r="635" spans="1:10" ht="72" x14ac:dyDescent="0.2">
      <c r="A635" s="564" t="s">
        <v>2219</v>
      </c>
      <c r="B635" s="564" t="s">
        <v>2220</v>
      </c>
      <c r="C635" s="565" t="s">
        <v>662</v>
      </c>
      <c r="D635" s="533" t="s">
        <v>2220</v>
      </c>
      <c r="E635" s="566">
        <v>218000</v>
      </c>
      <c r="F635" s="533" t="s">
        <v>2163</v>
      </c>
      <c r="G635" s="531" t="s">
        <v>1266</v>
      </c>
      <c r="H635" s="540" t="s">
        <v>2164</v>
      </c>
      <c r="I635" s="535"/>
      <c r="J635" s="535"/>
    </row>
    <row r="636" spans="1:10" ht="36" x14ac:dyDescent="0.2">
      <c r="A636" s="564" t="s">
        <v>2221</v>
      </c>
      <c r="B636" s="564" t="s">
        <v>2222</v>
      </c>
      <c r="C636" s="565" t="s">
        <v>662</v>
      </c>
      <c r="D636" s="533" t="s">
        <v>2222</v>
      </c>
      <c r="E636" s="566">
        <v>45144.1</v>
      </c>
      <c r="F636" s="533" t="s">
        <v>2163</v>
      </c>
      <c r="G636" s="531" t="s">
        <v>1266</v>
      </c>
      <c r="H636" s="540" t="s">
        <v>2164</v>
      </c>
      <c r="I636" s="535"/>
      <c r="J636" s="535"/>
    </row>
    <row r="637" spans="1:10" ht="60" x14ac:dyDescent="0.2">
      <c r="A637" s="564" t="s">
        <v>2223</v>
      </c>
      <c r="B637" s="564" t="s">
        <v>2224</v>
      </c>
      <c r="C637" s="565" t="s">
        <v>662</v>
      </c>
      <c r="D637" s="533" t="s">
        <v>2224</v>
      </c>
      <c r="E637" s="566">
        <v>44000</v>
      </c>
      <c r="F637" s="533" t="s">
        <v>2163</v>
      </c>
      <c r="G637" s="531" t="s">
        <v>1266</v>
      </c>
      <c r="H637" s="540" t="s">
        <v>2164</v>
      </c>
      <c r="I637" s="535"/>
      <c r="J637" s="535"/>
    </row>
    <row r="638" spans="1:10" ht="72" x14ac:dyDescent="0.2">
      <c r="A638" s="564" t="s">
        <v>2225</v>
      </c>
      <c r="B638" s="564" t="s">
        <v>2226</v>
      </c>
      <c r="C638" s="565" t="s">
        <v>662</v>
      </c>
      <c r="D638" s="533" t="s">
        <v>2226</v>
      </c>
      <c r="E638" s="566">
        <v>71219.070000000007</v>
      </c>
      <c r="F638" s="533" t="s">
        <v>2163</v>
      </c>
      <c r="G638" s="531" t="s">
        <v>1266</v>
      </c>
      <c r="H638" s="540" t="s">
        <v>2164</v>
      </c>
      <c r="I638" s="535"/>
      <c r="J638" s="535"/>
    </row>
    <row r="639" spans="1:10" ht="60" x14ac:dyDescent="0.2">
      <c r="A639" s="564" t="s">
        <v>2227</v>
      </c>
      <c r="B639" s="564" t="s">
        <v>2228</v>
      </c>
      <c r="C639" s="565" t="s">
        <v>662</v>
      </c>
      <c r="D639" s="533" t="s">
        <v>2228</v>
      </c>
      <c r="E639" s="566">
        <v>171460.5</v>
      </c>
      <c r="F639" s="533" t="s">
        <v>2163</v>
      </c>
      <c r="G639" s="531" t="s">
        <v>1266</v>
      </c>
      <c r="H639" s="540" t="s">
        <v>2164</v>
      </c>
      <c r="I639" s="535"/>
      <c r="J639" s="535"/>
    </row>
    <row r="640" spans="1:10" ht="60" x14ac:dyDescent="0.2">
      <c r="A640" s="564" t="s">
        <v>2229</v>
      </c>
      <c r="B640" s="564" t="s">
        <v>2230</v>
      </c>
      <c r="C640" s="565" t="s">
        <v>662</v>
      </c>
      <c r="D640" s="533" t="s">
        <v>2230</v>
      </c>
      <c r="E640" s="566">
        <v>189000</v>
      </c>
      <c r="F640" s="533" t="s">
        <v>2163</v>
      </c>
      <c r="G640" s="531" t="s">
        <v>1266</v>
      </c>
      <c r="H640" s="540" t="s">
        <v>2164</v>
      </c>
      <c r="I640" s="535"/>
      <c r="J640" s="535"/>
    </row>
    <row r="641" spans="1:10" ht="48" x14ac:dyDescent="0.2">
      <c r="A641" s="564" t="s">
        <v>2231</v>
      </c>
      <c r="B641" s="564" t="s">
        <v>2232</v>
      </c>
      <c r="C641" s="565" t="s">
        <v>662</v>
      </c>
      <c r="D641" s="533" t="s">
        <v>2232</v>
      </c>
      <c r="E641" s="566">
        <v>160632.20000000001</v>
      </c>
      <c r="F641" s="533" t="s">
        <v>2163</v>
      </c>
      <c r="G641" s="531" t="s">
        <v>1266</v>
      </c>
      <c r="H641" s="540" t="s">
        <v>2164</v>
      </c>
      <c r="I641" s="535"/>
      <c r="J641" s="535"/>
    </row>
    <row r="642" spans="1:10" ht="48" x14ac:dyDescent="0.2">
      <c r="A642" s="564" t="s">
        <v>2201</v>
      </c>
      <c r="B642" s="564" t="s">
        <v>2202</v>
      </c>
      <c r="C642" s="565" t="s">
        <v>662</v>
      </c>
      <c r="D642" s="533" t="s">
        <v>2202</v>
      </c>
      <c r="E642" s="566">
        <v>124424.07</v>
      </c>
      <c r="F642" s="533" t="s">
        <v>2163</v>
      </c>
      <c r="G642" s="531" t="s">
        <v>1266</v>
      </c>
      <c r="H642" s="540" t="s">
        <v>2164</v>
      </c>
      <c r="I642" s="535"/>
      <c r="J642" s="535"/>
    </row>
    <row r="643" spans="1:10" ht="48" x14ac:dyDescent="0.2">
      <c r="A643" s="564" t="s">
        <v>2233</v>
      </c>
      <c r="B643" s="564" t="s">
        <v>2234</v>
      </c>
      <c r="C643" s="565" t="s">
        <v>662</v>
      </c>
      <c r="D643" s="533" t="s">
        <v>2234</v>
      </c>
      <c r="E643" s="566">
        <v>99202.32</v>
      </c>
      <c r="F643" s="533" t="s">
        <v>2163</v>
      </c>
      <c r="G643" s="531" t="s">
        <v>1266</v>
      </c>
      <c r="H643" s="540" t="s">
        <v>2164</v>
      </c>
      <c r="I643" s="535"/>
      <c r="J643" s="535"/>
    </row>
    <row r="644" spans="1:10" ht="48" x14ac:dyDescent="0.2">
      <c r="A644" s="564" t="s">
        <v>2197</v>
      </c>
      <c r="B644" s="564" t="s">
        <v>2198</v>
      </c>
      <c r="C644" s="565" t="s">
        <v>662</v>
      </c>
      <c r="D644" s="533" t="s">
        <v>2198</v>
      </c>
      <c r="E644" s="566">
        <v>103636</v>
      </c>
      <c r="F644" s="533" t="s">
        <v>2163</v>
      </c>
      <c r="G644" s="531" t="s">
        <v>1266</v>
      </c>
      <c r="H644" s="540" t="s">
        <v>2164</v>
      </c>
      <c r="I644" s="535"/>
      <c r="J644" s="535"/>
    </row>
    <row r="645" spans="1:10" ht="48" x14ac:dyDescent="0.2">
      <c r="A645" s="564" t="s">
        <v>2235</v>
      </c>
      <c r="B645" s="564" t="s">
        <v>2236</v>
      </c>
      <c r="C645" s="565" t="s">
        <v>662</v>
      </c>
      <c r="D645" s="533" t="s">
        <v>2236</v>
      </c>
      <c r="E645" s="566">
        <v>156524.5</v>
      </c>
      <c r="F645" s="533" t="s">
        <v>2163</v>
      </c>
      <c r="G645" s="531" t="s">
        <v>1266</v>
      </c>
      <c r="H645" s="540" t="s">
        <v>2164</v>
      </c>
      <c r="I645" s="535"/>
      <c r="J645" s="535"/>
    </row>
    <row r="646" spans="1:10" ht="60" x14ac:dyDescent="0.2">
      <c r="A646" s="564" t="s">
        <v>2199</v>
      </c>
      <c r="B646" s="564" t="s">
        <v>2200</v>
      </c>
      <c r="C646" s="565" t="s">
        <v>662</v>
      </c>
      <c r="D646" s="533" t="s">
        <v>2200</v>
      </c>
      <c r="E646" s="566">
        <v>124351.2</v>
      </c>
      <c r="F646" s="533" t="s">
        <v>2163</v>
      </c>
      <c r="G646" s="531" t="s">
        <v>1266</v>
      </c>
      <c r="H646" s="540" t="s">
        <v>2164</v>
      </c>
      <c r="I646" s="535"/>
      <c r="J646" s="535"/>
    </row>
    <row r="647" spans="1:10" ht="60" x14ac:dyDescent="0.2">
      <c r="A647" s="564" t="s">
        <v>2237</v>
      </c>
      <c r="B647" s="564" t="s">
        <v>2238</v>
      </c>
      <c r="C647" s="565" t="s">
        <v>662</v>
      </c>
      <c r="D647" s="533" t="s">
        <v>2238</v>
      </c>
      <c r="E647" s="566">
        <v>129545</v>
      </c>
      <c r="F647" s="533" t="s">
        <v>2163</v>
      </c>
      <c r="G647" s="531" t="s">
        <v>1266</v>
      </c>
      <c r="H647" s="540" t="s">
        <v>2164</v>
      </c>
      <c r="I647" s="535"/>
      <c r="J647" s="535"/>
    </row>
    <row r="648" spans="1:10" ht="48" x14ac:dyDescent="0.2">
      <c r="A648" s="564" t="s">
        <v>2239</v>
      </c>
      <c r="B648" s="564" t="s">
        <v>2240</v>
      </c>
      <c r="C648" s="565" t="s">
        <v>662</v>
      </c>
      <c r="D648" s="533" t="s">
        <v>2240</v>
      </c>
      <c r="E648" s="566">
        <v>63866.75</v>
      </c>
      <c r="F648" s="533" t="s">
        <v>2163</v>
      </c>
      <c r="G648" s="531" t="s">
        <v>1266</v>
      </c>
      <c r="H648" s="540" t="s">
        <v>2164</v>
      </c>
      <c r="I648" s="535"/>
      <c r="J648" s="535"/>
    </row>
    <row r="649" spans="1:10" ht="60" x14ac:dyDescent="0.2">
      <c r="A649" s="564" t="s">
        <v>2241</v>
      </c>
      <c r="B649" s="564" t="s">
        <v>2242</v>
      </c>
      <c r="C649" s="565" t="s">
        <v>662</v>
      </c>
      <c r="D649" s="533" t="s">
        <v>2242</v>
      </c>
      <c r="E649" s="566">
        <v>279900</v>
      </c>
      <c r="F649" s="533" t="s">
        <v>2163</v>
      </c>
      <c r="G649" s="531" t="s">
        <v>1266</v>
      </c>
      <c r="H649" s="540" t="s">
        <v>2164</v>
      </c>
      <c r="I649" s="535"/>
      <c r="J649" s="535"/>
    </row>
    <row r="650" spans="1:10" ht="12.75" x14ac:dyDescent="0.2">
      <c r="A650" s="580" t="s">
        <v>1447</v>
      </c>
      <c r="B650" s="581"/>
      <c r="C650" s="581"/>
      <c r="D650" s="581"/>
      <c r="E650" s="581"/>
      <c r="F650" s="581"/>
      <c r="G650" s="581"/>
      <c r="H650" s="581"/>
      <c r="I650" s="581"/>
      <c r="J650" s="582"/>
    </row>
    <row r="651" spans="1:10" ht="36" x14ac:dyDescent="0.2">
      <c r="A651" s="564" t="s">
        <v>2243</v>
      </c>
      <c r="B651" s="564" t="s">
        <v>2244</v>
      </c>
      <c r="C651" s="564" t="s">
        <v>1450</v>
      </c>
      <c r="D651" s="533" t="s">
        <v>2245</v>
      </c>
      <c r="E651" s="566">
        <v>280720</v>
      </c>
      <c r="F651" s="533" t="s">
        <v>2246</v>
      </c>
      <c r="G651" s="531" t="s">
        <v>1284</v>
      </c>
      <c r="H651" s="540">
        <v>44026</v>
      </c>
      <c r="I651" s="535"/>
      <c r="J651" s="535"/>
    </row>
    <row r="652" spans="1:10" ht="48" x14ac:dyDescent="0.2">
      <c r="A652" s="564" t="s">
        <v>2247</v>
      </c>
      <c r="B652" s="564" t="s">
        <v>2248</v>
      </c>
      <c r="C652" s="564" t="s">
        <v>1450</v>
      </c>
      <c r="D652" s="533" t="s">
        <v>2249</v>
      </c>
      <c r="E652" s="566">
        <v>119000</v>
      </c>
      <c r="F652" s="533" t="s">
        <v>2250</v>
      </c>
      <c r="G652" s="531" t="s">
        <v>1284</v>
      </c>
      <c r="H652" s="540">
        <v>44029</v>
      </c>
      <c r="I652" s="535"/>
      <c r="J652" s="535"/>
    </row>
    <row r="653" spans="1:10" ht="24" x14ac:dyDescent="0.2">
      <c r="A653" s="564" t="s">
        <v>2251</v>
      </c>
      <c r="B653" s="564" t="s">
        <v>2252</v>
      </c>
      <c r="C653" s="564" t="s">
        <v>1530</v>
      </c>
      <c r="D653" s="533" t="s">
        <v>2253</v>
      </c>
      <c r="E653" s="566">
        <v>62000</v>
      </c>
      <c r="F653" s="533" t="s">
        <v>2254</v>
      </c>
      <c r="G653" s="531" t="s">
        <v>1284</v>
      </c>
      <c r="H653" s="540">
        <v>44006</v>
      </c>
      <c r="I653" s="535"/>
      <c r="J653" s="535"/>
    </row>
    <row r="654" spans="1:10" ht="36" x14ac:dyDescent="0.2">
      <c r="A654" s="564" t="s">
        <v>2255</v>
      </c>
      <c r="B654" s="564" t="s">
        <v>2256</v>
      </c>
      <c r="C654" s="564" t="s">
        <v>1476</v>
      </c>
      <c r="D654" s="533" t="s">
        <v>1481</v>
      </c>
      <c r="E654" s="566">
        <v>144000</v>
      </c>
      <c r="F654" s="533" t="s">
        <v>2257</v>
      </c>
      <c r="G654" s="531" t="s">
        <v>1284</v>
      </c>
      <c r="H654" s="540"/>
      <c r="I654" s="535"/>
      <c r="J654" s="535"/>
    </row>
    <row r="655" spans="1:10" x14ac:dyDescent="0.2">
      <c r="A655" s="564" t="s">
        <v>1279</v>
      </c>
      <c r="B655" s="564"/>
      <c r="C655" s="565"/>
      <c r="D655" s="533"/>
      <c r="E655" s="566"/>
      <c r="F655" s="533"/>
      <c r="G655" s="531"/>
      <c r="H655" s="540"/>
      <c r="I655" s="535"/>
      <c r="J655" s="535"/>
    </row>
    <row r="656" spans="1:10" ht="24" customHeight="1" x14ac:dyDescent="0.2">
      <c r="A656" s="1023" t="s">
        <v>2258</v>
      </c>
      <c r="B656" s="1023" t="s">
        <v>1476</v>
      </c>
      <c r="C656" s="1026" t="s">
        <v>1281</v>
      </c>
      <c r="D656" s="1023" t="s">
        <v>2259</v>
      </c>
      <c r="E656" s="566">
        <v>72150</v>
      </c>
      <c r="F656" s="533" t="s">
        <v>2260</v>
      </c>
      <c r="G656" s="531" t="s">
        <v>1284</v>
      </c>
      <c r="H656" s="540">
        <v>43909</v>
      </c>
      <c r="I656" s="535" t="s">
        <v>1285</v>
      </c>
      <c r="J656" s="535"/>
    </row>
    <row r="657" spans="1:10" ht="24" x14ac:dyDescent="0.2">
      <c r="A657" s="1024"/>
      <c r="B657" s="1024"/>
      <c r="C657" s="1027"/>
      <c r="D657" s="1024"/>
      <c r="E657" s="566">
        <v>90000</v>
      </c>
      <c r="F657" s="533" t="s">
        <v>2261</v>
      </c>
      <c r="G657" s="531" t="s">
        <v>1284</v>
      </c>
      <c r="H657" s="540">
        <v>43908</v>
      </c>
      <c r="I657" s="535" t="s">
        <v>1285</v>
      </c>
      <c r="J657" s="535"/>
    </row>
    <row r="658" spans="1:10" ht="24" x14ac:dyDescent="0.2">
      <c r="A658" s="1024"/>
      <c r="B658" s="1024"/>
      <c r="C658" s="1027"/>
      <c r="D658" s="1024"/>
      <c r="E658" s="566">
        <v>120075</v>
      </c>
      <c r="F658" s="533" t="s">
        <v>2262</v>
      </c>
      <c r="G658" s="531" t="s">
        <v>1284</v>
      </c>
      <c r="H658" s="540">
        <v>43934</v>
      </c>
      <c r="I658" s="535" t="s">
        <v>1285</v>
      </c>
      <c r="J658" s="535"/>
    </row>
    <row r="659" spans="1:10" x14ac:dyDescent="0.2">
      <c r="A659" s="1024"/>
      <c r="B659" s="1024"/>
      <c r="C659" s="1027"/>
      <c r="D659" s="1024"/>
      <c r="E659" s="566">
        <v>144000</v>
      </c>
      <c r="F659" s="533" t="s">
        <v>2263</v>
      </c>
      <c r="G659" s="531" t="s">
        <v>1284</v>
      </c>
      <c r="H659" s="540">
        <v>43934</v>
      </c>
      <c r="I659" s="535" t="s">
        <v>1285</v>
      </c>
      <c r="J659" s="535"/>
    </row>
    <row r="660" spans="1:10" x14ac:dyDescent="0.2">
      <c r="A660" s="1025"/>
      <c r="B660" s="1025"/>
      <c r="C660" s="1028"/>
      <c r="D660" s="1025"/>
      <c r="E660" s="566">
        <v>143982.01</v>
      </c>
      <c r="F660" s="533" t="s">
        <v>2264</v>
      </c>
      <c r="G660" s="531" t="s">
        <v>1284</v>
      </c>
      <c r="H660" s="540">
        <v>43909</v>
      </c>
      <c r="I660" s="535" t="s">
        <v>1285</v>
      </c>
      <c r="J660" s="535"/>
    </row>
    <row r="661" spans="1:10" ht="36" x14ac:dyDescent="0.2">
      <c r="A661" s="564" t="s">
        <v>2265</v>
      </c>
      <c r="B661" s="564" t="s">
        <v>1476</v>
      </c>
      <c r="C661" s="565" t="s">
        <v>1281</v>
      </c>
      <c r="D661" s="533" t="s">
        <v>2266</v>
      </c>
      <c r="E661" s="566" t="s">
        <v>2267</v>
      </c>
      <c r="F661" s="533" t="s">
        <v>2268</v>
      </c>
      <c r="G661" s="531" t="s">
        <v>1284</v>
      </c>
      <c r="H661" s="540">
        <v>43962</v>
      </c>
      <c r="I661" s="535" t="s">
        <v>1285</v>
      </c>
      <c r="J661" s="535"/>
    </row>
    <row r="662" spans="1:10" ht="36" x14ac:dyDescent="0.2">
      <c r="A662" s="564" t="s">
        <v>2269</v>
      </c>
      <c r="B662" s="564" t="s">
        <v>1476</v>
      </c>
      <c r="C662" s="565" t="s">
        <v>1281</v>
      </c>
      <c r="D662" s="533" t="s">
        <v>2270</v>
      </c>
      <c r="E662" s="566" t="s">
        <v>2271</v>
      </c>
      <c r="F662" s="533" t="s">
        <v>2262</v>
      </c>
      <c r="G662" s="531" t="s">
        <v>1284</v>
      </c>
      <c r="H662" s="540">
        <v>43990</v>
      </c>
      <c r="I662" s="535" t="s">
        <v>1285</v>
      </c>
      <c r="J662" s="535"/>
    </row>
    <row r="663" spans="1:10" ht="36" x14ac:dyDescent="0.2">
      <c r="A663" s="564" t="s">
        <v>2272</v>
      </c>
      <c r="B663" s="564" t="s">
        <v>1476</v>
      </c>
      <c r="C663" s="565" t="s">
        <v>1281</v>
      </c>
      <c r="D663" s="533" t="s">
        <v>2273</v>
      </c>
      <c r="E663" s="566">
        <v>40500</v>
      </c>
      <c r="F663" s="533" t="s">
        <v>2274</v>
      </c>
      <c r="G663" s="531" t="s">
        <v>1284</v>
      </c>
      <c r="H663" s="540">
        <v>44015</v>
      </c>
      <c r="I663" s="535" t="s">
        <v>1285</v>
      </c>
      <c r="J663" s="535"/>
    </row>
    <row r="664" spans="1:10" ht="36" x14ac:dyDescent="0.2">
      <c r="A664" s="564" t="s">
        <v>2275</v>
      </c>
      <c r="B664" s="564" t="s">
        <v>1476</v>
      </c>
      <c r="C664" s="565" t="s">
        <v>1281</v>
      </c>
      <c r="D664" s="533" t="s">
        <v>2276</v>
      </c>
      <c r="E664" s="566">
        <v>45000</v>
      </c>
      <c r="F664" s="533" t="s">
        <v>2262</v>
      </c>
      <c r="G664" s="531" t="s">
        <v>1284</v>
      </c>
      <c r="H664" s="540">
        <v>43998</v>
      </c>
      <c r="I664" s="535" t="s">
        <v>1285</v>
      </c>
      <c r="J664" s="535"/>
    </row>
    <row r="665" spans="1:10" ht="36.75" thickBot="1" x14ac:dyDescent="0.25">
      <c r="A665" s="564" t="s">
        <v>2277</v>
      </c>
      <c r="B665" s="564" t="s">
        <v>1476</v>
      </c>
      <c r="C665" s="565" t="s">
        <v>1281</v>
      </c>
      <c r="D665" s="533" t="s">
        <v>2278</v>
      </c>
      <c r="E665" s="566">
        <v>534402</v>
      </c>
      <c r="F665" s="533" t="s">
        <v>2279</v>
      </c>
      <c r="G665" s="531" t="s">
        <v>1284</v>
      </c>
      <c r="H665" s="540">
        <v>44034</v>
      </c>
      <c r="I665" s="535" t="s">
        <v>1285</v>
      </c>
      <c r="J665" s="535"/>
    </row>
    <row r="666" spans="1:10" ht="12.75" x14ac:dyDescent="0.2">
      <c r="A666" s="556" t="s">
        <v>1533</v>
      </c>
      <c r="B666" s="557"/>
      <c r="C666" s="557"/>
      <c r="D666" s="557"/>
      <c r="E666" s="556"/>
      <c r="F666" s="557"/>
      <c r="G666" s="557"/>
      <c r="H666" s="557"/>
      <c r="I666" s="526"/>
      <c r="J666" s="527"/>
    </row>
    <row r="667" spans="1:10" ht="24" x14ac:dyDescent="0.2">
      <c r="A667" s="564" t="s">
        <v>2280</v>
      </c>
      <c r="B667" s="564" t="s">
        <v>1535</v>
      </c>
      <c r="C667" s="564" t="s">
        <v>1536</v>
      </c>
      <c r="D667" s="533"/>
      <c r="E667" s="566">
        <v>425</v>
      </c>
      <c r="F667" s="533">
        <v>10310319401</v>
      </c>
      <c r="G667" s="531" t="s">
        <v>1537</v>
      </c>
      <c r="H667" s="540">
        <v>43972</v>
      </c>
      <c r="I667" s="535"/>
      <c r="J667" s="535"/>
    </row>
    <row r="668" spans="1:10" ht="24" x14ac:dyDescent="0.2">
      <c r="A668" s="564" t="s">
        <v>2281</v>
      </c>
      <c r="B668" s="564" t="s">
        <v>1535</v>
      </c>
      <c r="C668" s="564" t="s">
        <v>1536</v>
      </c>
      <c r="D668" s="533"/>
      <c r="E668" s="566">
        <v>8120</v>
      </c>
      <c r="F668" s="533">
        <v>10310247001</v>
      </c>
      <c r="G668" s="531" t="s">
        <v>1537</v>
      </c>
      <c r="H668" s="540">
        <v>43973</v>
      </c>
      <c r="I668" s="535"/>
      <c r="J668" s="535"/>
    </row>
    <row r="669" spans="1:10" ht="24" x14ac:dyDescent="0.2">
      <c r="A669" s="564" t="s">
        <v>2282</v>
      </c>
      <c r="B669" s="564" t="s">
        <v>1535</v>
      </c>
      <c r="C669" s="564" t="s">
        <v>1536</v>
      </c>
      <c r="D669" s="533"/>
      <c r="E669" s="566">
        <v>146</v>
      </c>
      <c r="F669" s="533">
        <v>20526942567</v>
      </c>
      <c r="G669" s="531" t="s">
        <v>1537</v>
      </c>
      <c r="H669" s="540">
        <v>43975</v>
      </c>
      <c r="I669" s="535"/>
      <c r="J669" s="535"/>
    </row>
    <row r="670" spans="1:10" ht="24" x14ac:dyDescent="0.2">
      <c r="A670" s="564" t="s">
        <v>1540</v>
      </c>
      <c r="B670" s="564" t="s">
        <v>1535</v>
      </c>
      <c r="C670" s="564" t="s">
        <v>1536</v>
      </c>
      <c r="D670" s="533"/>
      <c r="E670" s="566">
        <v>3741</v>
      </c>
      <c r="F670" s="533">
        <v>10405392564</v>
      </c>
      <c r="G670" s="531" t="s">
        <v>1537</v>
      </c>
      <c r="H670" s="540">
        <v>43867</v>
      </c>
      <c r="I670" s="535"/>
      <c r="J670" s="535"/>
    </row>
    <row r="671" spans="1:10" ht="24" x14ac:dyDescent="0.2">
      <c r="A671" s="564" t="s">
        <v>2283</v>
      </c>
      <c r="B671" s="564" t="s">
        <v>1535</v>
      </c>
      <c r="C671" s="564" t="s">
        <v>1536</v>
      </c>
      <c r="D671" s="533"/>
      <c r="E671" s="566">
        <v>6574</v>
      </c>
      <c r="F671" s="533">
        <v>20600253698</v>
      </c>
      <c r="G671" s="531" t="s">
        <v>1537</v>
      </c>
      <c r="H671" s="540">
        <v>43875</v>
      </c>
      <c r="I671" s="535"/>
      <c r="J671" s="535"/>
    </row>
    <row r="672" spans="1:10" ht="24" x14ac:dyDescent="0.2">
      <c r="A672" s="564" t="s">
        <v>2284</v>
      </c>
      <c r="B672" s="564" t="s">
        <v>1535</v>
      </c>
      <c r="C672" s="564" t="s">
        <v>1536</v>
      </c>
      <c r="D672" s="533"/>
      <c r="E672" s="566">
        <v>1800</v>
      </c>
      <c r="F672" s="533">
        <v>10310017944</v>
      </c>
      <c r="G672" s="531" t="s">
        <v>1537</v>
      </c>
      <c r="H672" s="540">
        <v>43887</v>
      </c>
      <c r="I672" s="535"/>
      <c r="J672" s="535"/>
    </row>
    <row r="673" spans="1:10" ht="24" x14ac:dyDescent="0.2">
      <c r="A673" s="564" t="s">
        <v>2285</v>
      </c>
      <c r="B673" s="564" t="s">
        <v>1535</v>
      </c>
      <c r="C673" s="564" t="s">
        <v>1536</v>
      </c>
      <c r="D673" s="533"/>
      <c r="E673" s="566">
        <v>2024.88</v>
      </c>
      <c r="F673" s="533">
        <v>10310319401</v>
      </c>
      <c r="G673" s="531" t="s">
        <v>1537</v>
      </c>
      <c r="H673" s="540">
        <v>43901</v>
      </c>
      <c r="I673" s="535"/>
      <c r="J673" s="535"/>
    </row>
    <row r="674" spans="1:10" ht="24" x14ac:dyDescent="0.2">
      <c r="A674" s="564" t="s">
        <v>2286</v>
      </c>
      <c r="B674" s="564" t="s">
        <v>1535</v>
      </c>
      <c r="C674" s="564" t="s">
        <v>1536</v>
      </c>
      <c r="D674" s="533"/>
      <c r="E674" s="566">
        <v>1177.6400000000001</v>
      </c>
      <c r="F674" s="533">
        <v>10310319401</v>
      </c>
      <c r="G674" s="531" t="s">
        <v>1537</v>
      </c>
      <c r="H674" s="540">
        <v>43901</v>
      </c>
      <c r="I674" s="535"/>
      <c r="J674" s="535"/>
    </row>
    <row r="675" spans="1:10" ht="24" x14ac:dyDescent="0.2">
      <c r="A675" s="564" t="s">
        <v>2287</v>
      </c>
      <c r="B675" s="564" t="s">
        <v>1535</v>
      </c>
      <c r="C675" s="564" t="s">
        <v>1536</v>
      </c>
      <c r="D675" s="533"/>
      <c r="E675" s="566">
        <v>1490</v>
      </c>
      <c r="F675" s="533">
        <v>20528016481</v>
      </c>
      <c r="G675" s="531" t="s">
        <v>1537</v>
      </c>
      <c r="H675" s="540">
        <v>43902</v>
      </c>
      <c r="I675" s="535"/>
      <c r="J675" s="535"/>
    </row>
    <row r="676" spans="1:10" ht="24" x14ac:dyDescent="0.2">
      <c r="A676" s="564" t="s">
        <v>2288</v>
      </c>
      <c r="B676" s="564" t="s">
        <v>1535</v>
      </c>
      <c r="C676" s="564" t="s">
        <v>1536</v>
      </c>
      <c r="D676" s="533"/>
      <c r="E676" s="566">
        <v>2275</v>
      </c>
      <c r="F676" s="533">
        <v>10400433106</v>
      </c>
      <c r="G676" s="531" t="s">
        <v>1537</v>
      </c>
      <c r="H676" s="540">
        <v>44036</v>
      </c>
      <c r="I676" s="535"/>
      <c r="J676" s="535"/>
    </row>
    <row r="677" spans="1:10" ht="24" x14ac:dyDescent="0.2">
      <c r="A677" s="564" t="s">
        <v>2289</v>
      </c>
      <c r="B677" s="564" t="s">
        <v>1535</v>
      </c>
      <c r="C677" s="564" t="s">
        <v>1536</v>
      </c>
      <c r="D677" s="533"/>
      <c r="E677" s="566">
        <v>1419</v>
      </c>
      <c r="F677" s="533">
        <v>10439919839</v>
      </c>
      <c r="G677" s="531" t="s">
        <v>1537</v>
      </c>
      <c r="H677" s="540">
        <v>44036</v>
      </c>
      <c r="I677" s="535"/>
      <c r="J677" s="535"/>
    </row>
    <row r="678" spans="1:10" ht="24" x14ac:dyDescent="0.2">
      <c r="A678" s="564" t="s">
        <v>2290</v>
      </c>
      <c r="B678" s="564" t="s">
        <v>1535</v>
      </c>
      <c r="C678" s="564" t="s">
        <v>1536</v>
      </c>
      <c r="D678" s="533"/>
      <c r="E678" s="566">
        <v>6711.7</v>
      </c>
      <c r="F678" s="533">
        <v>20116544289</v>
      </c>
      <c r="G678" s="531" t="s">
        <v>1537</v>
      </c>
      <c r="H678" s="540">
        <v>43847</v>
      </c>
      <c r="I678" s="535"/>
      <c r="J678" s="535"/>
    </row>
    <row r="679" spans="1:10" ht="24" x14ac:dyDescent="0.2">
      <c r="A679" s="564" t="s">
        <v>2291</v>
      </c>
      <c r="B679" s="564" t="s">
        <v>1535</v>
      </c>
      <c r="C679" s="564" t="s">
        <v>1536</v>
      </c>
      <c r="D679" s="533"/>
      <c r="E679" s="566">
        <v>480</v>
      </c>
      <c r="F679" s="533">
        <v>10454769878</v>
      </c>
      <c r="G679" s="531" t="s">
        <v>1537</v>
      </c>
      <c r="H679" s="540">
        <v>43895</v>
      </c>
      <c r="I679" s="535"/>
      <c r="J679" s="535"/>
    </row>
    <row r="680" spans="1:10" ht="24" x14ac:dyDescent="0.2">
      <c r="A680" s="564" t="s">
        <v>2292</v>
      </c>
      <c r="B680" s="564" t="s">
        <v>1535</v>
      </c>
      <c r="C680" s="564" t="s">
        <v>1536</v>
      </c>
      <c r="D680" s="533"/>
      <c r="E680" s="566">
        <v>4980</v>
      </c>
      <c r="F680" s="533">
        <v>20603890320</v>
      </c>
      <c r="G680" s="531" t="s">
        <v>1537</v>
      </c>
      <c r="H680" s="540">
        <v>43945</v>
      </c>
      <c r="I680" s="535"/>
      <c r="J680" s="535"/>
    </row>
    <row r="681" spans="1:10" ht="24" x14ac:dyDescent="0.2">
      <c r="A681" s="564" t="s">
        <v>2293</v>
      </c>
      <c r="B681" s="564" t="s">
        <v>1535</v>
      </c>
      <c r="C681" s="564" t="s">
        <v>1536</v>
      </c>
      <c r="D681" s="533"/>
      <c r="E681" s="566">
        <v>900</v>
      </c>
      <c r="F681" s="533">
        <v>10444405045</v>
      </c>
      <c r="G681" s="531" t="s">
        <v>1537</v>
      </c>
      <c r="H681" s="540">
        <v>43945</v>
      </c>
      <c r="I681" s="535"/>
      <c r="J681" s="535"/>
    </row>
    <row r="682" spans="1:10" ht="24" x14ac:dyDescent="0.2">
      <c r="A682" s="564" t="s">
        <v>2294</v>
      </c>
      <c r="B682" s="564" t="s">
        <v>1535</v>
      </c>
      <c r="C682" s="564" t="s">
        <v>1536</v>
      </c>
      <c r="D682" s="533"/>
      <c r="E682" s="566">
        <v>7160</v>
      </c>
      <c r="F682" s="533">
        <v>10311833206</v>
      </c>
      <c r="G682" s="531" t="s">
        <v>1537</v>
      </c>
      <c r="H682" s="540">
        <v>43972</v>
      </c>
      <c r="I682" s="535"/>
      <c r="J682" s="535"/>
    </row>
    <row r="683" spans="1:10" ht="24.75" thickBot="1" x14ac:dyDescent="0.25">
      <c r="A683" s="564" t="s">
        <v>2295</v>
      </c>
      <c r="B683" s="564" t="s">
        <v>1535</v>
      </c>
      <c r="C683" s="564" t="s">
        <v>1536</v>
      </c>
      <c r="D683" s="533"/>
      <c r="E683" s="566">
        <v>1200</v>
      </c>
      <c r="F683" s="533">
        <v>10311313709</v>
      </c>
      <c r="G683" s="531" t="s">
        <v>1537</v>
      </c>
      <c r="H683" s="540">
        <v>43999</v>
      </c>
      <c r="I683" s="535"/>
      <c r="J683" s="535"/>
    </row>
    <row r="684" spans="1:10" ht="18.75" thickBot="1" x14ac:dyDescent="0.25">
      <c r="A684" s="1004" t="s">
        <v>2296</v>
      </c>
      <c r="B684" s="1005"/>
      <c r="C684" s="1005"/>
      <c r="D684" s="1029"/>
      <c r="E684" s="562"/>
      <c r="F684" s="563"/>
      <c r="G684" s="563"/>
      <c r="H684" s="563"/>
      <c r="I684" s="526"/>
      <c r="J684" s="527"/>
    </row>
    <row r="685" spans="1:10" ht="12.75" x14ac:dyDescent="0.2">
      <c r="A685" s="556" t="s">
        <v>2297</v>
      </c>
      <c r="B685" s="557"/>
      <c r="C685" s="557"/>
      <c r="D685" s="557"/>
      <c r="E685" s="556"/>
      <c r="F685" s="557"/>
      <c r="G685" s="557"/>
      <c r="H685" s="557"/>
      <c r="I685" s="526"/>
      <c r="J685" s="527"/>
    </row>
    <row r="686" spans="1:10" x14ac:dyDescent="0.2">
      <c r="A686" s="564" t="s">
        <v>1198</v>
      </c>
      <c r="B686" s="564" t="s">
        <v>2298</v>
      </c>
      <c r="C686" s="564"/>
      <c r="D686" s="533"/>
      <c r="E686" s="566">
        <v>27002.240000000002</v>
      </c>
      <c r="F686" s="533"/>
      <c r="G686" s="531"/>
      <c r="H686" s="540"/>
      <c r="I686" s="535"/>
      <c r="J686" s="535"/>
    </row>
    <row r="687" spans="1:10" x14ac:dyDescent="0.2">
      <c r="A687" s="564" t="s">
        <v>1200</v>
      </c>
      <c r="B687" s="564" t="s">
        <v>2298</v>
      </c>
      <c r="C687" s="564"/>
      <c r="D687" s="533"/>
      <c r="E687" s="566">
        <v>14797.56</v>
      </c>
      <c r="F687" s="533"/>
      <c r="G687" s="531"/>
      <c r="H687" s="540"/>
      <c r="I687" s="535"/>
      <c r="J687" s="535"/>
    </row>
    <row r="688" spans="1:10" x14ac:dyDescent="0.2">
      <c r="A688" s="564" t="s">
        <v>2118</v>
      </c>
      <c r="B688" s="564" t="s">
        <v>2299</v>
      </c>
      <c r="C688" s="564"/>
      <c r="D688" s="533"/>
      <c r="E688" s="566">
        <v>40000</v>
      </c>
      <c r="F688" s="533"/>
      <c r="G688" s="531"/>
      <c r="H688" s="540"/>
      <c r="I688" s="535"/>
      <c r="J688" s="535"/>
    </row>
    <row r="689" spans="1:10" x14ac:dyDescent="0.2">
      <c r="A689" s="564" t="s">
        <v>2118</v>
      </c>
      <c r="B689" s="564"/>
      <c r="C689" s="564"/>
      <c r="D689" s="533"/>
      <c r="E689" s="566">
        <v>20000</v>
      </c>
      <c r="F689" s="533"/>
      <c r="G689" s="531"/>
      <c r="H689" s="540"/>
      <c r="I689" s="535"/>
      <c r="J689" s="535"/>
    </row>
    <row r="690" spans="1:10" ht="36" x14ac:dyDescent="0.2">
      <c r="A690" s="564" t="s">
        <v>1250</v>
      </c>
      <c r="B690" s="564" t="s">
        <v>2035</v>
      </c>
      <c r="C690" s="564" t="s">
        <v>2036</v>
      </c>
      <c r="D690" s="533" t="s">
        <v>2037</v>
      </c>
      <c r="E690" s="566">
        <v>30000</v>
      </c>
      <c r="F690" s="533"/>
      <c r="G690" s="531"/>
      <c r="H690" s="540"/>
      <c r="I690" s="535"/>
      <c r="J690" s="535"/>
    </row>
    <row r="691" spans="1:10" ht="24" x14ac:dyDescent="0.2">
      <c r="A691" s="564" t="s">
        <v>1212</v>
      </c>
      <c r="B691" s="564"/>
      <c r="C691" s="564"/>
      <c r="D691" s="533"/>
      <c r="E691" s="566">
        <v>25000</v>
      </c>
      <c r="F691" s="533"/>
      <c r="G691" s="531"/>
      <c r="H691" s="540"/>
      <c r="I691" s="535"/>
      <c r="J691" s="535"/>
    </row>
    <row r="692" spans="1:10" x14ac:dyDescent="0.2">
      <c r="A692" s="564" t="s">
        <v>2075</v>
      </c>
      <c r="B692" s="564"/>
      <c r="C692" s="564"/>
      <c r="D692" s="533"/>
      <c r="E692" s="566">
        <v>9800</v>
      </c>
      <c r="F692" s="533"/>
      <c r="G692" s="531"/>
      <c r="H692" s="540"/>
      <c r="I692" s="535"/>
      <c r="J692" s="535"/>
    </row>
    <row r="693" spans="1:10" ht="24" x14ac:dyDescent="0.2">
      <c r="A693" s="564" t="s">
        <v>2059</v>
      </c>
      <c r="B693" s="564"/>
      <c r="C693" s="564"/>
      <c r="D693" s="533"/>
      <c r="E693" s="566">
        <v>13260</v>
      </c>
      <c r="F693" s="533"/>
      <c r="G693" s="531"/>
      <c r="H693" s="540"/>
      <c r="I693" s="535"/>
      <c r="J693" s="535"/>
    </row>
    <row r="694" spans="1:10" ht="36" x14ac:dyDescent="0.2">
      <c r="A694" s="564" t="s">
        <v>2063</v>
      </c>
      <c r="B694" s="564" t="s">
        <v>2035</v>
      </c>
      <c r="C694" s="564" t="s">
        <v>2036</v>
      </c>
      <c r="D694" s="533" t="s">
        <v>2037</v>
      </c>
      <c r="E694" s="566">
        <v>20000</v>
      </c>
      <c r="F694" s="533"/>
      <c r="G694" s="531"/>
      <c r="H694" s="540"/>
      <c r="I694" s="535"/>
      <c r="J694" s="535"/>
    </row>
    <row r="695" spans="1:10" ht="24" x14ac:dyDescent="0.2">
      <c r="A695" s="564" t="s">
        <v>2070</v>
      </c>
      <c r="B695" s="564"/>
      <c r="C695" s="564"/>
      <c r="D695" s="533"/>
      <c r="E695" s="566">
        <v>12000</v>
      </c>
      <c r="F695" s="533"/>
      <c r="G695" s="531"/>
      <c r="H695" s="540"/>
      <c r="I695" s="535"/>
      <c r="J695" s="535"/>
    </row>
    <row r="696" spans="1:10" ht="36" x14ac:dyDescent="0.2">
      <c r="A696" s="564" t="s">
        <v>2101</v>
      </c>
      <c r="B696" s="564" t="s">
        <v>2035</v>
      </c>
      <c r="C696" s="564" t="s">
        <v>2036</v>
      </c>
      <c r="D696" s="533" t="s">
        <v>2037</v>
      </c>
      <c r="E696" s="566">
        <v>20000</v>
      </c>
      <c r="F696" s="533"/>
      <c r="G696" s="531"/>
      <c r="H696" s="540"/>
      <c r="I696" s="535"/>
      <c r="J696" s="535"/>
    </row>
    <row r="697" spans="1:10" ht="36" x14ac:dyDescent="0.2">
      <c r="A697" s="564" t="s">
        <v>2104</v>
      </c>
      <c r="B697" s="564" t="s">
        <v>2035</v>
      </c>
      <c r="C697" s="564" t="s">
        <v>2036</v>
      </c>
      <c r="D697" s="533" t="s">
        <v>2037</v>
      </c>
      <c r="E697" s="566">
        <v>6000</v>
      </c>
      <c r="F697" s="533"/>
      <c r="G697" s="531"/>
      <c r="H697" s="540"/>
      <c r="I697" s="535"/>
      <c r="J697" s="535"/>
    </row>
    <row r="698" spans="1:10" x14ac:dyDescent="0.2">
      <c r="A698" s="564" t="s">
        <v>2118</v>
      </c>
      <c r="B698" s="564"/>
      <c r="C698" s="564"/>
      <c r="D698" s="533"/>
      <c r="E698" s="566">
        <v>20000</v>
      </c>
      <c r="F698" s="533"/>
      <c r="G698" s="531"/>
      <c r="H698" s="540"/>
      <c r="I698" s="535"/>
      <c r="J698" s="535"/>
    </row>
    <row r="699" spans="1:10" ht="36" x14ac:dyDescent="0.2">
      <c r="A699" s="564" t="s">
        <v>2300</v>
      </c>
      <c r="B699" s="564" t="s">
        <v>2035</v>
      </c>
      <c r="C699" s="564" t="s">
        <v>2036</v>
      </c>
      <c r="D699" s="533" t="s">
        <v>2037</v>
      </c>
      <c r="E699" s="566">
        <v>12000</v>
      </c>
      <c r="F699" s="533"/>
      <c r="G699" s="531"/>
      <c r="H699" s="540"/>
      <c r="I699" s="535"/>
      <c r="J699" s="535"/>
    </row>
    <row r="700" spans="1:10" x14ac:dyDescent="0.2">
      <c r="A700" s="564" t="s">
        <v>1231</v>
      </c>
      <c r="B700" s="564"/>
      <c r="C700" s="564"/>
      <c r="D700" s="533"/>
      <c r="E700" s="566">
        <v>10000</v>
      </c>
      <c r="F700" s="533"/>
      <c r="G700" s="531"/>
      <c r="H700" s="540"/>
      <c r="I700" s="535"/>
      <c r="J700" s="535"/>
    </row>
    <row r="701" spans="1:10" ht="36" x14ac:dyDescent="0.2">
      <c r="A701" s="564" t="s">
        <v>2111</v>
      </c>
      <c r="B701" s="564" t="s">
        <v>2035</v>
      </c>
      <c r="C701" s="564" t="s">
        <v>2036</v>
      </c>
      <c r="D701" s="533" t="s">
        <v>2037</v>
      </c>
      <c r="E701" s="566">
        <v>12000</v>
      </c>
      <c r="F701" s="533"/>
      <c r="G701" s="531"/>
      <c r="H701" s="540"/>
      <c r="I701" s="535"/>
      <c r="J701" s="535"/>
    </row>
    <row r="702" spans="1:10" x14ac:dyDescent="0.2">
      <c r="A702" s="564" t="s">
        <v>2128</v>
      </c>
      <c r="B702" s="564"/>
      <c r="C702" s="564"/>
      <c r="D702" s="533"/>
      <c r="E702" s="566">
        <v>148169.98500000002</v>
      </c>
      <c r="F702" s="533"/>
      <c r="G702" s="531"/>
      <c r="H702" s="540"/>
      <c r="I702" s="535"/>
      <c r="J702" s="535"/>
    </row>
    <row r="703" spans="1:10" x14ac:dyDescent="0.2">
      <c r="A703" s="564" t="s">
        <v>2131</v>
      </c>
      <c r="B703" s="564"/>
      <c r="C703" s="564"/>
      <c r="D703" s="533"/>
      <c r="E703" s="566">
        <v>10800</v>
      </c>
      <c r="F703" s="533"/>
      <c r="G703" s="531"/>
      <c r="H703" s="540"/>
      <c r="I703" s="535"/>
      <c r="J703" s="535"/>
    </row>
    <row r="704" spans="1:10" x14ac:dyDescent="0.2">
      <c r="A704" s="564" t="s">
        <v>2094</v>
      </c>
      <c r="B704" s="564"/>
      <c r="C704" s="564"/>
      <c r="D704" s="533"/>
      <c r="E704" s="566">
        <v>10000</v>
      </c>
      <c r="F704" s="533"/>
      <c r="G704" s="531"/>
      <c r="H704" s="540"/>
      <c r="I704" s="535"/>
      <c r="J704" s="535"/>
    </row>
    <row r="705" spans="1:10" ht="36" x14ac:dyDescent="0.2">
      <c r="A705" s="564" t="s">
        <v>2078</v>
      </c>
      <c r="B705" s="564" t="s">
        <v>2035</v>
      </c>
      <c r="C705" s="564" t="s">
        <v>2036</v>
      </c>
      <c r="D705" s="533" t="s">
        <v>2037</v>
      </c>
      <c r="E705" s="566">
        <v>65000</v>
      </c>
      <c r="F705" s="533"/>
      <c r="G705" s="531"/>
      <c r="H705" s="540"/>
      <c r="I705" s="535"/>
      <c r="J705" s="535"/>
    </row>
    <row r="706" spans="1:10" x14ac:dyDescent="0.2">
      <c r="A706" s="564" t="s">
        <v>2082</v>
      </c>
      <c r="B706" s="564"/>
      <c r="C706" s="564"/>
      <c r="D706" s="533"/>
      <c r="E706" s="566">
        <v>18980</v>
      </c>
      <c r="F706" s="533"/>
      <c r="G706" s="531"/>
      <c r="H706" s="540"/>
      <c r="I706" s="535"/>
      <c r="J706" s="535"/>
    </row>
    <row r="707" spans="1:10" ht="36" x14ac:dyDescent="0.2">
      <c r="A707" s="564" t="s">
        <v>2046</v>
      </c>
      <c r="B707" s="564" t="s">
        <v>2035</v>
      </c>
      <c r="C707" s="564" t="s">
        <v>2036</v>
      </c>
      <c r="D707" s="533" t="s">
        <v>2037</v>
      </c>
      <c r="E707" s="566">
        <v>11000</v>
      </c>
      <c r="F707" s="533"/>
      <c r="G707" s="531"/>
      <c r="H707" s="540"/>
      <c r="I707" s="535"/>
      <c r="J707" s="535"/>
    </row>
    <row r="708" spans="1:10" ht="36" x14ac:dyDescent="0.2">
      <c r="A708" s="564" t="s">
        <v>2041</v>
      </c>
      <c r="B708" s="564" t="s">
        <v>2035</v>
      </c>
      <c r="C708" s="564" t="s">
        <v>2036</v>
      </c>
      <c r="D708" s="533" t="s">
        <v>2037</v>
      </c>
      <c r="E708" s="566">
        <v>65000</v>
      </c>
      <c r="F708" s="533"/>
      <c r="G708" s="531"/>
      <c r="H708" s="540"/>
      <c r="I708" s="535"/>
      <c r="J708" s="535"/>
    </row>
    <row r="709" spans="1:10" ht="36" x14ac:dyDescent="0.2">
      <c r="A709" s="564" t="s">
        <v>1194</v>
      </c>
      <c r="B709" s="564" t="s">
        <v>2035</v>
      </c>
      <c r="C709" s="564" t="s">
        <v>2036</v>
      </c>
      <c r="D709" s="533" t="s">
        <v>2037</v>
      </c>
      <c r="E709" s="566">
        <v>10000</v>
      </c>
      <c r="F709" s="533"/>
      <c r="G709" s="531"/>
      <c r="H709" s="540"/>
      <c r="I709" s="535"/>
      <c r="J709" s="535"/>
    </row>
    <row r="710" spans="1:10" ht="36" x14ac:dyDescent="0.2">
      <c r="A710" s="564" t="s">
        <v>2034</v>
      </c>
      <c r="B710" s="564" t="s">
        <v>2035</v>
      </c>
      <c r="C710" s="564" t="s">
        <v>2036</v>
      </c>
      <c r="D710" s="533" t="s">
        <v>2037</v>
      </c>
      <c r="E710" s="566">
        <v>3000</v>
      </c>
      <c r="F710" s="533"/>
      <c r="G710" s="531"/>
      <c r="H710" s="540"/>
      <c r="I710" s="535"/>
      <c r="J710" s="535"/>
    </row>
    <row r="711" spans="1:10" ht="36" x14ac:dyDescent="0.2">
      <c r="A711" s="564" t="s">
        <v>2039</v>
      </c>
      <c r="B711" s="564" t="s">
        <v>2035</v>
      </c>
      <c r="C711" s="564" t="s">
        <v>2036</v>
      </c>
      <c r="D711" s="533" t="s">
        <v>2037</v>
      </c>
      <c r="E711" s="566">
        <v>7000</v>
      </c>
      <c r="F711" s="533"/>
      <c r="G711" s="531"/>
      <c r="H711" s="540"/>
      <c r="I711" s="535"/>
      <c r="J711" s="535"/>
    </row>
    <row r="712" spans="1:10" x14ac:dyDescent="0.2">
      <c r="A712" s="564" t="s">
        <v>2031</v>
      </c>
      <c r="B712" s="564"/>
      <c r="C712" s="564"/>
      <c r="D712" s="533"/>
      <c r="E712" s="566">
        <v>5000</v>
      </c>
      <c r="F712" s="533"/>
      <c r="G712" s="531"/>
      <c r="H712" s="540"/>
      <c r="I712" s="535"/>
      <c r="J712" s="535"/>
    </row>
    <row r="713" spans="1:10" x14ac:dyDescent="0.2">
      <c r="A713" s="564" t="s">
        <v>1189</v>
      </c>
      <c r="B713" s="564"/>
      <c r="C713" s="564"/>
      <c r="D713" s="533"/>
      <c r="E713" s="566">
        <v>9000</v>
      </c>
      <c r="F713" s="533"/>
      <c r="G713" s="531"/>
      <c r="H713" s="540"/>
      <c r="I713" s="535"/>
      <c r="J713" s="535"/>
    </row>
    <row r="714" spans="1:10" ht="36" x14ac:dyDescent="0.2">
      <c r="A714" s="564" t="s">
        <v>2301</v>
      </c>
      <c r="B714" s="564" t="s">
        <v>2035</v>
      </c>
      <c r="C714" s="564" t="s">
        <v>2036</v>
      </c>
      <c r="D714" s="533" t="s">
        <v>2037</v>
      </c>
      <c r="E714" s="566">
        <v>35000</v>
      </c>
      <c r="F714" s="533"/>
      <c r="G714" s="531"/>
      <c r="H714" s="540"/>
      <c r="I714" s="535"/>
      <c r="J714" s="535"/>
    </row>
    <row r="715" spans="1:10" ht="12.75" x14ac:dyDescent="0.2">
      <c r="A715" s="580" t="s">
        <v>1260</v>
      </c>
      <c r="B715" s="581"/>
      <c r="C715" s="581"/>
      <c r="D715" s="581"/>
      <c r="E715" s="581"/>
      <c r="F715" s="581"/>
      <c r="G715" s="581"/>
      <c r="H715" s="581"/>
      <c r="I715" s="581"/>
      <c r="J715" s="582"/>
    </row>
    <row r="716" spans="1:10" x14ac:dyDescent="0.2">
      <c r="A716" s="564" t="s">
        <v>2302</v>
      </c>
      <c r="B716" s="564"/>
      <c r="C716" s="565"/>
      <c r="D716" s="533"/>
      <c r="E716" s="566">
        <v>200000</v>
      </c>
      <c r="F716" s="533"/>
      <c r="G716" s="531"/>
      <c r="H716" s="540"/>
      <c r="I716" s="535"/>
      <c r="J716" s="535"/>
    </row>
    <row r="717" spans="1:10" x14ac:dyDescent="0.2">
      <c r="A717" s="564" t="s">
        <v>2303</v>
      </c>
      <c r="B717" s="564"/>
      <c r="C717" s="565"/>
      <c r="D717" s="533"/>
      <c r="E717" s="566">
        <v>35000</v>
      </c>
      <c r="F717" s="533"/>
      <c r="G717" s="531"/>
      <c r="H717" s="540"/>
      <c r="I717" s="535"/>
      <c r="J717" s="535"/>
    </row>
    <row r="718" spans="1:10" x14ac:dyDescent="0.2">
      <c r="A718" s="564" t="s">
        <v>2304</v>
      </c>
      <c r="B718" s="564"/>
      <c r="C718" s="565"/>
      <c r="D718" s="533"/>
      <c r="E718" s="566">
        <v>10000</v>
      </c>
      <c r="F718" s="533"/>
      <c r="G718" s="531"/>
      <c r="H718" s="540"/>
      <c r="I718" s="535"/>
      <c r="J718" s="535"/>
    </row>
    <row r="719" spans="1:10" x14ac:dyDescent="0.2">
      <c r="A719" s="564" t="s">
        <v>2305</v>
      </c>
      <c r="B719" s="564"/>
      <c r="C719" s="565"/>
      <c r="D719" s="533"/>
      <c r="E719" s="566">
        <v>350000</v>
      </c>
      <c r="F719" s="533"/>
      <c r="G719" s="531"/>
      <c r="H719" s="540"/>
      <c r="I719" s="535"/>
      <c r="J719" s="535"/>
    </row>
    <row r="720" spans="1:10" x14ac:dyDescent="0.2">
      <c r="A720" s="564" t="s">
        <v>2306</v>
      </c>
      <c r="B720" s="564"/>
      <c r="C720" s="565"/>
      <c r="D720" s="533"/>
      <c r="E720" s="566">
        <v>25000</v>
      </c>
      <c r="F720" s="533"/>
      <c r="G720" s="531"/>
      <c r="H720" s="540"/>
      <c r="I720" s="535"/>
      <c r="J720" s="535"/>
    </row>
    <row r="721" spans="1:10" ht="12.75" thickBot="1" x14ac:dyDescent="0.25">
      <c r="A721" s="564" t="s">
        <v>2307</v>
      </c>
      <c r="B721" s="564"/>
      <c r="C721" s="565"/>
      <c r="D721" s="533"/>
      <c r="E721" s="566">
        <v>132000</v>
      </c>
      <c r="F721" s="533"/>
      <c r="G721" s="531"/>
      <c r="H721" s="540"/>
      <c r="I721" s="535"/>
      <c r="J721" s="535"/>
    </row>
    <row r="722" spans="1:10" ht="20.25" customHeight="1" x14ac:dyDescent="0.2">
      <c r="A722" s="556" t="s">
        <v>2308</v>
      </c>
      <c r="B722" s="557"/>
      <c r="C722" s="557"/>
      <c r="D722" s="557"/>
      <c r="E722" s="556"/>
      <c r="F722" s="557"/>
      <c r="G722" s="557"/>
      <c r="H722" s="557"/>
      <c r="I722" s="526"/>
      <c r="J722" s="527"/>
    </row>
    <row r="723" spans="1:10" ht="60" x14ac:dyDescent="0.2">
      <c r="A723" s="564" t="s">
        <v>2309</v>
      </c>
      <c r="B723" s="564" t="s">
        <v>2310</v>
      </c>
      <c r="C723" s="564" t="s">
        <v>1263</v>
      </c>
      <c r="D723" s="533" t="s">
        <v>2311</v>
      </c>
      <c r="E723" s="566">
        <v>150000</v>
      </c>
      <c r="F723" s="533"/>
      <c r="G723" s="531"/>
      <c r="H723" s="540"/>
      <c r="I723" s="535"/>
      <c r="J723" s="535"/>
    </row>
    <row r="724" spans="1:10" ht="96" x14ac:dyDescent="0.2">
      <c r="A724" s="564" t="s">
        <v>1597</v>
      </c>
      <c r="B724" s="564" t="s">
        <v>2312</v>
      </c>
      <c r="C724" s="564" t="s">
        <v>1599</v>
      </c>
      <c r="D724" s="533" t="s">
        <v>2313</v>
      </c>
      <c r="E724" s="566">
        <v>300000</v>
      </c>
      <c r="F724" s="533"/>
      <c r="G724" s="531"/>
      <c r="H724" s="540"/>
      <c r="I724" s="535"/>
      <c r="J724" s="535"/>
    </row>
    <row r="725" spans="1:10" ht="72" x14ac:dyDescent="0.2">
      <c r="A725" s="564" t="s">
        <v>2314</v>
      </c>
      <c r="B725" s="564" t="s">
        <v>1590</v>
      </c>
      <c r="C725" s="564" t="s">
        <v>1263</v>
      </c>
      <c r="D725" s="533" t="s">
        <v>1591</v>
      </c>
      <c r="E725" s="566">
        <v>200000</v>
      </c>
      <c r="F725" s="533"/>
      <c r="G725" s="531"/>
      <c r="H725" s="540"/>
      <c r="I725" s="535"/>
      <c r="J725" s="535"/>
    </row>
    <row r="726" spans="1:10" ht="72" x14ac:dyDescent="0.2">
      <c r="A726" s="564" t="s">
        <v>2315</v>
      </c>
      <c r="B726" s="564" t="s">
        <v>1594</v>
      </c>
      <c r="C726" s="564" t="s">
        <v>1263</v>
      </c>
      <c r="D726" s="533" t="s">
        <v>1595</v>
      </c>
      <c r="E726" s="566">
        <v>250000</v>
      </c>
      <c r="F726" s="533"/>
      <c r="G726" s="531"/>
      <c r="H726" s="540"/>
      <c r="I726" s="535"/>
      <c r="J726" s="535"/>
    </row>
    <row r="727" spans="1:10" ht="72.75" thickBot="1" x14ac:dyDescent="0.25">
      <c r="A727" s="564" t="s">
        <v>2316</v>
      </c>
      <c r="B727" s="564" t="s">
        <v>2317</v>
      </c>
      <c r="C727" s="564" t="s">
        <v>1263</v>
      </c>
      <c r="D727" s="533" t="s">
        <v>1595</v>
      </c>
      <c r="E727" s="566">
        <v>200000</v>
      </c>
      <c r="F727" s="533"/>
      <c r="G727" s="531"/>
      <c r="H727" s="540"/>
      <c r="I727" s="535"/>
      <c r="J727" s="535"/>
    </row>
    <row r="728" spans="1:10" ht="12.75" x14ac:dyDescent="0.2">
      <c r="A728" s="556" t="s">
        <v>1447</v>
      </c>
      <c r="B728" s="557"/>
      <c r="C728" s="557"/>
      <c r="D728" s="557"/>
      <c r="E728" s="556"/>
      <c r="F728" s="557"/>
      <c r="G728" s="557"/>
      <c r="H728" s="557"/>
      <c r="I728" s="526"/>
      <c r="J728" s="527"/>
    </row>
    <row r="729" spans="1:10" ht="24" x14ac:dyDescent="0.2">
      <c r="A729" s="564" t="s">
        <v>2245</v>
      </c>
      <c r="B729" s="564" t="s">
        <v>1450</v>
      </c>
      <c r="C729" s="565"/>
      <c r="D729" s="533"/>
      <c r="E729" s="541">
        <v>362375</v>
      </c>
      <c r="F729" s="533"/>
      <c r="G729" s="531"/>
      <c r="H729" s="540"/>
      <c r="I729" s="535"/>
      <c r="J729" s="535"/>
    </row>
    <row r="730" spans="1:10" ht="24" x14ac:dyDescent="0.2">
      <c r="A730" s="564" t="s">
        <v>2318</v>
      </c>
      <c r="B730" s="564" t="s">
        <v>1450</v>
      </c>
      <c r="C730" s="565"/>
      <c r="D730" s="533"/>
      <c r="E730" s="541">
        <v>82248</v>
      </c>
      <c r="F730" s="533"/>
      <c r="G730" s="531"/>
      <c r="H730" s="540"/>
      <c r="I730" s="535"/>
      <c r="J730" s="535"/>
    </row>
    <row r="731" spans="1:10" ht="24" x14ac:dyDescent="0.2">
      <c r="A731" s="564" t="s">
        <v>1451</v>
      </c>
      <c r="B731" s="564" t="s">
        <v>1450</v>
      </c>
      <c r="C731" s="565"/>
      <c r="D731" s="533"/>
      <c r="E731" s="541">
        <v>81998.5</v>
      </c>
      <c r="F731" s="533"/>
      <c r="G731" s="531"/>
      <c r="H731" s="540"/>
      <c r="I731" s="535"/>
      <c r="J731" s="535"/>
    </row>
    <row r="732" spans="1:10" x14ac:dyDescent="0.2">
      <c r="A732" s="564" t="s">
        <v>2319</v>
      </c>
      <c r="B732" s="564" t="s">
        <v>1463</v>
      </c>
      <c r="C732" s="565"/>
      <c r="D732" s="533"/>
      <c r="E732" s="541">
        <v>38100</v>
      </c>
      <c r="F732" s="533"/>
      <c r="G732" s="531"/>
      <c r="H732" s="540"/>
      <c r="I732" s="535"/>
      <c r="J732" s="535"/>
    </row>
    <row r="733" spans="1:10" x14ac:dyDescent="0.2">
      <c r="A733" s="564" t="s">
        <v>2320</v>
      </c>
      <c r="B733" s="564" t="s">
        <v>1463</v>
      </c>
      <c r="C733" s="565"/>
      <c r="D733" s="533"/>
      <c r="E733" s="541">
        <v>35880</v>
      </c>
      <c r="F733" s="533"/>
      <c r="G733" s="531"/>
      <c r="H733" s="540"/>
      <c r="I733" s="535"/>
      <c r="J733" s="535"/>
    </row>
    <row r="734" spans="1:10" ht="24" x14ac:dyDescent="0.2">
      <c r="A734" s="564" t="s">
        <v>2321</v>
      </c>
      <c r="B734" s="564" t="s">
        <v>1450</v>
      </c>
      <c r="C734" s="565"/>
      <c r="D734" s="533"/>
      <c r="E734" s="541">
        <v>100000</v>
      </c>
      <c r="F734" s="533"/>
      <c r="G734" s="531"/>
      <c r="H734" s="540"/>
      <c r="I734" s="535"/>
      <c r="J734" s="535"/>
    </row>
    <row r="735" spans="1:10" x14ac:dyDescent="0.2">
      <c r="A735" s="564" t="s">
        <v>2322</v>
      </c>
      <c r="B735" s="564" t="s">
        <v>1476</v>
      </c>
      <c r="C735" s="565"/>
      <c r="D735" s="533"/>
      <c r="E735" s="541">
        <v>60000</v>
      </c>
      <c r="F735" s="533"/>
      <c r="G735" s="531"/>
      <c r="H735" s="540"/>
      <c r="I735" s="535"/>
      <c r="J735" s="535"/>
    </row>
    <row r="736" spans="1:10" x14ac:dyDescent="0.2">
      <c r="A736" s="564" t="s">
        <v>2322</v>
      </c>
      <c r="B736" s="564" t="s">
        <v>1476</v>
      </c>
      <c r="C736" s="565"/>
      <c r="D736" s="533"/>
      <c r="E736" s="541">
        <v>144000</v>
      </c>
      <c r="F736" s="533"/>
      <c r="G736" s="531"/>
      <c r="H736" s="540"/>
      <c r="I736" s="535"/>
      <c r="J736" s="535"/>
    </row>
    <row r="737" spans="1:10" ht="24" x14ac:dyDescent="0.2">
      <c r="A737" s="564" t="s">
        <v>1455</v>
      </c>
      <c r="B737" s="564" t="s">
        <v>1450</v>
      </c>
      <c r="C737" s="565"/>
      <c r="D737" s="533"/>
      <c r="E737" s="541">
        <v>150000</v>
      </c>
      <c r="F737" s="533"/>
      <c r="G737" s="531"/>
      <c r="H737" s="540"/>
      <c r="I737" s="535"/>
      <c r="J737" s="535"/>
    </row>
    <row r="738" spans="1:10" ht="24" x14ac:dyDescent="0.2">
      <c r="A738" s="564" t="s">
        <v>1459</v>
      </c>
      <c r="B738" s="564" t="s">
        <v>1450</v>
      </c>
      <c r="C738" s="565"/>
      <c r="D738" s="533"/>
      <c r="E738" s="541">
        <v>259250</v>
      </c>
      <c r="F738" s="533"/>
      <c r="G738" s="531"/>
      <c r="H738" s="540"/>
      <c r="I738" s="535"/>
      <c r="J738" s="535"/>
    </row>
    <row r="739" spans="1:10" ht="24" x14ac:dyDescent="0.2">
      <c r="A739" s="564" t="s">
        <v>2323</v>
      </c>
      <c r="B739" s="564" t="s">
        <v>1450</v>
      </c>
      <c r="C739" s="565"/>
      <c r="D739" s="533"/>
      <c r="E739" s="541">
        <v>158000</v>
      </c>
      <c r="F739" s="533"/>
      <c r="G739" s="531"/>
      <c r="H739" s="540"/>
      <c r="I739" s="535"/>
      <c r="J739" s="535"/>
    </row>
    <row r="740" spans="1:10" ht="24" x14ac:dyDescent="0.2">
      <c r="A740" s="564" t="s">
        <v>2324</v>
      </c>
      <c r="B740" s="564" t="s">
        <v>1450</v>
      </c>
      <c r="C740" s="565"/>
      <c r="D740" s="533"/>
      <c r="E740" s="541">
        <v>104800</v>
      </c>
      <c r="F740" s="533"/>
      <c r="G740" s="531"/>
      <c r="H740" s="540"/>
      <c r="I740" s="535"/>
      <c r="J740" s="535"/>
    </row>
    <row r="741" spans="1:10" ht="24" x14ac:dyDescent="0.2">
      <c r="A741" s="564" t="s">
        <v>1472</v>
      </c>
      <c r="B741" s="564" t="s">
        <v>1450</v>
      </c>
      <c r="C741" s="565"/>
      <c r="D741" s="533"/>
      <c r="E741" s="541">
        <v>62000</v>
      </c>
      <c r="F741" s="533"/>
      <c r="G741" s="531"/>
      <c r="H741" s="540"/>
      <c r="I741" s="535"/>
      <c r="J741" s="535"/>
    </row>
    <row r="742" spans="1:10" ht="24" x14ac:dyDescent="0.2">
      <c r="A742" s="564" t="s">
        <v>1485</v>
      </c>
      <c r="B742" s="564" t="s">
        <v>1450</v>
      </c>
      <c r="C742" s="565"/>
      <c r="D742" s="533"/>
      <c r="E742" s="541">
        <v>200000</v>
      </c>
      <c r="F742" s="533"/>
      <c r="G742" s="531"/>
      <c r="H742" s="540"/>
      <c r="I742" s="535"/>
      <c r="J742" s="535"/>
    </row>
    <row r="743" spans="1:10" ht="24" x14ac:dyDescent="0.2">
      <c r="A743" s="564" t="s">
        <v>2325</v>
      </c>
      <c r="B743" s="564" t="s">
        <v>1509</v>
      </c>
      <c r="C743" s="565"/>
      <c r="D743" s="533"/>
      <c r="E743" s="541">
        <v>109059.36</v>
      </c>
      <c r="F743" s="533"/>
      <c r="G743" s="531"/>
      <c r="H743" s="540"/>
      <c r="I743" s="535"/>
      <c r="J743" s="535"/>
    </row>
    <row r="744" spans="1:10" ht="24" x14ac:dyDescent="0.2">
      <c r="A744" s="564" t="s">
        <v>2326</v>
      </c>
      <c r="B744" s="564" t="s">
        <v>1509</v>
      </c>
      <c r="C744" s="565"/>
      <c r="D744" s="533"/>
      <c r="E744" s="541">
        <v>63000</v>
      </c>
      <c r="F744" s="533"/>
      <c r="G744" s="531"/>
      <c r="H744" s="540"/>
      <c r="I744" s="535"/>
      <c r="J744" s="535"/>
    </row>
    <row r="745" spans="1:10" ht="24" x14ac:dyDescent="0.2">
      <c r="A745" s="564" t="s">
        <v>1489</v>
      </c>
      <c r="B745" s="564" t="s">
        <v>1450</v>
      </c>
      <c r="C745" s="565"/>
      <c r="D745" s="533"/>
      <c r="E745" s="541">
        <v>59000</v>
      </c>
      <c r="F745" s="533"/>
      <c r="G745" s="531"/>
      <c r="H745" s="540"/>
      <c r="I745" s="535"/>
      <c r="J745" s="535"/>
    </row>
    <row r="746" spans="1:10" ht="24" x14ac:dyDescent="0.2">
      <c r="A746" s="564" t="s">
        <v>1493</v>
      </c>
      <c r="B746" s="564" t="s">
        <v>1450</v>
      </c>
      <c r="C746" s="565"/>
      <c r="D746" s="533"/>
      <c r="E746" s="541">
        <v>180000</v>
      </c>
      <c r="F746" s="533"/>
      <c r="G746" s="531"/>
      <c r="H746" s="540"/>
      <c r="I746" s="535"/>
      <c r="J746" s="535"/>
    </row>
    <row r="747" spans="1:10" ht="24" x14ac:dyDescent="0.2">
      <c r="A747" s="564" t="s">
        <v>1497</v>
      </c>
      <c r="B747" s="564" t="s">
        <v>1450</v>
      </c>
      <c r="C747" s="565"/>
      <c r="D747" s="533"/>
      <c r="E747" s="541">
        <v>41188.07</v>
      </c>
      <c r="F747" s="533"/>
      <c r="G747" s="531"/>
      <c r="H747" s="540"/>
      <c r="I747" s="535"/>
      <c r="J747" s="535"/>
    </row>
    <row r="748" spans="1:10" x14ac:dyDescent="0.2">
      <c r="A748" s="564" t="s">
        <v>1567</v>
      </c>
      <c r="B748" s="564" t="s">
        <v>1530</v>
      </c>
      <c r="C748" s="565"/>
      <c r="D748" s="533"/>
      <c r="E748" s="541">
        <v>135000</v>
      </c>
      <c r="F748" s="533"/>
      <c r="G748" s="531"/>
      <c r="H748" s="540"/>
      <c r="I748" s="535"/>
      <c r="J748" s="535"/>
    </row>
    <row r="749" spans="1:10" ht="24" x14ac:dyDescent="0.2">
      <c r="A749" s="564" t="s">
        <v>1501</v>
      </c>
      <c r="B749" s="564" t="s">
        <v>1450</v>
      </c>
      <c r="C749" s="565"/>
      <c r="D749" s="533"/>
      <c r="E749" s="541">
        <v>120000</v>
      </c>
      <c r="F749" s="533"/>
      <c r="G749" s="531"/>
      <c r="H749" s="540"/>
      <c r="I749" s="535"/>
      <c r="J749" s="535"/>
    </row>
    <row r="750" spans="1:10" ht="24" x14ac:dyDescent="0.2">
      <c r="A750" s="564" t="s">
        <v>2249</v>
      </c>
      <c r="B750" s="564" t="s">
        <v>1509</v>
      </c>
      <c r="C750" s="565"/>
      <c r="D750" s="533"/>
      <c r="E750" s="541">
        <v>250000</v>
      </c>
      <c r="F750" s="533"/>
      <c r="G750" s="531"/>
      <c r="H750" s="540"/>
      <c r="I750" s="535"/>
      <c r="J750" s="535"/>
    </row>
    <row r="751" spans="1:10" ht="24" x14ac:dyDescent="0.2">
      <c r="A751" s="564" t="s">
        <v>1505</v>
      </c>
      <c r="B751" s="564" t="s">
        <v>1450</v>
      </c>
      <c r="C751" s="565"/>
      <c r="D751" s="533"/>
      <c r="E751" s="541">
        <v>150000</v>
      </c>
      <c r="F751" s="533"/>
      <c r="G751" s="531"/>
      <c r="H751" s="540"/>
      <c r="I751" s="535"/>
      <c r="J751" s="535"/>
    </row>
    <row r="752" spans="1:10" ht="24" x14ac:dyDescent="0.2">
      <c r="A752" s="564" t="s">
        <v>1518</v>
      </c>
      <c r="B752" s="564" t="s">
        <v>1450</v>
      </c>
      <c r="C752" s="565"/>
      <c r="D752" s="533"/>
      <c r="E752" s="541">
        <v>150000</v>
      </c>
      <c r="F752" s="533"/>
      <c r="G752" s="531"/>
      <c r="H752" s="540"/>
      <c r="I752" s="535"/>
      <c r="J752" s="535"/>
    </row>
    <row r="753" spans="1:10" ht="24.75" thickBot="1" x14ac:dyDescent="0.25">
      <c r="A753" s="564" t="s">
        <v>2327</v>
      </c>
      <c r="B753" s="564" t="s">
        <v>1450</v>
      </c>
      <c r="C753" s="565"/>
      <c r="D753" s="533"/>
      <c r="E753" s="541">
        <v>60000</v>
      </c>
      <c r="F753" s="533"/>
      <c r="G753" s="531"/>
      <c r="H753" s="540"/>
      <c r="I753" s="535"/>
      <c r="J753" s="535"/>
    </row>
    <row r="754" spans="1:10" ht="12.75" x14ac:dyDescent="0.2">
      <c r="A754" s="556" t="s">
        <v>2328</v>
      </c>
      <c r="B754" s="557"/>
      <c r="C754" s="557"/>
      <c r="D754" s="557"/>
      <c r="E754" s="556"/>
      <c r="F754" s="557"/>
      <c r="G754" s="557"/>
      <c r="H754" s="557"/>
      <c r="I754" s="526"/>
      <c r="J754" s="527"/>
    </row>
    <row r="755" spans="1:10" x14ac:dyDescent="0.2">
      <c r="A755" s="564" t="s">
        <v>2329</v>
      </c>
      <c r="B755" s="564"/>
      <c r="C755" s="565"/>
      <c r="D755" s="533"/>
      <c r="E755" s="566">
        <v>200000</v>
      </c>
      <c r="F755" s="533"/>
      <c r="G755" s="531"/>
      <c r="H755" s="540">
        <v>2021</v>
      </c>
      <c r="I755" s="535"/>
      <c r="J755" s="535"/>
    </row>
    <row r="756" spans="1:10" x14ac:dyDescent="0.2">
      <c r="A756" s="564" t="s">
        <v>2330</v>
      </c>
      <c r="B756" s="564"/>
      <c r="C756" s="565"/>
      <c r="D756" s="533"/>
      <c r="E756" s="566">
        <v>150000</v>
      </c>
      <c r="F756" s="533"/>
      <c r="G756" s="531"/>
      <c r="H756" s="540">
        <v>2021</v>
      </c>
      <c r="I756" s="535"/>
      <c r="J756" s="535"/>
    </row>
    <row r="757" spans="1:10" ht="12.75" thickBot="1" x14ac:dyDescent="0.25">
      <c r="A757" s="564" t="s">
        <v>2331</v>
      </c>
      <c r="B757" s="564"/>
      <c r="C757" s="565"/>
      <c r="D757" s="533"/>
      <c r="E757" s="566" t="s">
        <v>1288</v>
      </c>
      <c r="F757" s="533"/>
      <c r="G757" s="531"/>
      <c r="H757" s="540">
        <v>2021</v>
      </c>
      <c r="I757" s="535"/>
      <c r="J757" s="535"/>
    </row>
    <row r="758" spans="1:10" ht="12.75" thickBot="1" x14ac:dyDescent="0.25">
      <c r="A758" s="92" t="s">
        <v>0</v>
      </c>
      <c r="B758" s="41"/>
      <c r="C758" s="32"/>
      <c r="D758" s="90"/>
      <c r="E758" s="583">
        <f>SUM(E7:E757)</f>
        <v>68544560.295000002</v>
      </c>
      <c r="F758" s="88"/>
      <c r="G758" s="37"/>
      <c r="H758" s="35"/>
      <c r="I758" s="35"/>
      <c r="J758" s="37"/>
    </row>
  </sheetData>
  <mergeCells count="120">
    <mergeCell ref="A656:A660"/>
    <mergeCell ref="B656:B660"/>
    <mergeCell ref="C656:C660"/>
    <mergeCell ref="D656:D660"/>
    <mergeCell ref="A684:D684"/>
    <mergeCell ref="A582:A583"/>
    <mergeCell ref="B582:B583"/>
    <mergeCell ref="C582:C583"/>
    <mergeCell ref="D582:D583"/>
    <mergeCell ref="J582:J583"/>
    <mergeCell ref="A588:A589"/>
    <mergeCell ref="B588:B589"/>
    <mergeCell ref="C588:C589"/>
    <mergeCell ref="D588:D589"/>
    <mergeCell ref="J588:J589"/>
    <mergeCell ref="A570:A571"/>
    <mergeCell ref="B570:B571"/>
    <mergeCell ref="C570:C571"/>
    <mergeCell ref="D570:D571"/>
    <mergeCell ref="J570:J571"/>
    <mergeCell ref="A576:A577"/>
    <mergeCell ref="B576:B577"/>
    <mergeCell ref="C576:C577"/>
    <mergeCell ref="D576:D577"/>
    <mergeCell ref="J576:J577"/>
    <mergeCell ref="A558:A559"/>
    <mergeCell ref="B558:B559"/>
    <mergeCell ref="C558:C559"/>
    <mergeCell ref="D558:D559"/>
    <mergeCell ref="J558:J559"/>
    <mergeCell ref="A564:A565"/>
    <mergeCell ref="B564:B565"/>
    <mergeCell ref="C564:C565"/>
    <mergeCell ref="D564:D565"/>
    <mergeCell ref="J564:J565"/>
    <mergeCell ref="A546:A547"/>
    <mergeCell ref="B546:B547"/>
    <mergeCell ref="C546:C547"/>
    <mergeCell ref="D546:D547"/>
    <mergeCell ref="J546:J547"/>
    <mergeCell ref="A552:A553"/>
    <mergeCell ref="B552:B553"/>
    <mergeCell ref="C552:C553"/>
    <mergeCell ref="D552:D553"/>
    <mergeCell ref="J552:J553"/>
    <mergeCell ref="A534:A535"/>
    <mergeCell ref="B534:B535"/>
    <mergeCell ref="C534:C535"/>
    <mergeCell ref="D534:D535"/>
    <mergeCell ref="J534:J535"/>
    <mergeCell ref="A540:A541"/>
    <mergeCell ref="B540:B541"/>
    <mergeCell ref="C540:C541"/>
    <mergeCell ref="D540:D541"/>
    <mergeCell ref="J540:J541"/>
    <mergeCell ref="A522:A523"/>
    <mergeCell ref="B522:B523"/>
    <mergeCell ref="C522:C523"/>
    <mergeCell ref="D522:D523"/>
    <mergeCell ref="J522:J523"/>
    <mergeCell ref="A528:A529"/>
    <mergeCell ref="B528:B529"/>
    <mergeCell ref="C528:C529"/>
    <mergeCell ref="D528:D529"/>
    <mergeCell ref="J528:J529"/>
    <mergeCell ref="A509:A510"/>
    <mergeCell ref="B509:B510"/>
    <mergeCell ref="C509:C510"/>
    <mergeCell ref="D509:D510"/>
    <mergeCell ref="J509:J510"/>
    <mergeCell ref="A516:A517"/>
    <mergeCell ref="B516:B517"/>
    <mergeCell ref="C516:C517"/>
    <mergeCell ref="D516:D517"/>
    <mergeCell ref="J516:J517"/>
    <mergeCell ref="A503:A505"/>
    <mergeCell ref="B503:B505"/>
    <mergeCell ref="C503:C505"/>
    <mergeCell ref="D503:D505"/>
    <mergeCell ref="J503:J505"/>
    <mergeCell ref="A506:A508"/>
    <mergeCell ref="B506:B508"/>
    <mergeCell ref="C506:C508"/>
    <mergeCell ref="D506:D508"/>
    <mergeCell ref="J506:J508"/>
    <mergeCell ref="I494:I495"/>
    <mergeCell ref="A497:A500"/>
    <mergeCell ref="B497:B500"/>
    <mergeCell ref="C497:C500"/>
    <mergeCell ref="D497:D500"/>
    <mergeCell ref="A501:A502"/>
    <mergeCell ref="B501:B502"/>
    <mergeCell ref="C501:C502"/>
    <mergeCell ref="D501:D502"/>
    <mergeCell ref="A494:A495"/>
    <mergeCell ref="B494:B495"/>
    <mergeCell ref="C494:C495"/>
    <mergeCell ref="D494:D495"/>
    <mergeCell ref="F494:F495"/>
    <mergeCell ref="H494:H495"/>
    <mergeCell ref="A347:D347"/>
    <mergeCell ref="A492:A493"/>
    <mergeCell ref="B492:B493"/>
    <mergeCell ref="C492:C493"/>
    <mergeCell ref="D492:D493"/>
    <mergeCell ref="A178:D178"/>
    <mergeCell ref="A232:D232"/>
    <mergeCell ref="A236:D236"/>
    <mergeCell ref="A238:D238"/>
    <mergeCell ref="A241:D241"/>
    <mergeCell ref="A248:D248"/>
    <mergeCell ref="A5:D5"/>
    <mergeCell ref="A6:D6"/>
    <mergeCell ref="A64:A65"/>
    <mergeCell ref="A109:A110"/>
    <mergeCell ref="A162:D162"/>
    <mergeCell ref="A170:D170"/>
    <mergeCell ref="A257:D257"/>
    <mergeCell ref="A261:D261"/>
    <mergeCell ref="A346:D346"/>
  </mergeCells>
  <phoneticPr fontId="11" type="noConversion"/>
  <printOptions horizontalCentered="1"/>
  <pageMargins left="0.25" right="0.25" top="0.75" bottom="0.75" header="0.3" footer="0.3"/>
  <pageSetup paperSize="9" scale="10" orientation="landscape" r:id="rId1"/>
  <headerFooter alignWithMargins="0">
    <oddHeader>&amp;C&amp;"Arial,Negrita"&amp;18PROYECTO DE PRESUPUESTO 2021</oddHeader>
    <oddFooter>&amp;L&amp;"Arial,Negrita"&amp;8PROYECTO DE PRESUPUESTO PARA EL AÑO FISCAL 2020
INFORMACIÓN PARA LA COMISIÓN DE PRESUPUESTO Y CUENTA GENERAL DE LA REPÚBLICA DEL CONGRESO DE LA REPÚBLICA</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Hoja31">
    <tabColor theme="9" tint="-0.249977111117893"/>
    <pageSetUpPr fitToPage="1"/>
  </sheetPr>
  <dimension ref="A1:W31"/>
  <sheetViews>
    <sheetView view="pageLayout" zoomScale="85" zoomScaleNormal="100" zoomScaleSheetLayoutView="100" zoomScalePageLayoutView="85" workbookViewId="0">
      <selection activeCell="A10" sqref="A10"/>
    </sheetView>
  </sheetViews>
  <sheetFormatPr baseColWidth="10" defaultColWidth="11.42578125" defaultRowHeight="12" x14ac:dyDescent="0.2"/>
  <cols>
    <col min="1" max="1" width="81" style="119" customWidth="1"/>
    <col min="2" max="2" width="30.7109375" style="53" customWidth="1"/>
    <col min="3" max="3" width="31.140625" style="53" customWidth="1"/>
    <col min="4" max="4" width="23.28515625" style="119" customWidth="1"/>
    <col min="5" max="5" width="22.28515625" style="119" customWidth="1"/>
    <col min="6" max="6" width="32.85546875" style="119" customWidth="1"/>
    <col min="7" max="7" width="39.5703125" style="119" customWidth="1"/>
    <col min="8" max="8" width="23.5703125" style="119" customWidth="1"/>
    <col min="9" max="16384" width="11.42578125" style="119"/>
  </cols>
  <sheetData>
    <row r="1" spans="1:23" s="5" customFormat="1" x14ac:dyDescent="0.2">
      <c r="A1" s="120" t="s">
        <v>452</v>
      </c>
      <c r="B1" s="510"/>
      <c r="C1" s="510"/>
      <c r="D1" s="120"/>
      <c r="E1" s="120"/>
      <c r="F1" s="120"/>
      <c r="G1" s="120"/>
    </row>
    <row r="2" spans="1:23" s="5" customFormat="1" x14ac:dyDescent="0.2">
      <c r="A2" s="120" t="s">
        <v>367</v>
      </c>
      <c r="B2" s="510"/>
      <c r="C2" s="510"/>
      <c r="D2" s="120"/>
      <c r="E2" s="120"/>
      <c r="F2" s="120"/>
      <c r="G2" s="120"/>
      <c r="H2" s="120"/>
      <c r="I2" s="120"/>
      <c r="J2" s="120"/>
      <c r="K2" s="120"/>
      <c r="L2" s="120"/>
      <c r="M2" s="120"/>
      <c r="N2" s="120"/>
      <c r="O2" s="120"/>
      <c r="P2" s="120"/>
      <c r="Q2" s="120"/>
      <c r="R2" s="120"/>
      <c r="S2" s="120"/>
      <c r="T2" s="120"/>
      <c r="U2" s="120"/>
      <c r="V2" s="120"/>
      <c r="W2" s="120"/>
    </row>
    <row r="3" spans="1:23" ht="12.75" thickBot="1" x14ac:dyDescent="0.25">
      <c r="A3" s="14"/>
      <c r="B3" s="586"/>
      <c r="C3" s="586"/>
      <c r="D3" s="17"/>
      <c r="E3" s="17"/>
      <c r="F3" s="17"/>
    </row>
    <row r="4" spans="1:23" ht="12.75" thickBot="1" x14ac:dyDescent="0.25">
      <c r="A4" s="1032" t="s">
        <v>45</v>
      </c>
      <c r="B4" s="1030" t="s">
        <v>384</v>
      </c>
      <c r="C4" s="1030" t="s">
        <v>385</v>
      </c>
      <c r="D4" s="209" t="s">
        <v>2332</v>
      </c>
      <c r="E4" s="209" t="s">
        <v>2333</v>
      </c>
      <c r="F4" s="369" t="s">
        <v>2334</v>
      </c>
      <c r="G4" s="1032" t="s">
        <v>60</v>
      </c>
      <c r="H4" s="1032" t="s">
        <v>128</v>
      </c>
    </row>
    <row r="5" spans="1:23" ht="12.75" customHeight="1" thickBot="1" x14ac:dyDescent="0.25">
      <c r="A5" s="1034"/>
      <c r="B5" s="1031"/>
      <c r="C5" s="1031"/>
      <c r="D5" s="210" t="s">
        <v>382</v>
      </c>
      <c r="E5" s="210" t="s">
        <v>382</v>
      </c>
      <c r="F5" s="210" t="s">
        <v>382</v>
      </c>
      <c r="G5" s="1033"/>
      <c r="H5" s="1033"/>
    </row>
    <row r="6" spans="1:23" ht="12" customHeight="1" x14ac:dyDescent="0.2">
      <c r="A6" s="587" t="s">
        <v>659</v>
      </c>
      <c r="B6" s="588"/>
      <c r="C6" s="588"/>
      <c r="D6" s="589"/>
      <c r="E6" s="590"/>
      <c r="F6" s="591"/>
      <c r="G6" s="592"/>
      <c r="H6" s="592"/>
    </row>
    <row r="7" spans="1:23" ht="36" x14ac:dyDescent="0.2">
      <c r="A7" s="593" t="s">
        <v>2335</v>
      </c>
      <c r="B7" s="593" t="s">
        <v>1011</v>
      </c>
      <c r="C7" s="594"/>
      <c r="D7" s="595"/>
      <c r="E7" s="596"/>
      <c r="F7" s="595"/>
      <c r="G7" s="597"/>
      <c r="H7" s="598"/>
    </row>
    <row r="8" spans="1:23" ht="48" x14ac:dyDescent="0.2">
      <c r="A8" s="593" t="s">
        <v>2336</v>
      </c>
      <c r="B8" s="593" t="s">
        <v>2337</v>
      </c>
      <c r="C8" s="594"/>
      <c r="D8" s="595"/>
      <c r="E8" s="596"/>
      <c r="F8" s="595"/>
      <c r="G8" s="597"/>
      <c r="H8" s="598"/>
    </row>
    <row r="9" spans="1:23" ht="48" x14ac:dyDescent="0.2">
      <c r="A9" s="593" t="s">
        <v>2338</v>
      </c>
      <c r="B9" s="593"/>
      <c r="C9" s="594" t="s">
        <v>1143</v>
      </c>
      <c r="D9" s="595">
        <v>275499.28999999998</v>
      </c>
      <c r="E9" s="596"/>
      <c r="F9" s="595"/>
      <c r="G9" s="597"/>
      <c r="H9" s="598"/>
    </row>
    <row r="10" spans="1:23" ht="48" x14ac:dyDescent="0.2">
      <c r="A10" s="593" t="s">
        <v>2339</v>
      </c>
      <c r="B10" s="593" t="s">
        <v>1011</v>
      </c>
      <c r="C10" s="594"/>
      <c r="D10" s="595"/>
      <c r="E10" s="596"/>
      <c r="F10" s="595"/>
      <c r="G10" s="597"/>
      <c r="H10" s="598"/>
    </row>
    <row r="11" spans="1:23" ht="36" x14ac:dyDescent="0.2">
      <c r="A11" s="593" t="s">
        <v>2340</v>
      </c>
      <c r="B11" s="595" t="s">
        <v>2341</v>
      </c>
      <c r="C11" s="594" t="s">
        <v>2342</v>
      </c>
      <c r="E11" s="596"/>
      <c r="F11" s="595"/>
      <c r="G11" s="597"/>
      <c r="H11" s="598"/>
    </row>
    <row r="12" spans="1:23" ht="48" x14ac:dyDescent="0.2">
      <c r="A12" s="593" t="s">
        <v>2343</v>
      </c>
      <c r="B12" s="593" t="s">
        <v>2344</v>
      </c>
      <c r="C12" s="594"/>
      <c r="D12" s="595">
        <v>681220.98</v>
      </c>
      <c r="E12" s="596"/>
      <c r="F12" s="595"/>
      <c r="G12" s="597"/>
      <c r="H12" s="598"/>
    </row>
    <row r="13" spans="1:23" ht="48" x14ac:dyDescent="0.2">
      <c r="A13" s="593" t="s">
        <v>1145</v>
      </c>
      <c r="B13" s="593" t="s">
        <v>2345</v>
      </c>
      <c r="C13" s="594"/>
      <c r="D13" s="595">
        <v>589938.9</v>
      </c>
      <c r="E13" s="596"/>
      <c r="F13" s="595"/>
      <c r="G13" s="597"/>
      <c r="H13" s="598"/>
    </row>
    <row r="14" spans="1:23" ht="48" x14ac:dyDescent="0.2">
      <c r="A14" s="593" t="s">
        <v>1134</v>
      </c>
      <c r="B14" s="593"/>
      <c r="C14" s="594" t="s">
        <v>1136</v>
      </c>
      <c r="D14" s="595">
        <v>108986.16</v>
      </c>
      <c r="E14" s="596"/>
      <c r="F14" s="595"/>
      <c r="G14" s="597"/>
      <c r="H14" s="598"/>
    </row>
    <row r="15" spans="1:23" ht="48" x14ac:dyDescent="0.2">
      <c r="A15" s="593" t="s">
        <v>2336</v>
      </c>
      <c r="B15" s="593" t="s">
        <v>1011</v>
      </c>
      <c r="C15" s="594"/>
      <c r="D15" s="595"/>
      <c r="E15" s="596"/>
      <c r="F15" s="595"/>
      <c r="G15" s="597"/>
      <c r="H15" s="598"/>
    </row>
    <row r="16" spans="1:23" ht="48" x14ac:dyDescent="0.2">
      <c r="A16" s="593" t="s">
        <v>2338</v>
      </c>
      <c r="B16" s="593" t="s">
        <v>765</v>
      </c>
      <c r="C16" s="594"/>
      <c r="D16" s="595"/>
      <c r="E16" s="596"/>
      <c r="F16" s="595"/>
      <c r="G16" s="597"/>
      <c r="H16" s="598"/>
    </row>
    <row r="17" spans="1:8" ht="48" x14ac:dyDescent="0.2">
      <c r="A17" s="593" t="s">
        <v>2339</v>
      </c>
      <c r="B17" s="593" t="s">
        <v>1011</v>
      </c>
      <c r="C17" s="594"/>
      <c r="D17" s="595"/>
      <c r="E17" s="596"/>
      <c r="F17" s="595"/>
      <c r="G17" s="597"/>
      <c r="H17" s="598"/>
    </row>
    <row r="18" spans="1:8" ht="60" x14ac:dyDescent="0.2">
      <c r="A18" s="593" t="s">
        <v>2346</v>
      </c>
      <c r="B18" s="593" t="s">
        <v>2347</v>
      </c>
      <c r="C18" s="594"/>
      <c r="D18" s="595">
        <v>238909.05</v>
      </c>
      <c r="E18" s="596"/>
      <c r="F18" s="595"/>
      <c r="G18" s="597"/>
      <c r="H18" s="598"/>
    </row>
    <row r="19" spans="1:8" ht="48" x14ac:dyDescent="0.2">
      <c r="A19" s="593" t="s">
        <v>2348</v>
      </c>
      <c r="B19" s="593" t="s">
        <v>956</v>
      </c>
      <c r="C19" s="594"/>
      <c r="D19" s="595"/>
      <c r="E19" s="596"/>
      <c r="F19" s="595"/>
      <c r="G19" s="597"/>
      <c r="H19" s="598"/>
    </row>
    <row r="20" spans="1:8" ht="48" x14ac:dyDescent="0.2">
      <c r="A20" s="593" t="s">
        <v>1134</v>
      </c>
      <c r="B20" s="593" t="s">
        <v>1011</v>
      </c>
      <c r="C20" s="594"/>
      <c r="D20" s="595"/>
      <c r="E20" s="596"/>
      <c r="F20" s="595"/>
      <c r="G20" s="597"/>
      <c r="H20" s="598"/>
    </row>
    <row r="21" spans="1:8" ht="48" x14ac:dyDescent="0.2">
      <c r="A21" s="593" t="s">
        <v>2349</v>
      </c>
      <c r="B21" s="593" t="s">
        <v>956</v>
      </c>
      <c r="C21" s="594"/>
      <c r="D21" s="595"/>
      <c r="E21" s="596"/>
      <c r="F21" s="595"/>
      <c r="G21" s="597"/>
      <c r="H21" s="598"/>
    </row>
    <row r="22" spans="1:8" ht="36" x14ac:dyDescent="0.2">
      <c r="A22" s="593" t="s">
        <v>2350</v>
      </c>
      <c r="B22" s="593" t="s">
        <v>956</v>
      </c>
      <c r="C22" s="594"/>
      <c r="D22" s="595"/>
      <c r="E22" s="596"/>
      <c r="F22" s="595"/>
      <c r="G22" s="597"/>
      <c r="H22" s="598"/>
    </row>
    <row r="23" spans="1:8" ht="60" x14ac:dyDescent="0.2">
      <c r="A23" s="593" t="s">
        <v>2351</v>
      </c>
      <c r="B23" s="593" t="s">
        <v>765</v>
      </c>
      <c r="C23" s="594"/>
      <c r="D23" s="595"/>
      <c r="E23" s="596"/>
      <c r="F23" s="595"/>
      <c r="G23" s="597"/>
      <c r="H23" s="598"/>
    </row>
    <row r="24" spans="1:8" x14ac:dyDescent="0.2">
      <c r="A24" s="599" t="s">
        <v>1336</v>
      </c>
      <c r="B24" s="588"/>
      <c r="C24" s="588"/>
      <c r="D24" s="600">
        <f>SUM(D7:D23)</f>
        <v>1894554.38</v>
      </c>
      <c r="E24" s="590"/>
      <c r="F24" s="591"/>
      <c r="G24" s="592"/>
      <c r="H24" s="592"/>
    </row>
    <row r="25" spans="1:8" ht="24" x14ac:dyDescent="0.2">
      <c r="A25" s="601">
        <v>1</v>
      </c>
      <c r="B25" s="593" t="s">
        <v>1338</v>
      </c>
      <c r="C25" s="594" t="s">
        <v>105</v>
      </c>
      <c r="D25" s="595"/>
      <c r="E25" s="596"/>
      <c r="F25" s="595">
        <v>121430</v>
      </c>
      <c r="G25" s="597"/>
      <c r="H25" s="598"/>
    </row>
    <row r="26" spans="1:8" ht="36" x14ac:dyDescent="0.2">
      <c r="A26" s="601">
        <v>2</v>
      </c>
      <c r="B26" s="593" t="s">
        <v>1340</v>
      </c>
      <c r="C26" s="594" t="s">
        <v>105</v>
      </c>
      <c r="D26" s="595"/>
      <c r="E26" s="596"/>
      <c r="F26" s="595">
        <v>50110</v>
      </c>
      <c r="G26" s="597"/>
      <c r="H26" s="598"/>
    </row>
    <row r="27" spans="1:8" ht="12.75" thickBot="1" x14ac:dyDescent="0.25">
      <c r="A27" s="601">
        <v>3</v>
      </c>
      <c r="B27" s="593" t="s">
        <v>1342</v>
      </c>
      <c r="C27" s="594" t="s">
        <v>105</v>
      </c>
      <c r="D27" s="595"/>
      <c r="E27" s="596"/>
      <c r="F27" s="595">
        <v>99964.06</v>
      </c>
      <c r="G27" s="597"/>
      <c r="H27" s="598"/>
    </row>
    <row r="28" spans="1:8" ht="12.75" thickBot="1" x14ac:dyDescent="0.25">
      <c r="A28" s="92" t="s">
        <v>46</v>
      </c>
      <c r="B28" s="602"/>
      <c r="C28" s="602"/>
      <c r="D28" s="603">
        <f>+D24</f>
        <v>1894554.38</v>
      </c>
      <c r="E28" s="34"/>
      <c r="F28" s="604">
        <f>SUM(F25:F27)</f>
        <v>271504.06</v>
      </c>
      <c r="G28" s="36"/>
      <c r="H28" s="36"/>
    </row>
    <row r="29" spans="1:8" x14ac:dyDescent="0.2">
      <c r="A29" s="25"/>
      <c r="B29" s="605"/>
      <c r="C29" s="605"/>
      <c r="D29" s="2"/>
      <c r="E29" s="2"/>
      <c r="F29" s="2"/>
    </row>
    <row r="30" spans="1:8" x14ac:dyDescent="0.2">
      <c r="A30" s="18" t="s">
        <v>61</v>
      </c>
      <c r="B30" s="606"/>
      <c r="C30" s="606"/>
      <c r="D30" s="2"/>
      <c r="E30" s="2"/>
      <c r="F30" s="2"/>
    </row>
    <row r="31" spans="1:8" x14ac:dyDescent="0.2">
      <c r="A31" s="1" t="s">
        <v>129</v>
      </c>
      <c r="B31" s="607"/>
      <c r="C31" s="607"/>
      <c r="D31" s="2"/>
      <c r="E31" s="2"/>
      <c r="F31" s="2"/>
    </row>
  </sheetData>
  <mergeCells count="5">
    <mergeCell ref="B4:B5"/>
    <mergeCell ref="H4:H5"/>
    <mergeCell ref="A4:A5"/>
    <mergeCell ref="G4:G5"/>
    <mergeCell ref="C4:C5"/>
  </mergeCells>
  <phoneticPr fontId="0" type="noConversion"/>
  <printOptions horizontalCentered="1"/>
  <pageMargins left="0.25" right="0.29950980392156862" top="0.75" bottom="0.75" header="0.3" footer="0.3"/>
  <pageSetup paperSize="9" scale="49" orientation="landscape" r:id="rId1"/>
  <headerFooter alignWithMargins="0">
    <oddHeader>&amp;C&amp;"Arial,Negrita"&amp;18PROYECTO DE PRESUPUESTO 2021</oddHeader>
    <oddFooter>&amp;L&amp;"Arial,Negrita"&amp;8PROYECTO DE PRESUPUESTO PARA EL AÑO FISCAL 2020
INFORMACIÓN PARA LA COMISIÓN DE PRESUPUESTO Y CUENTA GENERAL DE LA REPÚBLICA DEL CONGRESO DE LA REPÚBLICA</oddFooter>
  </headerFooter>
  <colBreaks count="1" manualBreakCount="1">
    <brk id="8" max="1048575" man="1"/>
  </col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9" tint="-0.249977111117893"/>
    <pageSetUpPr fitToPage="1"/>
  </sheetPr>
  <dimension ref="A1:V197"/>
  <sheetViews>
    <sheetView view="pageLayout" topLeftCell="A166" zoomScale="85" zoomScaleNormal="100" zoomScaleSheetLayoutView="100" zoomScalePageLayoutView="85" workbookViewId="0">
      <selection activeCell="C14" sqref="C14"/>
    </sheetView>
  </sheetViews>
  <sheetFormatPr baseColWidth="10" defaultColWidth="11.42578125" defaultRowHeight="12" x14ac:dyDescent="0.2"/>
  <cols>
    <col min="1" max="1" width="42" style="264" bestFit="1" customWidth="1"/>
    <col min="2" max="2" width="23.5703125" style="612" customWidth="1"/>
    <col min="3" max="3" width="35.42578125" style="264" customWidth="1"/>
    <col min="4" max="5" width="15.5703125" style="613" customWidth="1"/>
    <col min="6" max="8" width="15.5703125" style="264" customWidth="1"/>
    <col min="9" max="16384" width="11.42578125" style="264"/>
  </cols>
  <sheetData>
    <row r="1" spans="1:22" s="271" customFormat="1" ht="15.75" x14ac:dyDescent="0.25">
      <c r="A1" s="273" t="s">
        <v>453</v>
      </c>
      <c r="B1" s="608"/>
      <c r="C1" s="272"/>
      <c r="D1" s="609"/>
      <c r="E1" s="609"/>
      <c r="F1" s="272"/>
      <c r="G1" s="272"/>
      <c r="H1" s="272"/>
    </row>
    <row r="2" spans="1:22" s="270" customFormat="1" ht="15.75" x14ac:dyDescent="0.2">
      <c r="A2" s="120" t="s">
        <v>367</v>
      </c>
      <c r="B2" s="610"/>
      <c r="C2" s="123"/>
      <c r="D2" s="611"/>
      <c r="E2" s="611"/>
      <c r="F2" s="123"/>
      <c r="G2" s="123"/>
      <c r="H2" s="123"/>
      <c r="I2" s="123"/>
      <c r="J2" s="123"/>
      <c r="K2" s="123"/>
      <c r="L2" s="123"/>
      <c r="M2" s="123"/>
      <c r="N2" s="123"/>
      <c r="O2" s="123"/>
      <c r="P2" s="123"/>
      <c r="Q2" s="123"/>
      <c r="R2" s="123"/>
      <c r="S2" s="123"/>
      <c r="T2" s="123"/>
      <c r="U2" s="123"/>
      <c r="V2" s="123"/>
    </row>
    <row r="3" spans="1:22" ht="12.75" thickBot="1" x14ac:dyDescent="0.25"/>
    <row r="4" spans="1:22" ht="21" customHeight="1" thickBot="1" x14ac:dyDescent="0.25">
      <c r="A4" s="1039" t="s">
        <v>392</v>
      </c>
      <c r="B4" s="1037" t="s">
        <v>107</v>
      </c>
      <c r="C4" s="1035" t="s">
        <v>391</v>
      </c>
      <c r="D4" s="1036"/>
      <c r="E4" s="1036"/>
      <c r="F4" s="1036"/>
      <c r="G4" s="1036"/>
      <c r="H4" s="1036"/>
    </row>
    <row r="5" spans="1:22" s="268" customFormat="1" ht="33" customHeight="1" thickBot="1" x14ac:dyDescent="0.25">
      <c r="A5" s="1040"/>
      <c r="B5" s="1038"/>
      <c r="C5" s="370" t="s">
        <v>390</v>
      </c>
      <c r="D5" s="614" t="s">
        <v>389</v>
      </c>
      <c r="E5" s="269" t="s">
        <v>388</v>
      </c>
      <c r="F5" s="615" t="s">
        <v>387</v>
      </c>
      <c r="G5" s="615" t="s">
        <v>2352</v>
      </c>
      <c r="H5" s="615" t="s">
        <v>2353</v>
      </c>
    </row>
    <row r="6" spans="1:22" x14ac:dyDescent="0.2">
      <c r="A6" s="267"/>
      <c r="B6" s="616"/>
      <c r="C6" s="266"/>
      <c r="D6" s="617"/>
      <c r="E6" s="618"/>
      <c r="F6" s="266"/>
      <c r="G6" s="266"/>
      <c r="H6" s="266"/>
    </row>
    <row r="7" spans="1:22" x14ac:dyDescent="0.2">
      <c r="A7" s="619" t="s">
        <v>47</v>
      </c>
      <c r="B7" s="593" t="s">
        <v>2354</v>
      </c>
      <c r="C7" s="595" t="s">
        <v>2355</v>
      </c>
      <c r="D7" s="597" t="s">
        <v>2356</v>
      </c>
      <c r="E7" s="620">
        <v>2004</v>
      </c>
      <c r="F7" s="595" t="s">
        <v>2357</v>
      </c>
      <c r="G7" s="597" t="s">
        <v>2358</v>
      </c>
      <c r="H7" s="621">
        <v>39391351.539999999</v>
      </c>
    </row>
    <row r="8" spans="1:22" x14ac:dyDescent="0.2">
      <c r="A8" s="619"/>
      <c r="B8" s="593"/>
      <c r="C8" s="595"/>
      <c r="D8" s="597"/>
      <c r="E8" s="620"/>
      <c r="F8" s="595"/>
      <c r="G8" s="597"/>
      <c r="H8" s="595"/>
    </row>
    <row r="9" spans="1:22" x14ac:dyDescent="0.2">
      <c r="A9" s="619" t="s">
        <v>48</v>
      </c>
      <c r="B9" s="593" t="s">
        <v>2354</v>
      </c>
      <c r="C9" s="595" t="s">
        <v>2355</v>
      </c>
      <c r="D9" s="597" t="s">
        <v>2356</v>
      </c>
      <c r="E9" s="620">
        <v>2013</v>
      </c>
      <c r="F9" s="595" t="s">
        <v>2357</v>
      </c>
      <c r="G9" s="597">
        <v>2071162.03</v>
      </c>
      <c r="H9" s="621">
        <v>615408.16</v>
      </c>
    </row>
    <row r="10" spans="1:22" x14ac:dyDescent="0.2">
      <c r="A10" s="619"/>
      <c r="B10" s="593"/>
      <c r="C10" s="595"/>
      <c r="D10" s="597"/>
      <c r="E10" s="620"/>
      <c r="F10" s="595"/>
      <c r="G10" s="597"/>
      <c r="H10" s="621"/>
    </row>
    <row r="11" spans="1:22" x14ac:dyDescent="0.2">
      <c r="A11" s="619" t="s">
        <v>49</v>
      </c>
      <c r="B11" s="593"/>
      <c r="C11" s="595"/>
      <c r="D11" s="597"/>
      <c r="E11" s="620"/>
      <c r="F11" s="595"/>
      <c r="G11" s="597"/>
      <c r="H11" s="621"/>
    </row>
    <row r="12" spans="1:22" x14ac:dyDescent="0.2">
      <c r="A12" s="619" t="s">
        <v>386</v>
      </c>
      <c r="B12" s="593"/>
      <c r="C12" s="595"/>
      <c r="D12" s="597"/>
      <c r="E12" s="620"/>
      <c r="F12" s="595"/>
      <c r="G12" s="597"/>
      <c r="H12" s="595"/>
    </row>
    <row r="13" spans="1:22" x14ac:dyDescent="0.2">
      <c r="A13" s="619" t="s">
        <v>2359</v>
      </c>
      <c r="B13" s="593" t="s">
        <v>2354</v>
      </c>
      <c r="C13" s="595" t="s">
        <v>2355</v>
      </c>
      <c r="D13" s="597" t="s">
        <v>2360</v>
      </c>
      <c r="E13" s="620">
        <v>2013</v>
      </c>
      <c r="F13" s="595" t="s">
        <v>2357</v>
      </c>
      <c r="G13" s="597">
        <v>3063667.72</v>
      </c>
      <c r="H13" s="621">
        <v>1585260.7</v>
      </c>
    </row>
    <row r="14" spans="1:22" x14ac:dyDescent="0.2">
      <c r="A14" s="619" t="s">
        <v>2361</v>
      </c>
      <c r="B14" s="593" t="s">
        <v>2354</v>
      </c>
      <c r="C14" s="595" t="s">
        <v>2355</v>
      </c>
      <c r="D14" s="597" t="s">
        <v>2356</v>
      </c>
      <c r="E14" s="620">
        <v>2016</v>
      </c>
      <c r="F14" s="595" t="s">
        <v>2357</v>
      </c>
      <c r="G14" s="597">
        <v>4902724.67</v>
      </c>
      <c r="H14" s="621">
        <v>5578279.7800000003</v>
      </c>
    </row>
    <row r="15" spans="1:22" x14ac:dyDescent="0.2">
      <c r="A15" s="619" t="s">
        <v>2362</v>
      </c>
      <c r="B15" s="593" t="s">
        <v>2354</v>
      </c>
      <c r="C15" s="595" t="s">
        <v>2355</v>
      </c>
      <c r="D15" s="597" t="s">
        <v>2356</v>
      </c>
      <c r="E15" s="620">
        <v>2018</v>
      </c>
      <c r="F15" s="595" t="s">
        <v>2357</v>
      </c>
      <c r="G15" s="597">
        <v>19859920.32</v>
      </c>
      <c r="H15" s="595">
        <v>7608703.5700000003</v>
      </c>
    </row>
    <row r="16" spans="1:22" x14ac:dyDescent="0.2">
      <c r="A16" s="619"/>
      <c r="B16" s="593"/>
      <c r="C16" s="595"/>
      <c r="D16" s="597"/>
      <c r="E16" s="620"/>
      <c r="F16" s="595"/>
      <c r="G16" s="597"/>
      <c r="H16" s="621"/>
    </row>
    <row r="17" spans="1:8" x14ac:dyDescent="0.2">
      <c r="A17" s="619" t="s">
        <v>50</v>
      </c>
      <c r="B17" s="593" t="s">
        <v>2354</v>
      </c>
      <c r="C17" s="595" t="s">
        <v>2355</v>
      </c>
      <c r="D17" s="597" t="s">
        <v>2363</v>
      </c>
      <c r="E17" s="620">
        <v>2004</v>
      </c>
      <c r="F17" s="595" t="s">
        <v>2357</v>
      </c>
      <c r="G17" s="597">
        <v>90820.68</v>
      </c>
      <c r="H17" s="621">
        <v>321744.77</v>
      </c>
    </row>
    <row r="18" spans="1:8" x14ac:dyDescent="0.2">
      <c r="A18" s="619"/>
      <c r="B18" s="593" t="s">
        <v>2354</v>
      </c>
      <c r="C18" s="595" t="s">
        <v>2355</v>
      </c>
      <c r="D18" s="597" t="s">
        <v>2364</v>
      </c>
      <c r="E18" s="620">
        <v>2004</v>
      </c>
      <c r="F18" s="595" t="s">
        <v>2357</v>
      </c>
      <c r="G18" s="597">
        <v>35225.17</v>
      </c>
      <c r="H18" s="595">
        <v>35225.17</v>
      </c>
    </row>
    <row r="19" spans="1:8" x14ac:dyDescent="0.2">
      <c r="A19" s="619"/>
      <c r="B19" s="593" t="s">
        <v>2354</v>
      </c>
      <c r="C19" s="595" t="s">
        <v>2355</v>
      </c>
      <c r="D19" s="597" t="s">
        <v>2356</v>
      </c>
      <c r="E19" s="620">
        <v>2012</v>
      </c>
      <c r="F19" s="595" t="s">
        <v>2357</v>
      </c>
      <c r="G19" s="597">
        <v>1.78</v>
      </c>
      <c r="H19" s="621">
        <v>1.78</v>
      </c>
    </row>
    <row r="20" spans="1:8" x14ac:dyDescent="0.2">
      <c r="A20" s="619"/>
      <c r="B20" s="593" t="s">
        <v>2354</v>
      </c>
      <c r="C20" s="595" t="s">
        <v>2355</v>
      </c>
      <c r="D20" s="597" t="s">
        <v>2365</v>
      </c>
      <c r="E20" s="620">
        <v>2010</v>
      </c>
      <c r="F20" s="595" t="s">
        <v>2357</v>
      </c>
      <c r="G20" s="597">
        <v>1952481.5</v>
      </c>
      <c r="H20" s="621">
        <v>1952481.5</v>
      </c>
    </row>
    <row r="21" spans="1:8" x14ac:dyDescent="0.2">
      <c r="A21" s="619" t="s">
        <v>2366</v>
      </c>
      <c r="B21" s="593" t="s">
        <v>2354</v>
      </c>
      <c r="C21" s="595" t="s">
        <v>2355</v>
      </c>
      <c r="D21" s="597" t="s">
        <v>2356</v>
      </c>
      <c r="E21" s="620">
        <v>2017</v>
      </c>
      <c r="F21" s="595" t="s">
        <v>2357</v>
      </c>
      <c r="G21" s="597">
        <v>429749</v>
      </c>
      <c r="H21" s="595">
        <v>521768.06</v>
      </c>
    </row>
    <row r="22" spans="1:8" x14ac:dyDescent="0.2">
      <c r="A22" s="619"/>
      <c r="B22" s="593"/>
      <c r="C22" s="595"/>
      <c r="D22" s="597"/>
      <c r="E22" s="620"/>
      <c r="F22" s="595"/>
      <c r="G22" s="597"/>
      <c r="H22" s="621"/>
    </row>
    <row r="23" spans="1:8" x14ac:dyDescent="0.2">
      <c r="A23" s="619" t="s">
        <v>51</v>
      </c>
      <c r="B23" s="593"/>
      <c r="C23" s="595"/>
      <c r="D23" s="597"/>
      <c r="E23" s="620"/>
      <c r="F23" s="595"/>
      <c r="G23" s="597"/>
      <c r="H23" s="621"/>
    </row>
    <row r="24" spans="1:8" x14ac:dyDescent="0.2">
      <c r="A24" s="619"/>
      <c r="B24" s="593"/>
      <c r="C24" s="595"/>
      <c r="D24" s="597"/>
      <c r="E24" s="620"/>
      <c r="F24" s="595"/>
      <c r="G24" s="597"/>
      <c r="H24" s="595"/>
    </row>
    <row r="25" spans="1:8" x14ac:dyDescent="0.2">
      <c r="A25" s="619" t="s">
        <v>55</v>
      </c>
      <c r="B25" s="593"/>
      <c r="C25" s="595"/>
      <c r="D25" s="597"/>
      <c r="E25" s="620"/>
      <c r="F25" s="595"/>
      <c r="G25" s="597"/>
      <c r="H25" s="621"/>
    </row>
    <row r="26" spans="1:8" x14ac:dyDescent="0.2">
      <c r="A26" s="619" t="s">
        <v>56</v>
      </c>
      <c r="B26" s="593"/>
      <c r="C26" s="595"/>
      <c r="D26" s="597"/>
      <c r="E26" s="620"/>
      <c r="F26" s="595"/>
      <c r="G26" s="597"/>
      <c r="H26" s="621"/>
    </row>
    <row r="27" spans="1:8" x14ac:dyDescent="0.2">
      <c r="A27" s="619" t="s">
        <v>2367</v>
      </c>
      <c r="B27" s="593" t="s">
        <v>2354</v>
      </c>
      <c r="C27" s="595" t="s">
        <v>2355</v>
      </c>
      <c r="D27" s="597" t="s">
        <v>2356</v>
      </c>
      <c r="E27" s="620">
        <v>2008</v>
      </c>
      <c r="F27" s="595" t="s">
        <v>2357</v>
      </c>
      <c r="G27" s="597">
        <v>211.54</v>
      </c>
      <c r="H27" s="595">
        <v>211.54</v>
      </c>
    </row>
    <row r="28" spans="1:8" x14ac:dyDescent="0.2">
      <c r="A28" s="619" t="s">
        <v>2368</v>
      </c>
      <c r="B28" s="593" t="s">
        <v>2354</v>
      </c>
      <c r="C28" s="595" t="s">
        <v>2355</v>
      </c>
      <c r="D28" s="597" t="s">
        <v>2356</v>
      </c>
      <c r="E28" s="620">
        <v>2008</v>
      </c>
      <c r="F28" s="595" t="s">
        <v>2357</v>
      </c>
      <c r="G28" s="597">
        <v>1064580.8400000001</v>
      </c>
      <c r="H28" s="621">
        <v>2505764.2999999998</v>
      </c>
    </row>
    <row r="29" spans="1:8" x14ac:dyDescent="0.2">
      <c r="A29" s="619" t="s">
        <v>2369</v>
      </c>
      <c r="B29" s="593" t="s">
        <v>2354</v>
      </c>
      <c r="C29" s="595" t="s">
        <v>2355</v>
      </c>
      <c r="D29" s="597" t="s">
        <v>2356</v>
      </c>
      <c r="E29" s="620">
        <v>2008</v>
      </c>
      <c r="F29" s="595" t="s">
        <v>2357</v>
      </c>
      <c r="G29" s="597">
        <v>2117719.36</v>
      </c>
      <c r="H29" s="621">
        <v>1196492.52</v>
      </c>
    </row>
    <row r="30" spans="1:8" x14ac:dyDescent="0.2">
      <c r="A30" s="619" t="s">
        <v>2370</v>
      </c>
      <c r="B30" s="593" t="s">
        <v>2354</v>
      </c>
      <c r="C30" s="595" t="s">
        <v>2355</v>
      </c>
      <c r="D30" s="597" t="s">
        <v>2356</v>
      </c>
      <c r="E30" s="620">
        <v>2008</v>
      </c>
      <c r="F30" s="595" t="s">
        <v>2357</v>
      </c>
      <c r="G30" s="597">
        <v>13280502.68</v>
      </c>
      <c r="H30" s="595">
        <v>9291141.4100000001</v>
      </c>
    </row>
    <row r="31" spans="1:8" x14ac:dyDescent="0.2">
      <c r="A31" s="619" t="s">
        <v>2371</v>
      </c>
      <c r="B31" s="593" t="s">
        <v>2354</v>
      </c>
      <c r="C31" s="595" t="s">
        <v>2355</v>
      </c>
      <c r="D31" s="597" t="s">
        <v>2356</v>
      </c>
      <c r="E31" s="620">
        <v>2008</v>
      </c>
      <c r="F31" s="595" t="s">
        <v>2357</v>
      </c>
      <c r="G31" s="597">
        <v>390776.25</v>
      </c>
      <c r="H31" s="621">
        <v>396936.25</v>
      </c>
    </row>
    <row r="32" spans="1:8" x14ac:dyDescent="0.2">
      <c r="A32" s="619" t="s">
        <v>2372</v>
      </c>
      <c r="B32" s="593" t="s">
        <v>2354</v>
      </c>
      <c r="C32" s="595" t="s">
        <v>2355</v>
      </c>
      <c r="D32" s="597" t="s">
        <v>2356</v>
      </c>
      <c r="E32" s="620">
        <v>2008</v>
      </c>
      <c r="F32" s="595" t="s">
        <v>2357</v>
      </c>
      <c r="G32" s="597">
        <v>89421.27</v>
      </c>
      <c r="H32" s="621">
        <v>774223.12</v>
      </c>
    </row>
    <row r="33" spans="1:8" x14ac:dyDescent="0.2">
      <c r="A33" s="619" t="s">
        <v>2373</v>
      </c>
      <c r="B33" s="593" t="s">
        <v>2354</v>
      </c>
      <c r="C33" s="595" t="s">
        <v>2355</v>
      </c>
      <c r="D33" s="597" t="s">
        <v>2356</v>
      </c>
      <c r="E33" s="620">
        <v>2008</v>
      </c>
      <c r="F33" s="595" t="s">
        <v>2357</v>
      </c>
      <c r="G33" s="597">
        <v>14212671.09</v>
      </c>
      <c r="H33" s="595">
        <v>16715595.32</v>
      </c>
    </row>
    <row r="34" spans="1:8" x14ac:dyDescent="0.2">
      <c r="A34" s="619"/>
      <c r="B34" s="593"/>
      <c r="C34" s="595"/>
      <c r="D34" s="597"/>
      <c r="E34" s="620"/>
      <c r="F34" s="595"/>
      <c r="G34" s="597"/>
      <c r="H34" s="621"/>
    </row>
    <row r="35" spans="1:8" ht="36" x14ac:dyDescent="0.2">
      <c r="A35" s="619" t="s">
        <v>47</v>
      </c>
      <c r="B35" s="593" t="s">
        <v>2374</v>
      </c>
      <c r="C35" s="595" t="s">
        <v>2375</v>
      </c>
      <c r="D35" s="597" t="s">
        <v>2376</v>
      </c>
      <c r="E35" s="620">
        <v>2004</v>
      </c>
      <c r="F35" s="595" t="s">
        <v>2377</v>
      </c>
      <c r="G35" s="597">
        <v>0</v>
      </c>
      <c r="H35" s="621">
        <v>0</v>
      </c>
    </row>
    <row r="36" spans="1:8" x14ac:dyDescent="0.2">
      <c r="A36" s="619"/>
      <c r="B36" s="593"/>
      <c r="C36" s="595"/>
      <c r="D36" s="597"/>
      <c r="E36" s="620"/>
      <c r="F36" s="595"/>
      <c r="G36" s="597"/>
      <c r="H36" s="595"/>
    </row>
    <row r="37" spans="1:8" ht="36" x14ac:dyDescent="0.2">
      <c r="A37" s="619" t="s">
        <v>48</v>
      </c>
      <c r="B37" s="593" t="s">
        <v>2374</v>
      </c>
      <c r="C37" s="595" t="s">
        <v>2375</v>
      </c>
      <c r="D37" s="597" t="s">
        <v>2378</v>
      </c>
      <c r="E37" s="620">
        <v>2002</v>
      </c>
      <c r="F37" s="595" t="s">
        <v>2377</v>
      </c>
      <c r="G37" s="597">
        <v>80709.98</v>
      </c>
      <c r="H37" s="621">
        <v>158570.79999999999</v>
      </c>
    </row>
    <row r="38" spans="1:8" x14ac:dyDescent="0.2">
      <c r="A38" s="619"/>
      <c r="B38" s="593"/>
      <c r="C38" s="595"/>
      <c r="D38" s="597"/>
      <c r="E38" s="620"/>
      <c r="F38" s="595"/>
      <c r="G38" s="597"/>
      <c r="H38" s="621"/>
    </row>
    <row r="39" spans="1:8" ht="24" x14ac:dyDescent="0.2">
      <c r="A39" s="619" t="s">
        <v>49</v>
      </c>
      <c r="B39" s="593" t="s">
        <v>2379</v>
      </c>
      <c r="C39" s="595" t="s">
        <v>2375</v>
      </c>
      <c r="D39" s="597" t="s">
        <v>2376</v>
      </c>
      <c r="E39" s="620">
        <v>2020</v>
      </c>
      <c r="F39" s="595" t="s">
        <v>2377</v>
      </c>
      <c r="G39" s="597">
        <v>0</v>
      </c>
      <c r="H39" s="595">
        <v>102240</v>
      </c>
    </row>
    <row r="40" spans="1:8" x14ac:dyDescent="0.2">
      <c r="A40" s="619" t="s">
        <v>386</v>
      </c>
      <c r="B40" s="593"/>
      <c r="C40" s="595"/>
      <c r="D40" s="597"/>
      <c r="E40" s="620"/>
      <c r="F40" s="595"/>
      <c r="G40" s="597"/>
      <c r="H40" s="621"/>
    </row>
    <row r="41" spans="1:8" x14ac:dyDescent="0.2">
      <c r="A41" s="619"/>
      <c r="B41" s="593"/>
      <c r="C41" s="595"/>
      <c r="D41" s="597"/>
      <c r="E41" s="620"/>
      <c r="F41" s="595"/>
      <c r="G41" s="597"/>
      <c r="H41" s="621"/>
    </row>
    <row r="42" spans="1:8" ht="36" x14ac:dyDescent="0.2">
      <c r="A42" s="619" t="s">
        <v>50</v>
      </c>
      <c r="B42" s="593" t="s">
        <v>2374</v>
      </c>
      <c r="C42" s="595" t="s">
        <v>2375</v>
      </c>
      <c r="D42" s="597" t="s">
        <v>2380</v>
      </c>
      <c r="E42" s="620">
        <v>2003</v>
      </c>
      <c r="F42" s="595" t="s">
        <v>2377</v>
      </c>
      <c r="G42" s="597">
        <v>19930.93</v>
      </c>
      <c r="H42" s="595">
        <v>19930.93</v>
      </c>
    </row>
    <row r="43" spans="1:8" x14ac:dyDescent="0.2">
      <c r="A43" s="619"/>
      <c r="B43" s="593"/>
      <c r="C43" s="595"/>
      <c r="D43" s="597"/>
      <c r="E43" s="620"/>
      <c r="F43" s="595"/>
      <c r="G43" s="597"/>
      <c r="H43" s="621"/>
    </row>
    <row r="44" spans="1:8" ht="36" x14ac:dyDescent="0.2">
      <c r="A44" s="619" t="s">
        <v>51</v>
      </c>
      <c r="B44" s="593" t="s">
        <v>2374</v>
      </c>
      <c r="C44" s="595" t="s">
        <v>2375</v>
      </c>
      <c r="D44" s="597" t="s">
        <v>2376</v>
      </c>
      <c r="E44" s="620">
        <v>2015</v>
      </c>
      <c r="F44" s="595" t="s">
        <v>2377</v>
      </c>
      <c r="G44" s="597">
        <v>374166.48</v>
      </c>
      <c r="H44" s="621">
        <v>374166.48</v>
      </c>
    </row>
    <row r="45" spans="1:8" x14ac:dyDescent="0.2">
      <c r="A45" s="619"/>
      <c r="B45" s="593"/>
      <c r="C45" s="595"/>
      <c r="D45" s="597"/>
      <c r="E45" s="620"/>
      <c r="F45" s="595"/>
      <c r="G45" s="597"/>
      <c r="H45" s="621"/>
    </row>
    <row r="46" spans="1:8" ht="24" x14ac:dyDescent="0.2">
      <c r="A46" s="619" t="s">
        <v>47</v>
      </c>
      <c r="B46" s="593" t="s">
        <v>2381</v>
      </c>
      <c r="C46" s="595" t="s">
        <v>2375</v>
      </c>
      <c r="D46" s="597" t="s">
        <v>2382</v>
      </c>
      <c r="E46" s="620">
        <v>2005</v>
      </c>
      <c r="F46" s="595" t="s">
        <v>2377</v>
      </c>
      <c r="G46" s="597">
        <v>0</v>
      </c>
      <c r="H46" s="595">
        <v>0</v>
      </c>
    </row>
    <row r="47" spans="1:8" x14ac:dyDescent="0.2">
      <c r="A47" s="619"/>
      <c r="B47" s="593"/>
      <c r="C47" s="595"/>
      <c r="D47" s="597"/>
      <c r="E47" s="620"/>
      <c r="F47" s="595"/>
      <c r="G47" s="597"/>
      <c r="H47" s="621"/>
    </row>
    <row r="48" spans="1:8" ht="24" x14ac:dyDescent="0.2">
      <c r="A48" s="619" t="s">
        <v>48</v>
      </c>
      <c r="B48" s="593" t="s">
        <v>2381</v>
      </c>
      <c r="C48" s="595" t="s">
        <v>2375</v>
      </c>
      <c r="D48" s="597" t="s">
        <v>2383</v>
      </c>
      <c r="E48" s="620" t="s">
        <v>2384</v>
      </c>
      <c r="F48" s="595" t="s">
        <v>2377</v>
      </c>
      <c r="G48" s="597" t="s">
        <v>2385</v>
      </c>
      <c r="H48" s="597" t="s">
        <v>2386</v>
      </c>
    </row>
    <row r="49" spans="1:8" x14ac:dyDescent="0.2">
      <c r="A49" s="619"/>
      <c r="B49" s="593"/>
      <c r="C49" s="595"/>
      <c r="D49" s="597"/>
      <c r="E49" s="620"/>
      <c r="F49" s="595"/>
      <c r="G49" s="597"/>
      <c r="H49" s="622"/>
    </row>
    <row r="50" spans="1:8" ht="24" x14ac:dyDescent="0.2">
      <c r="A50" s="619" t="s">
        <v>49</v>
      </c>
      <c r="B50" s="593" t="s">
        <v>2381</v>
      </c>
      <c r="C50" s="595" t="s">
        <v>2375</v>
      </c>
      <c r="D50" s="597">
        <v>0</v>
      </c>
      <c r="E50" s="620">
        <v>0</v>
      </c>
      <c r="F50" s="595" t="s">
        <v>2377</v>
      </c>
      <c r="G50" s="597" t="s">
        <v>2387</v>
      </c>
      <c r="H50" s="622" t="s">
        <v>2388</v>
      </c>
    </row>
    <row r="51" spans="1:8" x14ac:dyDescent="0.2">
      <c r="A51" s="619" t="s">
        <v>386</v>
      </c>
      <c r="B51" s="593"/>
      <c r="C51" s="595"/>
      <c r="D51" s="597"/>
      <c r="E51" s="620"/>
      <c r="F51" s="595"/>
      <c r="G51" s="597"/>
      <c r="H51" s="597"/>
    </row>
    <row r="52" spans="1:8" x14ac:dyDescent="0.2">
      <c r="A52" s="619"/>
      <c r="B52" s="593"/>
      <c r="C52" s="595"/>
      <c r="D52" s="597"/>
      <c r="E52" s="620"/>
      <c r="F52" s="595"/>
      <c r="G52" s="597"/>
      <c r="H52" s="622"/>
    </row>
    <row r="53" spans="1:8" ht="24" x14ac:dyDescent="0.2">
      <c r="A53" s="619" t="s">
        <v>50</v>
      </c>
      <c r="B53" s="593" t="s">
        <v>2381</v>
      </c>
      <c r="C53" s="595" t="s">
        <v>2375</v>
      </c>
      <c r="D53" s="597" t="s">
        <v>2382</v>
      </c>
      <c r="E53" s="620" t="s">
        <v>2389</v>
      </c>
      <c r="F53" s="595" t="s">
        <v>2377</v>
      </c>
      <c r="G53" s="597">
        <v>0</v>
      </c>
      <c r="H53" s="622" t="s">
        <v>2390</v>
      </c>
    </row>
    <row r="54" spans="1:8" x14ac:dyDescent="0.2">
      <c r="A54" s="619"/>
      <c r="B54" s="593"/>
      <c r="C54" s="595"/>
      <c r="D54" s="597"/>
      <c r="E54" s="620"/>
      <c r="F54" s="595"/>
      <c r="G54" s="597"/>
      <c r="H54" s="597"/>
    </row>
    <row r="55" spans="1:8" x14ac:dyDescent="0.2">
      <c r="A55" s="619" t="s">
        <v>51</v>
      </c>
      <c r="B55" s="593"/>
      <c r="C55" s="595"/>
      <c r="D55" s="597"/>
      <c r="E55" s="620"/>
      <c r="F55" s="595"/>
      <c r="G55" s="597"/>
      <c r="H55" s="622"/>
    </row>
    <row r="56" spans="1:8" x14ac:dyDescent="0.2">
      <c r="A56" s="619"/>
      <c r="B56" s="593"/>
      <c r="C56" s="595"/>
      <c r="D56" s="597"/>
      <c r="E56" s="620"/>
      <c r="F56" s="595"/>
      <c r="G56" s="597"/>
      <c r="H56" s="622"/>
    </row>
    <row r="57" spans="1:8" ht="24" x14ac:dyDescent="0.2">
      <c r="A57" s="619" t="s">
        <v>55</v>
      </c>
      <c r="B57" s="593" t="s">
        <v>2391</v>
      </c>
      <c r="C57" s="595" t="s">
        <v>2375</v>
      </c>
      <c r="D57" s="597" t="s">
        <v>2382</v>
      </c>
      <c r="E57" s="620">
        <v>2017</v>
      </c>
      <c r="F57" s="595" t="s">
        <v>2377</v>
      </c>
      <c r="G57" s="597" t="s">
        <v>2392</v>
      </c>
      <c r="H57" s="597" t="s">
        <v>2393</v>
      </c>
    </row>
    <row r="58" spans="1:8" ht="36" x14ac:dyDescent="0.2">
      <c r="A58" s="619" t="s">
        <v>47</v>
      </c>
      <c r="B58" s="593" t="s">
        <v>2394</v>
      </c>
      <c r="C58" s="595" t="s">
        <v>2375</v>
      </c>
      <c r="D58" s="597" t="s">
        <v>2395</v>
      </c>
      <c r="E58" s="620">
        <v>2014</v>
      </c>
      <c r="F58" s="595" t="s">
        <v>2377</v>
      </c>
      <c r="G58" s="597">
        <v>0</v>
      </c>
      <c r="H58" s="621">
        <v>0</v>
      </c>
    </row>
    <row r="59" spans="1:8" x14ac:dyDescent="0.2">
      <c r="A59" s="619"/>
      <c r="B59" s="593"/>
      <c r="C59" s="595"/>
      <c r="D59" s="597"/>
      <c r="E59" s="620"/>
      <c r="F59" s="595"/>
      <c r="G59" s="597"/>
      <c r="H59" s="621"/>
    </row>
    <row r="60" spans="1:8" ht="36" x14ac:dyDescent="0.2">
      <c r="A60" s="619" t="s">
        <v>48</v>
      </c>
      <c r="B60" s="593" t="s">
        <v>2394</v>
      </c>
      <c r="C60" s="595" t="s">
        <v>2375</v>
      </c>
      <c r="D60" s="597" t="s">
        <v>2396</v>
      </c>
      <c r="E60" s="620">
        <v>2014</v>
      </c>
      <c r="F60" s="595" t="s">
        <v>2377</v>
      </c>
      <c r="G60" s="597">
        <v>0</v>
      </c>
      <c r="H60" s="595">
        <v>0</v>
      </c>
    </row>
    <row r="61" spans="1:8" x14ac:dyDescent="0.2">
      <c r="A61" s="619"/>
      <c r="B61" s="593"/>
      <c r="C61" s="595"/>
      <c r="D61" s="597"/>
      <c r="E61" s="620"/>
      <c r="F61" s="595"/>
      <c r="G61" s="597"/>
      <c r="H61" s="621"/>
    </row>
    <row r="62" spans="1:8" ht="36" x14ac:dyDescent="0.2">
      <c r="A62" s="619" t="s">
        <v>49</v>
      </c>
      <c r="B62" s="593" t="s">
        <v>2394</v>
      </c>
      <c r="C62" s="595" t="s">
        <v>2375</v>
      </c>
      <c r="D62" s="597" t="s">
        <v>2395</v>
      </c>
      <c r="E62" s="620">
        <v>2016</v>
      </c>
      <c r="F62" s="595" t="s">
        <v>2377</v>
      </c>
      <c r="G62" s="597">
        <v>0</v>
      </c>
      <c r="H62" s="621">
        <v>0</v>
      </c>
    </row>
    <row r="63" spans="1:8" x14ac:dyDescent="0.2">
      <c r="A63" s="619" t="s">
        <v>386</v>
      </c>
      <c r="B63" s="593"/>
      <c r="C63" s="595"/>
      <c r="D63" s="597"/>
      <c r="E63" s="620"/>
      <c r="F63" s="595"/>
      <c r="G63" s="597"/>
      <c r="H63" s="595"/>
    </row>
    <row r="64" spans="1:8" x14ac:dyDescent="0.2">
      <c r="A64" s="619"/>
      <c r="B64" s="593"/>
      <c r="C64" s="595"/>
      <c r="D64" s="597"/>
      <c r="E64" s="620"/>
      <c r="F64" s="595"/>
      <c r="G64" s="597"/>
      <c r="H64" s="621"/>
    </row>
    <row r="65" spans="1:8" ht="36" x14ac:dyDescent="0.2">
      <c r="A65" s="619" t="s">
        <v>50</v>
      </c>
      <c r="B65" s="593" t="s">
        <v>2394</v>
      </c>
      <c r="C65" s="595" t="s">
        <v>2375</v>
      </c>
      <c r="D65" s="597" t="s">
        <v>2397</v>
      </c>
      <c r="E65" s="620">
        <v>2017</v>
      </c>
      <c r="F65" s="595" t="s">
        <v>2377</v>
      </c>
      <c r="G65" s="597">
        <v>5000</v>
      </c>
      <c r="H65" s="621">
        <v>0</v>
      </c>
    </row>
    <row r="66" spans="1:8" x14ac:dyDescent="0.2">
      <c r="A66" s="619"/>
      <c r="B66" s="593"/>
      <c r="C66" s="595"/>
      <c r="D66" s="597"/>
      <c r="E66" s="620"/>
      <c r="F66" s="595"/>
      <c r="G66" s="597"/>
      <c r="H66" s="595"/>
    </row>
    <row r="67" spans="1:8" ht="36" x14ac:dyDescent="0.2">
      <c r="A67" s="619" t="s">
        <v>51</v>
      </c>
      <c r="B67" s="593" t="s">
        <v>2394</v>
      </c>
      <c r="C67" s="595" t="s">
        <v>2375</v>
      </c>
      <c r="D67" s="597" t="s">
        <v>2395</v>
      </c>
      <c r="E67" s="620">
        <v>2014</v>
      </c>
      <c r="F67" s="595" t="s">
        <v>2377</v>
      </c>
      <c r="G67" s="597">
        <v>1300853.1499999999</v>
      </c>
      <c r="H67" s="621">
        <v>574.9</v>
      </c>
    </row>
    <row r="68" spans="1:8" x14ac:dyDescent="0.2">
      <c r="A68" s="619" t="s">
        <v>47</v>
      </c>
      <c r="B68" s="593" t="s">
        <v>1176</v>
      </c>
      <c r="C68" s="595" t="s">
        <v>2398</v>
      </c>
      <c r="D68" s="597"/>
      <c r="E68" s="620">
        <v>2013</v>
      </c>
      <c r="F68" s="595" t="s">
        <v>2377</v>
      </c>
      <c r="G68" s="597">
        <v>0</v>
      </c>
      <c r="H68" s="621">
        <v>0</v>
      </c>
    </row>
    <row r="69" spans="1:8" x14ac:dyDescent="0.2">
      <c r="A69" s="619"/>
      <c r="B69" s="593"/>
      <c r="C69" s="595"/>
      <c r="D69" s="597"/>
      <c r="E69" s="620"/>
      <c r="F69" s="595"/>
      <c r="G69" s="597"/>
      <c r="H69" s="595"/>
    </row>
    <row r="70" spans="1:8" x14ac:dyDescent="0.2">
      <c r="A70" s="619" t="s">
        <v>48</v>
      </c>
      <c r="B70" s="593" t="s">
        <v>1176</v>
      </c>
      <c r="C70" s="595" t="s">
        <v>2398</v>
      </c>
      <c r="D70" s="597"/>
      <c r="E70" s="620">
        <v>2013</v>
      </c>
      <c r="F70" s="595" t="s">
        <v>2377</v>
      </c>
      <c r="G70" s="597">
        <v>2553.94</v>
      </c>
      <c r="H70" s="621">
        <v>113.46</v>
      </c>
    </row>
    <row r="71" spans="1:8" x14ac:dyDescent="0.2">
      <c r="A71" s="619"/>
      <c r="B71" s="593"/>
      <c r="C71" s="595"/>
      <c r="D71" s="597"/>
      <c r="E71" s="620"/>
      <c r="F71" s="595"/>
      <c r="G71" s="597"/>
      <c r="H71" s="621"/>
    </row>
    <row r="72" spans="1:8" x14ac:dyDescent="0.2">
      <c r="A72" s="619" t="s">
        <v>49</v>
      </c>
      <c r="B72" s="593" t="s">
        <v>1176</v>
      </c>
      <c r="C72" s="595" t="s">
        <v>2398</v>
      </c>
      <c r="D72" s="597"/>
      <c r="E72" s="620"/>
      <c r="F72" s="595"/>
      <c r="G72" s="597"/>
      <c r="H72" s="595"/>
    </row>
    <row r="73" spans="1:8" x14ac:dyDescent="0.2">
      <c r="A73" s="619" t="s">
        <v>386</v>
      </c>
      <c r="B73" s="593"/>
      <c r="C73" s="595"/>
      <c r="D73" s="597"/>
      <c r="E73" s="620"/>
      <c r="F73" s="595"/>
      <c r="G73" s="597"/>
      <c r="H73" s="621"/>
    </row>
    <row r="74" spans="1:8" x14ac:dyDescent="0.2">
      <c r="A74" s="619"/>
      <c r="B74" s="593"/>
      <c r="C74" s="595"/>
      <c r="D74" s="597"/>
      <c r="E74" s="620"/>
      <c r="F74" s="595"/>
      <c r="G74" s="597"/>
      <c r="H74" s="621"/>
    </row>
    <row r="75" spans="1:8" x14ac:dyDescent="0.2">
      <c r="A75" s="619" t="s">
        <v>50</v>
      </c>
      <c r="B75" s="593" t="s">
        <v>1176</v>
      </c>
      <c r="C75" s="595" t="s">
        <v>2398</v>
      </c>
      <c r="D75" s="597"/>
      <c r="E75" s="620">
        <v>2013</v>
      </c>
      <c r="F75" s="595" t="s">
        <v>2377</v>
      </c>
      <c r="G75" s="597">
        <v>30110.17</v>
      </c>
      <c r="H75" s="595">
        <v>142619.03</v>
      </c>
    </row>
    <row r="76" spans="1:8" x14ac:dyDescent="0.2">
      <c r="A76" s="619"/>
      <c r="B76" s="593"/>
      <c r="C76" s="595"/>
      <c r="D76" s="597"/>
      <c r="E76" s="620"/>
      <c r="F76" s="595"/>
      <c r="G76" s="597"/>
      <c r="H76" s="621"/>
    </row>
    <row r="77" spans="1:8" x14ac:dyDescent="0.2">
      <c r="A77" s="619" t="s">
        <v>51</v>
      </c>
      <c r="B77" s="593" t="s">
        <v>1176</v>
      </c>
      <c r="C77" s="595" t="s">
        <v>2398</v>
      </c>
      <c r="D77" s="597"/>
      <c r="E77" s="620">
        <v>2014</v>
      </c>
      <c r="F77" s="595" t="s">
        <v>2377</v>
      </c>
      <c r="G77" s="597">
        <v>61119.66</v>
      </c>
      <c r="H77" s="621">
        <v>119743.67</v>
      </c>
    </row>
    <row r="78" spans="1:8" ht="24" x14ac:dyDescent="0.2">
      <c r="A78" s="619" t="s">
        <v>47</v>
      </c>
      <c r="B78" s="593" t="s">
        <v>506</v>
      </c>
      <c r="C78" s="595" t="s">
        <v>2375</v>
      </c>
      <c r="D78" s="597" t="s">
        <v>2399</v>
      </c>
      <c r="E78" s="620">
        <v>2013</v>
      </c>
      <c r="F78" s="595" t="s">
        <v>2377</v>
      </c>
      <c r="G78" s="597">
        <v>0</v>
      </c>
      <c r="H78" s="595">
        <v>0</v>
      </c>
    </row>
    <row r="79" spans="1:8" x14ac:dyDescent="0.2">
      <c r="A79" s="619"/>
      <c r="B79" s="593"/>
      <c r="C79" s="595"/>
      <c r="D79" s="597"/>
      <c r="E79" s="620"/>
      <c r="F79" s="595"/>
      <c r="G79" s="597"/>
      <c r="H79" s="621"/>
    </row>
    <row r="80" spans="1:8" ht="24" x14ac:dyDescent="0.2">
      <c r="A80" s="619" t="s">
        <v>48</v>
      </c>
      <c r="B80" s="593" t="s">
        <v>506</v>
      </c>
      <c r="C80" s="595" t="s">
        <v>2375</v>
      </c>
      <c r="D80" s="597" t="s">
        <v>2400</v>
      </c>
      <c r="E80" s="620">
        <v>2013</v>
      </c>
      <c r="F80" s="595" t="s">
        <v>2377</v>
      </c>
      <c r="G80" s="597">
        <v>56523.7</v>
      </c>
      <c r="H80" s="621">
        <v>57239.839999999997</v>
      </c>
    </row>
    <row r="81" spans="1:8" ht="24" x14ac:dyDescent="0.2">
      <c r="A81" s="619" t="s">
        <v>2401</v>
      </c>
      <c r="B81" s="593" t="s">
        <v>506</v>
      </c>
      <c r="C81" s="595" t="s">
        <v>2375</v>
      </c>
      <c r="D81" s="597" t="s">
        <v>2399</v>
      </c>
      <c r="E81" s="620">
        <v>2013</v>
      </c>
      <c r="F81" s="595" t="s">
        <v>2377</v>
      </c>
      <c r="G81" s="597">
        <v>7646.61</v>
      </c>
      <c r="H81" s="595">
        <v>212.63</v>
      </c>
    </row>
    <row r="82" spans="1:8" x14ac:dyDescent="0.2">
      <c r="A82" s="619"/>
      <c r="B82" s="593"/>
      <c r="C82" s="595"/>
      <c r="D82" s="597"/>
      <c r="E82" s="620"/>
      <c r="F82" s="595"/>
      <c r="G82" s="597"/>
      <c r="H82" s="621"/>
    </row>
    <row r="83" spans="1:8" x14ac:dyDescent="0.2">
      <c r="A83" s="619" t="s">
        <v>49</v>
      </c>
      <c r="B83" s="593"/>
      <c r="C83" s="595"/>
      <c r="D83" s="597"/>
      <c r="E83" s="620"/>
      <c r="F83" s="595"/>
      <c r="G83" s="597"/>
      <c r="H83" s="621"/>
    </row>
    <row r="84" spans="1:8" x14ac:dyDescent="0.2">
      <c r="A84" s="619" t="s">
        <v>386</v>
      </c>
      <c r="B84" s="593"/>
      <c r="C84" s="595"/>
      <c r="D84" s="597"/>
      <c r="E84" s="620"/>
      <c r="F84" s="595"/>
      <c r="G84" s="597"/>
      <c r="H84" s="595"/>
    </row>
    <row r="85" spans="1:8" x14ac:dyDescent="0.2">
      <c r="A85" s="619"/>
      <c r="B85" s="593"/>
      <c r="C85" s="595"/>
      <c r="D85" s="597"/>
      <c r="E85" s="620"/>
      <c r="F85" s="595"/>
      <c r="G85" s="597"/>
      <c r="H85" s="621"/>
    </row>
    <row r="86" spans="1:8" ht="24" x14ac:dyDescent="0.2">
      <c r="A86" s="619" t="s">
        <v>50</v>
      </c>
      <c r="B86" s="593" t="s">
        <v>506</v>
      </c>
      <c r="C86" s="595" t="s">
        <v>2375</v>
      </c>
      <c r="D86" s="597" t="s">
        <v>2402</v>
      </c>
      <c r="E86" s="620">
        <v>2013</v>
      </c>
      <c r="F86" s="595" t="s">
        <v>2377</v>
      </c>
      <c r="G86" s="597">
        <v>9637.08</v>
      </c>
      <c r="H86" s="621">
        <v>9637.08</v>
      </c>
    </row>
    <row r="87" spans="1:8" ht="24" x14ac:dyDescent="0.2">
      <c r="A87" s="619" t="s">
        <v>2403</v>
      </c>
      <c r="B87" s="593" t="s">
        <v>506</v>
      </c>
      <c r="C87" s="595" t="s">
        <v>2375</v>
      </c>
      <c r="D87" s="597" t="s">
        <v>2399</v>
      </c>
      <c r="E87" s="620">
        <v>2013</v>
      </c>
      <c r="F87" s="595" t="s">
        <v>2377</v>
      </c>
      <c r="G87" s="597">
        <v>83409.919999999998</v>
      </c>
      <c r="H87" s="595">
        <v>116353.76</v>
      </c>
    </row>
    <row r="88" spans="1:8" x14ac:dyDescent="0.2">
      <c r="A88" s="619"/>
      <c r="B88" s="593"/>
      <c r="C88" s="595"/>
      <c r="D88" s="597"/>
      <c r="E88" s="620"/>
      <c r="F88" s="595"/>
      <c r="G88" s="597"/>
      <c r="H88" s="621"/>
    </row>
    <row r="89" spans="1:8" x14ac:dyDescent="0.2">
      <c r="A89" s="619" t="s">
        <v>51</v>
      </c>
      <c r="B89" s="593"/>
      <c r="C89" s="595"/>
      <c r="D89" s="597"/>
      <c r="E89" s="620"/>
      <c r="F89" s="595"/>
      <c r="G89" s="597"/>
      <c r="H89" s="621"/>
    </row>
    <row r="90" spans="1:8" x14ac:dyDescent="0.2">
      <c r="A90" s="619"/>
      <c r="B90" s="593"/>
      <c r="C90" s="595"/>
      <c r="D90" s="597"/>
      <c r="E90" s="620"/>
      <c r="F90" s="595"/>
      <c r="G90" s="597"/>
      <c r="H90" s="595"/>
    </row>
    <row r="91" spans="1:8" ht="24" x14ac:dyDescent="0.2">
      <c r="A91" s="619" t="s">
        <v>55</v>
      </c>
      <c r="B91" s="593" t="s">
        <v>506</v>
      </c>
      <c r="C91" s="595" t="s">
        <v>2375</v>
      </c>
      <c r="D91" s="597" t="s">
        <v>2399</v>
      </c>
      <c r="E91" s="620">
        <v>2013</v>
      </c>
      <c r="F91" s="595" t="s">
        <v>2377</v>
      </c>
      <c r="G91" s="597">
        <v>329990.48</v>
      </c>
      <c r="H91" s="621">
        <v>81950.649999999994</v>
      </c>
    </row>
    <row r="92" spans="1:8" ht="24" x14ac:dyDescent="0.2">
      <c r="A92" s="619" t="s">
        <v>47</v>
      </c>
      <c r="B92" s="593" t="s">
        <v>2404</v>
      </c>
      <c r="C92" s="595" t="s">
        <v>2405</v>
      </c>
      <c r="D92" s="597" t="s">
        <v>2406</v>
      </c>
      <c r="E92" s="620">
        <v>2017</v>
      </c>
      <c r="F92" s="595" t="s">
        <v>2377</v>
      </c>
      <c r="G92" s="597">
        <v>0</v>
      </c>
      <c r="H92" s="621">
        <v>0</v>
      </c>
    </row>
    <row r="93" spans="1:8" x14ac:dyDescent="0.2">
      <c r="A93" s="619"/>
      <c r="B93" s="593"/>
      <c r="C93" s="595"/>
      <c r="D93" s="597"/>
      <c r="E93" s="620"/>
      <c r="F93" s="595"/>
      <c r="G93" s="597"/>
      <c r="H93" s="595"/>
    </row>
    <row r="94" spans="1:8" ht="24" x14ac:dyDescent="0.2">
      <c r="A94" s="619" t="s">
        <v>48</v>
      </c>
      <c r="B94" s="593" t="s">
        <v>2404</v>
      </c>
      <c r="C94" s="595" t="s">
        <v>2405</v>
      </c>
      <c r="D94" s="597" t="s">
        <v>2407</v>
      </c>
      <c r="E94" s="620">
        <v>2017</v>
      </c>
      <c r="F94" s="595" t="s">
        <v>2377</v>
      </c>
      <c r="G94" s="597">
        <v>3587</v>
      </c>
      <c r="H94" s="621">
        <v>2686.32</v>
      </c>
    </row>
    <row r="95" spans="1:8" x14ac:dyDescent="0.2">
      <c r="A95" s="619"/>
      <c r="B95" s="593"/>
      <c r="C95" s="595"/>
      <c r="D95" s="597"/>
      <c r="E95" s="620"/>
      <c r="F95" s="595"/>
      <c r="G95" s="597"/>
      <c r="H95" s="621"/>
    </row>
    <row r="96" spans="1:8" ht="24" x14ac:dyDescent="0.2">
      <c r="A96" s="619" t="s">
        <v>49</v>
      </c>
      <c r="B96" s="593" t="s">
        <v>2404</v>
      </c>
      <c r="C96" s="595" t="s">
        <v>2405</v>
      </c>
      <c r="D96" s="597" t="s">
        <v>2408</v>
      </c>
      <c r="E96" s="620">
        <v>2017</v>
      </c>
      <c r="F96" s="595" t="s">
        <v>2377</v>
      </c>
      <c r="G96" s="597">
        <v>0</v>
      </c>
      <c r="H96" s="595">
        <v>25201</v>
      </c>
    </row>
    <row r="97" spans="1:8" x14ac:dyDescent="0.2">
      <c r="A97" s="619" t="s">
        <v>386</v>
      </c>
      <c r="B97" s="593"/>
      <c r="C97" s="595"/>
      <c r="D97" s="597"/>
      <c r="E97" s="620"/>
      <c r="F97" s="595"/>
      <c r="G97" s="597"/>
      <c r="H97" s="621"/>
    </row>
    <row r="98" spans="1:8" x14ac:dyDescent="0.2">
      <c r="A98" s="619"/>
      <c r="B98" s="593"/>
      <c r="C98" s="595"/>
      <c r="D98" s="597"/>
      <c r="E98" s="620"/>
      <c r="F98" s="595"/>
      <c r="G98" s="597"/>
      <c r="H98" s="621"/>
    </row>
    <row r="99" spans="1:8" ht="24" x14ac:dyDescent="0.2">
      <c r="A99" s="619" t="s">
        <v>50</v>
      </c>
      <c r="B99" s="593" t="s">
        <v>2404</v>
      </c>
      <c r="C99" s="595" t="s">
        <v>2405</v>
      </c>
      <c r="D99" s="597" t="s">
        <v>2409</v>
      </c>
      <c r="E99" s="620">
        <v>2017</v>
      </c>
      <c r="F99" s="595" t="s">
        <v>2377</v>
      </c>
      <c r="G99" s="597">
        <v>32000.400000000001</v>
      </c>
      <c r="H99" s="595">
        <v>22259.8</v>
      </c>
    </row>
    <row r="100" spans="1:8" x14ac:dyDescent="0.2">
      <c r="A100" s="619"/>
      <c r="B100" s="593"/>
      <c r="C100" s="595"/>
      <c r="D100" s="597"/>
      <c r="E100" s="620"/>
      <c r="F100" s="595"/>
      <c r="G100" s="597"/>
      <c r="H100" s="621"/>
    </row>
    <row r="101" spans="1:8" x14ac:dyDescent="0.2">
      <c r="A101" s="619" t="s">
        <v>51</v>
      </c>
      <c r="B101" s="593"/>
      <c r="C101" s="595"/>
      <c r="D101" s="597"/>
      <c r="E101" s="620"/>
      <c r="F101" s="595"/>
      <c r="G101" s="597"/>
      <c r="H101" s="621"/>
    </row>
    <row r="102" spans="1:8" x14ac:dyDescent="0.2">
      <c r="A102" s="619"/>
      <c r="B102" s="593"/>
      <c r="C102" s="595"/>
      <c r="D102" s="597"/>
      <c r="E102" s="620"/>
      <c r="F102" s="595"/>
      <c r="G102" s="597"/>
      <c r="H102" s="595"/>
    </row>
    <row r="103" spans="1:8" ht="24" x14ac:dyDescent="0.2">
      <c r="A103" s="619" t="s">
        <v>55</v>
      </c>
      <c r="B103" s="593" t="s">
        <v>2404</v>
      </c>
      <c r="C103" s="595" t="s">
        <v>2405</v>
      </c>
      <c r="D103" s="597" t="s">
        <v>2410</v>
      </c>
      <c r="E103" s="620">
        <v>2017</v>
      </c>
      <c r="F103" s="595" t="s">
        <v>2377</v>
      </c>
      <c r="G103" s="597">
        <v>3182.34</v>
      </c>
      <c r="H103" s="621">
        <v>3182.34</v>
      </c>
    </row>
    <row r="104" spans="1:8" x14ac:dyDescent="0.2">
      <c r="A104" s="619" t="s">
        <v>47</v>
      </c>
      <c r="B104" s="593" t="s">
        <v>2411</v>
      </c>
      <c r="C104" s="595" t="s">
        <v>2375</v>
      </c>
      <c r="D104" s="597">
        <v>181019743</v>
      </c>
      <c r="E104" s="620">
        <v>2004</v>
      </c>
      <c r="F104" s="595" t="s">
        <v>2412</v>
      </c>
      <c r="G104" s="597">
        <v>0</v>
      </c>
      <c r="H104" s="621">
        <v>0</v>
      </c>
    </row>
    <row r="105" spans="1:8" x14ac:dyDescent="0.2">
      <c r="A105" s="619"/>
      <c r="B105" s="593"/>
      <c r="C105" s="595"/>
      <c r="D105" s="597"/>
      <c r="E105" s="620"/>
      <c r="F105" s="595"/>
      <c r="G105" s="597"/>
      <c r="H105" s="595"/>
    </row>
    <row r="106" spans="1:8" x14ac:dyDescent="0.2">
      <c r="A106" s="619" t="s">
        <v>48</v>
      </c>
      <c r="B106" s="593"/>
      <c r="C106" s="595"/>
      <c r="D106" s="597"/>
      <c r="E106" s="620"/>
      <c r="F106" s="595"/>
      <c r="G106" s="597"/>
      <c r="H106" s="621"/>
    </row>
    <row r="107" spans="1:8" x14ac:dyDescent="0.2">
      <c r="A107" s="619" t="s">
        <v>2413</v>
      </c>
      <c r="B107" s="593" t="s">
        <v>2411</v>
      </c>
      <c r="C107" s="595" t="s">
        <v>2375</v>
      </c>
      <c r="D107" s="597">
        <v>181016248</v>
      </c>
      <c r="E107" s="620">
        <v>2001</v>
      </c>
      <c r="F107" s="595" t="s">
        <v>2412</v>
      </c>
      <c r="G107" s="597">
        <v>308.89</v>
      </c>
      <c r="H107" s="621">
        <v>308.89</v>
      </c>
    </row>
    <row r="108" spans="1:8" x14ac:dyDescent="0.2">
      <c r="A108" s="619" t="s">
        <v>2414</v>
      </c>
      <c r="B108" s="593" t="s">
        <v>2411</v>
      </c>
      <c r="C108" s="595" t="s">
        <v>2375</v>
      </c>
      <c r="D108" s="597">
        <v>181019743</v>
      </c>
      <c r="E108" s="620">
        <v>2013</v>
      </c>
      <c r="F108" s="595" t="s">
        <v>2412</v>
      </c>
      <c r="G108" s="597">
        <v>155236.85</v>
      </c>
      <c r="H108" s="595">
        <v>175353.22</v>
      </c>
    </row>
    <row r="109" spans="1:8" x14ac:dyDescent="0.2">
      <c r="A109" s="619"/>
      <c r="B109" s="593"/>
      <c r="C109" s="595"/>
      <c r="D109" s="597"/>
      <c r="E109" s="620"/>
      <c r="F109" s="595"/>
      <c r="G109" s="597"/>
      <c r="H109" s="621"/>
    </row>
    <row r="110" spans="1:8" x14ac:dyDescent="0.2">
      <c r="A110" s="619" t="s">
        <v>49</v>
      </c>
      <c r="B110" s="593"/>
      <c r="C110" s="595"/>
      <c r="D110" s="597"/>
      <c r="E110" s="620"/>
      <c r="F110" s="595"/>
      <c r="G110" s="597"/>
      <c r="H110" s="621"/>
    </row>
    <row r="111" spans="1:8" x14ac:dyDescent="0.2">
      <c r="A111" s="619" t="s">
        <v>386</v>
      </c>
      <c r="B111" s="593"/>
      <c r="C111" s="595"/>
      <c r="D111" s="597">
        <v>181019743</v>
      </c>
      <c r="E111" s="620">
        <v>2020</v>
      </c>
      <c r="F111" s="595" t="s">
        <v>2412</v>
      </c>
      <c r="G111" s="597"/>
      <c r="H111" s="595">
        <v>3072</v>
      </c>
    </row>
    <row r="112" spans="1:8" x14ac:dyDescent="0.2">
      <c r="A112" s="619"/>
      <c r="B112" s="593"/>
      <c r="C112" s="595"/>
      <c r="D112" s="597"/>
      <c r="E112" s="620"/>
      <c r="F112" s="595"/>
      <c r="G112" s="597"/>
      <c r="H112" s="621"/>
    </row>
    <row r="113" spans="1:8" x14ac:dyDescent="0.2">
      <c r="A113" s="619" t="s">
        <v>50</v>
      </c>
      <c r="B113" s="593"/>
      <c r="C113" s="595"/>
      <c r="D113" s="597"/>
      <c r="E113" s="620"/>
      <c r="F113" s="595"/>
      <c r="G113" s="597"/>
      <c r="H113" s="621"/>
    </row>
    <row r="114" spans="1:8" x14ac:dyDescent="0.2">
      <c r="A114" s="619" t="s">
        <v>2415</v>
      </c>
      <c r="B114" s="593" t="s">
        <v>2411</v>
      </c>
      <c r="C114" s="595" t="s">
        <v>2375</v>
      </c>
      <c r="D114" s="597">
        <v>181017899</v>
      </c>
      <c r="E114" s="620">
        <v>2003</v>
      </c>
      <c r="F114" s="595" t="s">
        <v>2412</v>
      </c>
      <c r="G114" s="597">
        <v>193895.69</v>
      </c>
      <c r="H114" s="595">
        <v>193895.69</v>
      </c>
    </row>
    <row r="115" spans="1:8" x14ac:dyDescent="0.2">
      <c r="A115" s="619" t="s">
        <v>2416</v>
      </c>
      <c r="B115" s="593" t="s">
        <v>2411</v>
      </c>
      <c r="C115" s="595" t="s">
        <v>2375</v>
      </c>
      <c r="D115" s="597">
        <v>181019743</v>
      </c>
      <c r="E115" s="620">
        <v>2017</v>
      </c>
      <c r="F115" s="595" t="s">
        <v>2412</v>
      </c>
      <c r="G115" s="597">
        <v>1045612.27</v>
      </c>
      <c r="H115" s="621">
        <v>1524092.02</v>
      </c>
    </row>
    <row r="116" spans="1:8" x14ac:dyDescent="0.2">
      <c r="A116" s="619" t="s">
        <v>2417</v>
      </c>
      <c r="B116" s="593" t="s">
        <v>2411</v>
      </c>
      <c r="C116" s="595" t="s">
        <v>2375</v>
      </c>
      <c r="D116" s="597">
        <v>181019743</v>
      </c>
      <c r="E116" s="620">
        <v>2010</v>
      </c>
      <c r="F116" s="595" t="s">
        <v>2412</v>
      </c>
      <c r="G116" s="597">
        <v>0.18</v>
      </c>
      <c r="H116" s="621">
        <v>0.18</v>
      </c>
    </row>
    <row r="117" spans="1:8" x14ac:dyDescent="0.2">
      <c r="A117" s="619" t="s">
        <v>2418</v>
      </c>
      <c r="B117" s="593" t="s">
        <v>2411</v>
      </c>
      <c r="C117" s="595" t="s">
        <v>2375</v>
      </c>
      <c r="D117" s="597">
        <v>181019743</v>
      </c>
      <c r="E117" s="620">
        <v>2017</v>
      </c>
      <c r="F117" s="595" t="s">
        <v>2412</v>
      </c>
      <c r="G117" s="597">
        <v>2451.1999999999998</v>
      </c>
      <c r="H117" s="595">
        <v>2451.1999999999998</v>
      </c>
    </row>
    <row r="118" spans="1:8" x14ac:dyDescent="0.2">
      <c r="A118" s="619"/>
      <c r="B118" s="593"/>
      <c r="C118" s="595"/>
      <c r="D118" s="597"/>
      <c r="E118" s="620"/>
      <c r="F118" s="595"/>
      <c r="G118" s="597"/>
      <c r="H118" s="621"/>
    </row>
    <row r="119" spans="1:8" x14ac:dyDescent="0.2">
      <c r="A119" s="619" t="s">
        <v>51</v>
      </c>
      <c r="B119" s="593"/>
      <c r="C119" s="595"/>
      <c r="D119" s="597"/>
      <c r="E119" s="620"/>
      <c r="F119" s="595"/>
      <c r="G119" s="597"/>
      <c r="H119" s="621"/>
    </row>
    <row r="120" spans="1:8" x14ac:dyDescent="0.2">
      <c r="A120" s="619"/>
      <c r="B120" s="593"/>
      <c r="C120" s="595"/>
      <c r="D120" s="597"/>
      <c r="E120" s="620"/>
      <c r="F120" s="595"/>
      <c r="G120" s="597"/>
      <c r="H120" s="595"/>
    </row>
    <row r="121" spans="1:8" x14ac:dyDescent="0.2">
      <c r="A121" s="619" t="s">
        <v>2419</v>
      </c>
      <c r="B121" s="593"/>
      <c r="C121" s="595"/>
      <c r="D121" s="597"/>
      <c r="E121" s="620"/>
      <c r="F121" s="595"/>
      <c r="G121" s="597"/>
      <c r="H121" s="621"/>
    </row>
    <row r="122" spans="1:8" x14ac:dyDescent="0.2">
      <c r="A122" s="619" t="s">
        <v>2420</v>
      </c>
      <c r="B122" s="593" t="s">
        <v>2411</v>
      </c>
      <c r="C122" s="595" t="s">
        <v>2375</v>
      </c>
      <c r="D122" s="597">
        <v>181019743</v>
      </c>
      <c r="E122" s="620">
        <v>2014</v>
      </c>
      <c r="F122" s="595" t="s">
        <v>2412</v>
      </c>
      <c r="G122" s="597">
        <v>70780.91</v>
      </c>
      <c r="H122" s="621">
        <v>3133.32</v>
      </c>
    </row>
    <row r="123" spans="1:8" x14ac:dyDescent="0.2">
      <c r="A123" s="619" t="s">
        <v>2421</v>
      </c>
      <c r="B123" s="593" t="s">
        <v>2411</v>
      </c>
      <c r="C123" s="595" t="s">
        <v>2375</v>
      </c>
      <c r="D123" s="597">
        <v>181019743</v>
      </c>
      <c r="E123" s="620">
        <v>2018</v>
      </c>
      <c r="F123" s="595" t="s">
        <v>2412</v>
      </c>
      <c r="G123" s="597">
        <v>2625.95</v>
      </c>
      <c r="H123" s="595">
        <v>1446.76</v>
      </c>
    </row>
    <row r="124" spans="1:8" x14ac:dyDescent="0.2">
      <c r="A124" s="619" t="s">
        <v>2422</v>
      </c>
      <c r="B124" s="593" t="s">
        <v>2411</v>
      </c>
      <c r="C124" s="595" t="s">
        <v>2375</v>
      </c>
      <c r="D124" s="597">
        <v>181019743</v>
      </c>
      <c r="E124" s="620">
        <v>2019</v>
      </c>
      <c r="F124" s="595" t="s">
        <v>2412</v>
      </c>
      <c r="G124" s="597">
        <v>26154.73</v>
      </c>
      <c r="H124" s="621">
        <v>26385.39</v>
      </c>
    </row>
    <row r="125" spans="1:8" x14ac:dyDescent="0.2">
      <c r="A125" s="619" t="s">
        <v>2423</v>
      </c>
      <c r="B125" s="593" t="s">
        <v>2411</v>
      </c>
      <c r="C125" s="595" t="s">
        <v>2375</v>
      </c>
      <c r="D125" s="597">
        <v>181019743</v>
      </c>
      <c r="E125" s="620">
        <v>2020</v>
      </c>
      <c r="F125" s="595" t="s">
        <v>2412</v>
      </c>
      <c r="G125" s="597"/>
      <c r="H125" s="621">
        <v>8676.5499999999993</v>
      </c>
    </row>
    <row r="126" spans="1:8" ht="24" x14ac:dyDescent="0.2">
      <c r="A126" s="619" t="s">
        <v>47</v>
      </c>
      <c r="B126" s="593" t="s">
        <v>2424</v>
      </c>
      <c r="C126" s="595" t="s">
        <v>2375</v>
      </c>
      <c r="D126" s="597" t="s">
        <v>2425</v>
      </c>
      <c r="E126" s="620" t="s">
        <v>2426</v>
      </c>
      <c r="F126" s="595" t="s">
        <v>43</v>
      </c>
      <c r="G126" s="597">
        <v>0</v>
      </c>
      <c r="H126" s="595">
        <v>0</v>
      </c>
    </row>
    <row r="127" spans="1:8" x14ac:dyDescent="0.2">
      <c r="A127" s="619"/>
      <c r="B127" s="593"/>
      <c r="C127" s="595"/>
      <c r="D127" s="597"/>
      <c r="E127" s="620"/>
      <c r="F127" s="595"/>
      <c r="G127" s="597"/>
      <c r="H127" s="621"/>
    </row>
    <row r="128" spans="1:8" ht="24" x14ac:dyDescent="0.2">
      <c r="A128" s="619" t="s">
        <v>2427</v>
      </c>
      <c r="B128" s="593" t="s">
        <v>2424</v>
      </c>
      <c r="C128" s="595" t="s">
        <v>2375</v>
      </c>
      <c r="D128" s="597" t="s">
        <v>2425</v>
      </c>
      <c r="E128" s="620" t="s">
        <v>2428</v>
      </c>
      <c r="F128" s="595" t="s">
        <v>43</v>
      </c>
      <c r="G128" s="597">
        <v>1122084.32</v>
      </c>
      <c r="H128" s="621">
        <v>657218.85</v>
      </c>
    </row>
    <row r="129" spans="1:8" x14ac:dyDescent="0.2">
      <c r="A129" s="619"/>
      <c r="B129" s="593"/>
      <c r="C129" s="595"/>
      <c r="D129" s="597"/>
      <c r="E129" s="620"/>
      <c r="F129" s="595"/>
      <c r="G129" s="597"/>
      <c r="H129" s="595"/>
    </row>
    <row r="130" spans="1:8" x14ac:dyDescent="0.2">
      <c r="A130" s="619" t="s">
        <v>49</v>
      </c>
      <c r="B130" s="593"/>
      <c r="C130" s="595"/>
      <c r="D130" s="597"/>
      <c r="E130" s="620"/>
      <c r="F130" s="595"/>
      <c r="G130" s="597"/>
      <c r="H130" s="621"/>
    </row>
    <row r="131" spans="1:8" x14ac:dyDescent="0.2">
      <c r="A131" s="619" t="s">
        <v>386</v>
      </c>
      <c r="B131" s="593"/>
      <c r="C131" s="595"/>
      <c r="D131" s="597"/>
      <c r="E131" s="620"/>
      <c r="F131" s="595"/>
      <c r="G131" s="597"/>
      <c r="H131" s="621"/>
    </row>
    <row r="132" spans="1:8" x14ac:dyDescent="0.2">
      <c r="A132" s="619" t="s">
        <v>2429</v>
      </c>
      <c r="B132" s="593"/>
      <c r="C132" s="595"/>
      <c r="D132" s="597"/>
      <c r="E132" s="620"/>
      <c r="F132" s="595"/>
      <c r="G132" s="597"/>
      <c r="H132" s="595"/>
    </row>
    <row r="133" spans="1:8" x14ac:dyDescent="0.2">
      <c r="A133" s="619" t="s">
        <v>2430</v>
      </c>
      <c r="B133" s="593"/>
      <c r="C133" s="595"/>
      <c r="D133" s="597"/>
      <c r="E133" s="620"/>
      <c r="F133" s="595"/>
      <c r="G133" s="597"/>
      <c r="H133" s="621"/>
    </row>
    <row r="134" spans="1:8" ht="24" x14ac:dyDescent="0.2">
      <c r="A134" s="619" t="s">
        <v>2431</v>
      </c>
      <c r="B134" s="593" t="s">
        <v>2424</v>
      </c>
      <c r="C134" s="595" t="s">
        <v>2375</v>
      </c>
      <c r="D134" s="597" t="s">
        <v>2425</v>
      </c>
      <c r="E134" s="620" t="s">
        <v>2432</v>
      </c>
      <c r="F134" s="595" t="s">
        <v>43</v>
      </c>
      <c r="G134" s="597">
        <v>411607.1</v>
      </c>
      <c r="H134" s="621">
        <v>411607.1</v>
      </c>
    </row>
    <row r="135" spans="1:8" ht="24" x14ac:dyDescent="0.2">
      <c r="A135" s="619" t="s">
        <v>2433</v>
      </c>
      <c r="B135" s="593" t="s">
        <v>2424</v>
      </c>
      <c r="C135" s="595" t="s">
        <v>2375</v>
      </c>
      <c r="D135" s="597" t="s">
        <v>2425</v>
      </c>
      <c r="E135" s="620" t="s">
        <v>2432</v>
      </c>
      <c r="F135" s="595" t="s">
        <v>43</v>
      </c>
      <c r="G135" s="597">
        <v>61660.41</v>
      </c>
      <c r="H135" s="595">
        <v>17870.41</v>
      </c>
    </row>
    <row r="136" spans="1:8" ht="24" x14ac:dyDescent="0.2">
      <c r="A136" s="619" t="s">
        <v>50</v>
      </c>
      <c r="B136" s="593" t="s">
        <v>2424</v>
      </c>
      <c r="C136" s="595" t="s">
        <v>2375</v>
      </c>
      <c r="D136" s="597" t="s">
        <v>2425</v>
      </c>
      <c r="E136" s="620" t="s">
        <v>2426</v>
      </c>
      <c r="F136" s="595" t="s">
        <v>43</v>
      </c>
      <c r="G136" s="597">
        <v>0</v>
      </c>
      <c r="H136" s="621">
        <v>527861.48</v>
      </c>
    </row>
    <row r="137" spans="1:8" x14ac:dyDescent="0.2">
      <c r="A137" s="619" t="s">
        <v>2434</v>
      </c>
      <c r="B137" s="593"/>
      <c r="C137" s="595"/>
      <c r="D137" s="597"/>
      <c r="E137" s="620"/>
      <c r="F137" s="595"/>
      <c r="G137" s="597"/>
      <c r="H137" s="621"/>
    </row>
    <row r="138" spans="1:8" x14ac:dyDescent="0.2">
      <c r="A138" s="619" t="s">
        <v>51</v>
      </c>
      <c r="B138" s="593"/>
      <c r="C138" s="595"/>
      <c r="D138" s="597"/>
      <c r="E138" s="620"/>
      <c r="F138" s="595"/>
      <c r="G138" s="597"/>
      <c r="H138" s="595"/>
    </row>
    <row r="139" spans="1:8" x14ac:dyDescent="0.2">
      <c r="A139" s="619" t="s">
        <v>55</v>
      </c>
      <c r="B139" s="593"/>
      <c r="C139" s="595"/>
      <c r="D139" s="597"/>
      <c r="E139" s="620"/>
      <c r="F139" s="595"/>
      <c r="G139" s="597"/>
      <c r="H139" s="621"/>
    </row>
    <row r="140" spans="1:8" x14ac:dyDescent="0.2">
      <c r="A140" s="619" t="s">
        <v>56</v>
      </c>
      <c r="B140" s="593"/>
      <c r="C140" s="595"/>
      <c r="D140" s="597"/>
      <c r="E140" s="620"/>
      <c r="F140" s="595"/>
      <c r="G140" s="597"/>
      <c r="H140" s="621"/>
    </row>
    <row r="141" spans="1:8" x14ac:dyDescent="0.2">
      <c r="A141" s="619" t="s">
        <v>2435</v>
      </c>
      <c r="B141" s="593"/>
      <c r="C141" s="595"/>
      <c r="D141" s="597"/>
      <c r="E141" s="620"/>
      <c r="F141" s="595"/>
      <c r="G141" s="597"/>
      <c r="H141" s="595"/>
    </row>
    <row r="142" spans="1:8" ht="24" x14ac:dyDescent="0.2">
      <c r="A142" s="619" t="s">
        <v>2436</v>
      </c>
      <c r="B142" s="593" t="s">
        <v>2424</v>
      </c>
      <c r="C142" s="595" t="s">
        <v>2375</v>
      </c>
      <c r="D142" s="597" t="s">
        <v>2425</v>
      </c>
      <c r="E142" s="620" t="s">
        <v>2437</v>
      </c>
      <c r="F142" s="595" t="s">
        <v>43</v>
      </c>
      <c r="G142" s="597">
        <v>131770.06</v>
      </c>
      <c r="H142" s="621">
        <v>43728.82</v>
      </c>
    </row>
    <row r="143" spans="1:8" x14ac:dyDescent="0.2">
      <c r="A143" s="619" t="s">
        <v>2438</v>
      </c>
      <c r="B143" s="593"/>
      <c r="C143" s="595"/>
      <c r="D143" s="597"/>
      <c r="E143" s="620"/>
      <c r="F143" s="595"/>
      <c r="G143" s="597"/>
      <c r="H143" s="621"/>
    </row>
    <row r="144" spans="1:8" x14ac:dyDescent="0.2">
      <c r="A144" s="619" t="s">
        <v>2439</v>
      </c>
      <c r="B144" s="593"/>
      <c r="C144" s="595"/>
      <c r="D144" s="597"/>
      <c r="E144" s="620"/>
      <c r="F144" s="595"/>
      <c r="G144" s="597"/>
      <c r="H144" s="595"/>
    </row>
    <row r="145" spans="1:8" ht="24" x14ac:dyDescent="0.2">
      <c r="A145" s="619" t="s">
        <v>2440</v>
      </c>
      <c r="B145" s="593" t="s">
        <v>2424</v>
      </c>
      <c r="C145" s="595" t="s">
        <v>2375</v>
      </c>
      <c r="D145" s="597" t="s">
        <v>2425</v>
      </c>
      <c r="E145" s="620" t="s">
        <v>2437</v>
      </c>
      <c r="F145" s="595" t="s">
        <v>43</v>
      </c>
      <c r="G145" s="597">
        <v>60.16</v>
      </c>
      <c r="H145" s="621">
        <v>60.16</v>
      </c>
    </row>
    <row r="146" spans="1:8" x14ac:dyDescent="0.2">
      <c r="A146" s="619" t="s">
        <v>2441</v>
      </c>
      <c r="B146" s="593"/>
      <c r="C146" s="595"/>
      <c r="D146" s="597"/>
      <c r="E146" s="620"/>
      <c r="F146" s="595"/>
      <c r="G146" s="597"/>
      <c r="H146" s="621"/>
    </row>
    <row r="147" spans="1:8" ht="24" x14ac:dyDescent="0.2">
      <c r="A147" s="619" t="s">
        <v>2442</v>
      </c>
      <c r="B147" s="593" t="s">
        <v>2424</v>
      </c>
      <c r="C147" s="595" t="s">
        <v>2375</v>
      </c>
      <c r="D147" s="597" t="s">
        <v>2425</v>
      </c>
      <c r="E147" s="620" t="s">
        <v>2437</v>
      </c>
      <c r="F147" s="595" t="s">
        <v>43</v>
      </c>
      <c r="G147" s="597">
        <v>19671.72</v>
      </c>
      <c r="H147" s="595">
        <v>19904.080000000002</v>
      </c>
    </row>
    <row r="148" spans="1:8" ht="24" x14ac:dyDescent="0.2">
      <c r="A148" s="619" t="s">
        <v>47</v>
      </c>
      <c r="B148" s="593" t="s">
        <v>2443</v>
      </c>
      <c r="C148" s="595" t="s">
        <v>2375</v>
      </c>
      <c r="D148" s="597" t="s">
        <v>2444</v>
      </c>
      <c r="E148" s="620">
        <v>2013</v>
      </c>
      <c r="F148" s="595" t="s">
        <v>19</v>
      </c>
      <c r="G148" s="597"/>
      <c r="H148" s="621"/>
    </row>
    <row r="149" spans="1:8" x14ac:dyDescent="0.2">
      <c r="A149" s="619"/>
      <c r="B149" s="593"/>
      <c r="C149" s="595"/>
      <c r="D149" s="597"/>
      <c r="E149" s="620"/>
      <c r="F149" s="595"/>
      <c r="G149" s="597"/>
      <c r="H149" s="621"/>
    </row>
    <row r="150" spans="1:8" ht="24" x14ac:dyDescent="0.2">
      <c r="A150" s="619" t="s">
        <v>48</v>
      </c>
      <c r="B150" s="593" t="s">
        <v>2443</v>
      </c>
      <c r="C150" s="595" t="s">
        <v>2375</v>
      </c>
      <c r="D150" s="597" t="s">
        <v>2445</v>
      </c>
      <c r="E150" s="620">
        <v>2013</v>
      </c>
      <c r="F150" s="595" t="s">
        <v>19</v>
      </c>
      <c r="G150" s="597">
        <v>55099</v>
      </c>
      <c r="H150" s="595">
        <v>72776.92</v>
      </c>
    </row>
    <row r="151" spans="1:8" x14ac:dyDescent="0.2">
      <c r="A151" s="619"/>
      <c r="B151" s="593"/>
      <c r="C151" s="595"/>
      <c r="D151" s="597"/>
      <c r="E151" s="620"/>
      <c r="F151" s="595"/>
      <c r="G151" s="597"/>
      <c r="H151" s="621"/>
    </row>
    <row r="152" spans="1:8" x14ac:dyDescent="0.2">
      <c r="A152" s="619" t="s">
        <v>49</v>
      </c>
      <c r="B152" s="593"/>
      <c r="C152" s="595"/>
      <c r="D152" s="597"/>
      <c r="E152" s="620"/>
      <c r="F152" s="595"/>
      <c r="G152" s="597"/>
      <c r="H152" s="621"/>
    </row>
    <row r="153" spans="1:8" x14ac:dyDescent="0.2">
      <c r="A153" s="619" t="s">
        <v>386</v>
      </c>
      <c r="B153" s="593"/>
      <c r="C153" s="595"/>
      <c r="D153" s="597"/>
      <c r="E153" s="620"/>
      <c r="F153" s="595"/>
      <c r="G153" s="597"/>
      <c r="H153" s="595"/>
    </row>
    <row r="154" spans="1:8" x14ac:dyDescent="0.2">
      <c r="A154" s="619"/>
      <c r="B154" s="593"/>
      <c r="C154" s="595"/>
      <c r="D154" s="597"/>
      <c r="E154" s="620"/>
      <c r="F154" s="595"/>
      <c r="G154" s="597"/>
      <c r="H154" s="621"/>
    </row>
    <row r="155" spans="1:8" ht="24" x14ac:dyDescent="0.2">
      <c r="A155" s="619" t="s">
        <v>50</v>
      </c>
      <c r="B155" s="593" t="s">
        <v>2443</v>
      </c>
      <c r="C155" s="595" t="s">
        <v>2375</v>
      </c>
      <c r="D155" s="597" t="s">
        <v>2444</v>
      </c>
      <c r="E155" s="620">
        <v>2017</v>
      </c>
      <c r="F155" s="595" t="s">
        <v>19</v>
      </c>
      <c r="G155" s="597">
        <v>314193.44000000006</v>
      </c>
      <c r="H155" s="621">
        <v>792844.83</v>
      </c>
    </row>
    <row r="156" spans="1:8" x14ac:dyDescent="0.2">
      <c r="A156" s="619"/>
      <c r="B156" s="593"/>
      <c r="C156" s="595"/>
      <c r="D156" s="597"/>
      <c r="E156" s="620"/>
      <c r="F156" s="595"/>
      <c r="G156" s="597"/>
      <c r="H156" s="595"/>
    </row>
    <row r="157" spans="1:8" ht="24" x14ac:dyDescent="0.2">
      <c r="A157" s="619" t="s">
        <v>51</v>
      </c>
      <c r="B157" s="593" t="s">
        <v>2443</v>
      </c>
      <c r="C157" s="595" t="s">
        <v>2375</v>
      </c>
      <c r="D157" s="597" t="s">
        <v>2444</v>
      </c>
      <c r="E157" s="620">
        <v>2014</v>
      </c>
      <c r="F157" s="595" t="s">
        <v>19</v>
      </c>
      <c r="G157" s="597">
        <v>44283.98</v>
      </c>
      <c r="H157" s="621">
        <v>33616.99</v>
      </c>
    </row>
    <row r="158" spans="1:8" ht="24" x14ac:dyDescent="0.2">
      <c r="A158" s="619" t="s">
        <v>47</v>
      </c>
      <c r="B158" s="593" t="s">
        <v>2446</v>
      </c>
      <c r="C158" s="595" t="s">
        <v>2447</v>
      </c>
      <c r="D158" s="597" t="s">
        <v>2448</v>
      </c>
      <c r="E158" s="620">
        <v>2005</v>
      </c>
      <c r="F158" s="595" t="s">
        <v>2412</v>
      </c>
      <c r="G158" s="597">
        <v>0</v>
      </c>
      <c r="H158" s="621">
        <v>0</v>
      </c>
    </row>
    <row r="159" spans="1:8" ht="24" x14ac:dyDescent="0.2">
      <c r="A159" s="619" t="s">
        <v>48</v>
      </c>
      <c r="B159" s="593" t="s">
        <v>2446</v>
      </c>
      <c r="C159" s="595" t="s">
        <v>2447</v>
      </c>
      <c r="D159" s="597" t="s">
        <v>2448</v>
      </c>
      <c r="E159" s="620">
        <v>2013</v>
      </c>
      <c r="F159" s="595" t="s">
        <v>2412</v>
      </c>
      <c r="G159" s="597">
        <v>35041.53</v>
      </c>
      <c r="H159" s="595">
        <v>18009.05</v>
      </c>
    </row>
    <row r="160" spans="1:8" x14ac:dyDescent="0.2">
      <c r="A160" s="619"/>
      <c r="B160" s="593"/>
      <c r="C160" s="595"/>
      <c r="D160" s="597"/>
      <c r="E160" s="620"/>
      <c r="F160" s="595"/>
      <c r="G160" s="597"/>
      <c r="H160" s="621"/>
    </row>
    <row r="161" spans="1:8" ht="24" x14ac:dyDescent="0.2">
      <c r="A161" s="619" t="s">
        <v>2449</v>
      </c>
      <c r="B161" s="593" t="s">
        <v>2446</v>
      </c>
      <c r="C161" s="595" t="s">
        <v>2447</v>
      </c>
      <c r="D161" s="597" t="s">
        <v>2448</v>
      </c>
      <c r="E161" s="620">
        <v>2018</v>
      </c>
      <c r="F161" s="595" t="s">
        <v>2412</v>
      </c>
      <c r="G161" s="597">
        <f>SUM(G162:G163)</f>
        <v>1217057.3800000001</v>
      </c>
      <c r="H161" s="621">
        <f>SUM(H162:H163)</f>
        <v>69193.77</v>
      </c>
    </row>
    <row r="162" spans="1:8" x14ac:dyDescent="0.2">
      <c r="A162" s="619" t="s">
        <v>2450</v>
      </c>
      <c r="B162" s="593"/>
      <c r="C162" s="595"/>
      <c r="D162" s="597"/>
      <c r="E162" s="620"/>
      <c r="F162" s="595"/>
      <c r="G162" s="597">
        <v>1161867.78</v>
      </c>
      <c r="H162" s="595">
        <v>14004.17</v>
      </c>
    </row>
    <row r="163" spans="1:8" x14ac:dyDescent="0.2">
      <c r="A163" s="619" t="s">
        <v>2451</v>
      </c>
      <c r="B163" s="593"/>
      <c r="C163" s="595"/>
      <c r="D163" s="597"/>
      <c r="E163" s="620"/>
      <c r="F163" s="595"/>
      <c r="G163" s="597">
        <v>55189.599999999999</v>
      </c>
      <c r="H163" s="621">
        <v>55189.599999999999</v>
      </c>
    </row>
    <row r="164" spans="1:8" ht="24" x14ac:dyDescent="0.2">
      <c r="A164" s="619" t="s">
        <v>51</v>
      </c>
      <c r="B164" s="593" t="s">
        <v>2446</v>
      </c>
      <c r="C164" s="595" t="s">
        <v>2447</v>
      </c>
      <c r="D164" s="597" t="s">
        <v>2448</v>
      </c>
      <c r="E164" s="620">
        <v>2017</v>
      </c>
      <c r="F164" s="595" t="s">
        <v>2412</v>
      </c>
      <c r="G164" s="597">
        <f>SUM(G165:G168)</f>
        <v>672994.52</v>
      </c>
      <c r="H164" s="621">
        <f>SUM(H165:H168)</f>
        <v>871155.13</v>
      </c>
    </row>
    <row r="165" spans="1:8" x14ac:dyDescent="0.2">
      <c r="A165" s="619" t="s">
        <v>2452</v>
      </c>
      <c r="B165" s="593"/>
      <c r="C165" s="595"/>
      <c r="D165" s="597"/>
      <c r="E165" s="620"/>
      <c r="F165" s="595"/>
      <c r="G165" s="597">
        <v>2527.21</v>
      </c>
      <c r="H165" s="595">
        <v>2527.21</v>
      </c>
    </row>
    <row r="166" spans="1:8" x14ac:dyDescent="0.2">
      <c r="A166" s="619" t="s">
        <v>2453</v>
      </c>
      <c r="B166" s="593"/>
      <c r="C166" s="595"/>
      <c r="D166" s="597"/>
      <c r="E166" s="620"/>
      <c r="F166" s="595"/>
      <c r="G166" s="597">
        <v>514864.48</v>
      </c>
      <c r="H166" s="621">
        <v>712053.48</v>
      </c>
    </row>
    <row r="167" spans="1:8" x14ac:dyDescent="0.2">
      <c r="A167" s="619" t="s">
        <v>2454</v>
      </c>
      <c r="B167" s="593"/>
      <c r="C167" s="595"/>
      <c r="D167" s="597"/>
      <c r="E167" s="620"/>
      <c r="F167" s="595"/>
      <c r="G167" s="597">
        <v>154451.92000000001</v>
      </c>
      <c r="H167" s="621">
        <v>155423.53</v>
      </c>
    </row>
    <row r="168" spans="1:8" x14ac:dyDescent="0.2">
      <c r="A168" s="619" t="s">
        <v>2455</v>
      </c>
      <c r="B168" s="593"/>
      <c r="C168" s="595"/>
      <c r="D168" s="597"/>
      <c r="E168" s="620"/>
      <c r="F168" s="595"/>
      <c r="G168" s="597">
        <v>1150.9100000000001</v>
      </c>
      <c r="H168" s="595">
        <v>1150.9100000000001</v>
      </c>
    </row>
    <row r="169" spans="1:8" ht="24" x14ac:dyDescent="0.2">
      <c r="A169" s="619" t="s">
        <v>47</v>
      </c>
      <c r="B169" s="593" t="s">
        <v>2456</v>
      </c>
      <c r="C169" s="595" t="s">
        <v>2375</v>
      </c>
      <c r="D169" s="597">
        <v>186003861</v>
      </c>
      <c r="E169" s="620">
        <v>2013</v>
      </c>
      <c r="F169" s="595" t="s">
        <v>2377</v>
      </c>
      <c r="G169" s="597" t="s">
        <v>2163</v>
      </c>
      <c r="H169" s="621" t="s">
        <v>2163</v>
      </c>
    </row>
    <row r="170" spans="1:8" x14ac:dyDescent="0.2">
      <c r="A170" s="619"/>
      <c r="B170" s="593"/>
      <c r="C170" s="595"/>
      <c r="D170" s="597"/>
      <c r="E170" s="620"/>
      <c r="F170" s="595"/>
      <c r="G170" s="597"/>
      <c r="H170" s="621"/>
    </row>
    <row r="171" spans="1:8" x14ac:dyDescent="0.2">
      <c r="A171" s="619" t="s">
        <v>48</v>
      </c>
      <c r="B171" s="593"/>
      <c r="C171" s="595"/>
      <c r="D171" s="597"/>
      <c r="E171" s="620"/>
      <c r="F171" s="595"/>
      <c r="G171" s="597"/>
      <c r="H171" s="595"/>
    </row>
    <row r="172" spans="1:8" ht="24" x14ac:dyDescent="0.2">
      <c r="A172" s="619" t="s">
        <v>2457</v>
      </c>
      <c r="B172" s="593" t="str">
        <f>+B169</f>
        <v>409 RED DE SALUD AYMARAES</v>
      </c>
      <c r="C172" s="595" t="str">
        <f>+C169</f>
        <v>BANCO DE LA NACION</v>
      </c>
      <c r="D172" s="597">
        <v>186003888</v>
      </c>
      <c r="E172" s="620">
        <v>2013</v>
      </c>
      <c r="F172" s="595" t="s">
        <v>2377</v>
      </c>
      <c r="G172" s="597">
        <f>87445.4-73360</f>
        <v>14085.399999999994</v>
      </c>
      <c r="H172" s="621">
        <v>16060.139999999899</v>
      </c>
    </row>
    <row r="173" spans="1:8" x14ac:dyDescent="0.2">
      <c r="A173" s="619"/>
      <c r="B173" s="593"/>
      <c r="C173" s="595"/>
      <c r="D173" s="597"/>
      <c r="E173" s="620"/>
      <c r="F173" s="595"/>
      <c r="G173" s="597"/>
      <c r="H173" s="621"/>
    </row>
    <row r="174" spans="1:8" x14ac:dyDescent="0.2">
      <c r="A174" s="619" t="s">
        <v>49</v>
      </c>
      <c r="B174" s="593"/>
      <c r="C174" s="595"/>
      <c r="D174" s="597"/>
      <c r="E174" s="620"/>
      <c r="F174" s="595"/>
      <c r="G174" s="597"/>
      <c r="H174" s="595"/>
    </row>
    <row r="175" spans="1:8" ht="24" x14ac:dyDescent="0.2">
      <c r="A175" s="619" t="s">
        <v>386</v>
      </c>
      <c r="B175" s="593" t="str">
        <f>+B172</f>
        <v>409 RED DE SALUD AYMARAES</v>
      </c>
      <c r="C175" s="595" t="str">
        <f>+C172</f>
        <v>BANCO DE LA NACION</v>
      </c>
      <c r="D175" s="597">
        <f>+D169</f>
        <v>186003861</v>
      </c>
      <c r="E175" s="620">
        <v>2020</v>
      </c>
      <c r="F175" s="595" t="str">
        <f>+F178</f>
        <v>SOLES</v>
      </c>
      <c r="G175" s="597">
        <v>0</v>
      </c>
      <c r="H175" s="621">
        <v>44036</v>
      </c>
    </row>
    <row r="176" spans="1:8" x14ac:dyDescent="0.2">
      <c r="A176" s="619"/>
      <c r="B176" s="593"/>
      <c r="C176" s="595"/>
      <c r="D176" s="597"/>
      <c r="E176" s="620"/>
      <c r="F176" s="595"/>
      <c r="G176" s="597"/>
      <c r="H176" s="621"/>
    </row>
    <row r="177" spans="1:8" x14ac:dyDescent="0.2">
      <c r="A177" s="619" t="s">
        <v>50</v>
      </c>
      <c r="B177" s="593"/>
      <c r="C177" s="595"/>
      <c r="D177" s="597"/>
      <c r="E177" s="620"/>
      <c r="F177" s="595"/>
      <c r="G177" s="597"/>
      <c r="H177" s="595"/>
    </row>
    <row r="178" spans="1:8" ht="24" x14ac:dyDescent="0.2">
      <c r="A178" s="619" t="s">
        <v>2415</v>
      </c>
      <c r="B178" s="593" t="str">
        <f>+B169</f>
        <v>409 RED DE SALUD AYMARAES</v>
      </c>
      <c r="C178" s="595" t="str">
        <f>+C169</f>
        <v>BANCO DE LA NACION</v>
      </c>
      <c r="D178" s="597">
        <f>+D175</f>
        <v>186003861</v>
      </c>
      <c r="E178" s="620">
        <v>2017</v>
      </c>
      <c r="F178" s="595" t="s">
        <v>2377</v>
      </c>
      <c r="G178" s="597">
        <v>175921</v>
      </c>
      <c r="H178" s="621">
        <v>52748.18</v>
      </c>
    </row>
    <row r="179" spans="1:8" ht="24" x14ac:dyDescent="0.2">
      <c r="A179" s="619" t="s">
        <v>2417</v>
      </c>
      <c r="B179" s="593" t="str">
        <f>+B178</f>
        <v>409 RED DE SALUD AYMARAES</v>
      </c>
      <c r="C179" s="595" t="s">
        <v>2375</v>
      </c>
      <c r="D179" s="597">
        <f>+D178</f>
        <v>186003861</v>
      </c>
      <c r="E179" s="620">
        <v>2017</v>
      </c>
      <c r="F179" s="595" t="str">
        <f>+F178</f>
        <v>SOLES</v>
      </c>
      <c r="G179" s="597">
        <v>0</v>
      </c>
      <c r="H179" s="621">
        <v>0</v>
      </c>
    </row>
    <row r="180" spans="1:8" ht="24" x14ac:dyDescent="0.2">
      <c r="A180" s="619" t="s">
        <v>2418</v>
      </c>
      <c r="B180" s="593" t="str">
        <f>+B179</f>
        <v>409 RED DE SALUD AYMARAES</v>
      </c>
      <c r="C180" s="595" t="s">
        <v>2375</v>
      </c>
      <c r="D180" s="597">
        <f>+D179</f>
        <v>186003861</v>
      </c>
      <c r="E180" s="620">
        <v>2017</v>
      </c>
      <c r="F180" s="595" t="str">
        <f>+F179</f>
        <v>SOLES</v>
      </c>
      <c r="G180" s="597">
        <v>1363.38</v>
      </c>
      <c r="H180" s="595">
        <v>1363.38</v>
      </c>
    </row>
    <row r="181" spans="1:8" ht="24" x14ac:dyDescent="0.2">
      <c r="A181" s="619" t="s">
        <v>2458</v>
      </c>
      <c r="B181" s="593" t="str">
        <f>+B169</f>
        <v>409 RED DE SALUD AYMARAES</v>
      </c>
      <c r="C181" s="595" t="str">
        <f>+C169</f>
        <v>BANCO DE LA NACION</v>
      </c>
      <c r="D181" s="597">
        <f>+D169</f>
        <v>186003861</v>
      </c>
      <c r="E181" s="620">
        <v>2014</v>
      </c>
      <c r="F181" s="595" t="s">
        <v>2377</v>
      </c>
      <c r="G181" s="597">
        <v>74944.329999999871</v>
      </c>
      <c r="H181" s="621">
        <v>28844.329999999871</v>
      </c>
    </row>
    <row r="182" spans="1:8" ht="24" x14ac:dyDescent="0.2">
      <c r="A182" s="619" t="s">
        <v>47</v>
      </c>
      <c r="B182" s="593" t="s">
        <v>2459</v>
      </c>
      <c r="C182" s="595" t="s">
        <v>2375</v>
      </c>
      <c r="D182" s="623" t="s">
        <v>2460</v>
      </c>
      <c r="E182" s="623">
        <v>2005</v>
      </c>
      <c r="F182" s="595" t="s">
        <v>2377</v>
      </c>
      <c r="G182" s="595"/>
      <c r="H182" s="595"/>
    </row>
    <row r="183" spans="1:8" x14ac:dyDescent="0.2">
      <c r="A183" s="619"/>
      <c r="B183" s="593"/>
      <c r="C183" s="595"/>
      <c r="D183" s="623"/>
      <c r="E183" s="623"/>
      <c r="F183" s="595"/>
      <c r="G183" s="621"/>
      <c r="H183" s="621"/>
    </row>
    <row r="184" spans="1:8" ht="24" x14ac:dyDescent="0.2">
      <c r="A184" s="619" t="s">
        <v>48</v>
      </c>
      <c r="B184" s="593" t="s">
        <v>2459</v>
      </c>
      <c r="C184" s="595" t="s">
        <v>2375</v>
      </c>
      <c r="D184" s="623" t="s">
        <v>2460</v>
      </c>
      <c r="E184" s="623" t="s">
        <v>2428</v>
      </c>
      <c r="F184" s="595" t="s">
        <v>2377</v>
      </c>
      <c r="G184" s="621">
        <v>115368.18000000001</v>
      </c>
      <c r="H184" s="621">
        <v>125841.97000000002</v>
      </c>
    </row>
    <row r="185" spans="1:8" x14ac:dyDescent="0.2">
      <c r="A185" s="619"/>
      <c r="B185" s="593"/>
      <c r="C185" s="595"/>
      <c r="D185" s="623"/>
      <c r="E185" s="623"/>
      <c r="F185" s="595"/>
      <c r="G185" s="621"/>
      <c r="H185" s="621"/>
    </row>
    <row r="186" spans="1:8" x14ac:dyDescent="0.2">
      <c r="A186" s="619" t="s">
        <v>49</v>
      </c>
      <c r="B186" s="593"/>
      <c r="C186" s="595"/>
      <c r="D186" s="623"/>
      <c r="E186" s="623"/>
      <c r="F186" s="595"/>
      <c r="G186" s="621"/>
      <c r="H186" s="621"/>
    </row>
    <row r="187" spans="1:8" x14ac:dyDescent="0.2">
      <c r="A187" s="619" t="s">
        <v>386</v>
      </c>
      <c r="B187" s="593"/>
      <c r="C187" s="595"/>
      <c r="D187" s="623"/>
      <c r="E187" s="623"/>
      <c r="F187" s="595"/>
      <c r="G187" s="621"/>
      <c r="H187" s="621"/>
    </row>
    <row r="188" spans="1:8" x14ac:dyDescent="0.2">
      <c r="A188" s="619"/>
      <c r="B188" s="593"/>
      <c r="C188" s="595"/>
      <c r="D188" s="623"/>
      <c r="E188" s="623"/>
      <c r="F188" s="595"/>
      <c r="G188" s="621"/>
      <c r="H188" s="621"/>
    </row>
    <row r="189" spans="1:8" x14ac:dyDescent="0.2">
      <c r="A189" s="619" t="s">
        <v>50</v>
      </c>
      <c r="B189" s="593"/>
      <c r="C189" s="595"/>
      <c r="D189" s="623"/>
      <c r="E189" s="623"/>
      <c r="F189" s="595"/>
      <c r="G189" s="621"/>
      <c r="H189" s="621"/>
    </row>
    <row r="190" spans="1:8" ht="24" x14ac:dyDescent="0.2">
      <c r="A190" s="619"/>
      <c r="B190" s="593" t="s">
        <v>2459</v>
      </c>
      <c r="C190" s="595" t="s">
        <v>2375</v>
      </c>
      <c r="D190" s="623" t="s">
        <v>2461</v>
      </c>
      <c r="E190" s="623" t="s">
        <v>2462</v>
      </c>
      <c r="F190" s="595" t="s">
        <v>2377</v>
      </c>
      <c r="G190" s="621">
        <v>10177.620000000001</v>
      </c>
      <c r="H190" s="621">
        <v>10177.620000000001</v>
      </c>
    </row>
    <row r="191" spans="1:8" x14ac:dyDescent="0.2">
      <c r="A191" s="619" t="s">
        <v>51</v>
      </c>
      <c r="B191" s="593"/>
      <c r="C191" s="595"/>
      <c r="D191" s="623"/>
      <c r="E191" s="623"/>
      <c r="F191" s="595"/>
      <c r="G191" s="621"/>
      <c r="H191" s="621"/>
    </row>
    <row r="192" spans="1:8" x14ac:dyDescent="0.2">
      <c r="A192" s="619"/>
      <c r="B192" s="593"/>
      <c r="C192" s="595"/>
      <c r="D192" s="623"/>
      <c r="E192" s="623"/>
      <c r="F192" s="595"/>
      <c r="G192" s="621"/>
      <c r="H192" s="621"/>
    </row>
    <row r="193" spans="1:8" ht="24" x14ac:dyDescent="0.2">
      <c r="A193" s="619" t="s">
        <v>55</v>
      </c>
      <c r="B193" s="593" t="s">
        <v>2459</v>
      </c>
      <c r="C193" s="595" t="s">
        <v>2375</v>
      </c>
      <c r="D193" s="623" t="s">
        <v>2460</v>
      </c>
      <c r="E193" s="623" t="s">
        <v>2428</v>
      </c>
      <c r="F193" s="595" t="s">
        <v>2377</v>
      </c>
      <c r="G193" s="621">
        <v>56665.160000000033</v>
      </c>
      <c r="H193" s="621">
        <v>46665.160000000033</v>
      </c>
    </row>
    <row r="194" spans="1:8" ht="12.75" thickBot="1" x14ac:dyDescent="0.25">
      <c r="A194" s="265"/>
      <c r="B194" s="624"/>
      <c r="C194" s="266"/>
      <c r="D194" s="617"/>
      <c r="E194" s="625"/>
      <c r="F194" s="266"/>
      <c r="G194" s="626"/>
      <c r="H194" s="627"/>
    </row>
    <row r="195" spans="1:8" ht="12.75" thickBot="1" x14ac:dyDescent="0.25">
      <c r="A195" s="628" t="s">
        <v>0</v>
      </c>
      <c r="B195" s="629"/>
      <c r="C195" s="630"/>
      <c r="D195" s="631"/>
      <c r="E195" s="631"/>
      <c r="F195" s="630"/>
      <c r="G195" s="632">
        <f>SUM(G6:G194)</f>
        <v>73883224.999999985</v>
      </c>
      <c r="H195" s="632">
        <f>SUM(H6:H194)</f>
        <v>96468020.669999972</v>
      </c>
    </row>
    <row r="196" spans="1:8" x14ac:dyDescent="0.2">
      <c r="A196" s="264" t="s">
        <v>454</v>
      </c>
    </row>
    <row r="197" spans="1:8" x14ac:dyDescent="0.2">
      <c r="A197" s="264" t="s">
        <v>455</v>
      </c>
    </row>
  </sheetData>
  <mergeCells count="3">
    <mergeCell ref="C4:H4"/>
    <mergeCell ref="B4:B5"/>
    <mergeCell ref="A4:A5"/>
  </mergeCells>
  <printOptions horizontalCentered="1"/>
  <pageMargins left="0.25" right="0.25" top="0.75" bottom="0.75" header="0.3" footer="0.3"/>
  <pageSetup paperSize="9" scale="15" orientation="landscape" r:id="rId1"/>
  <headerFooter alignWithMargins="0">
    <oddHeader xml:space="preserve">&amp;C&amp;"Arial,Negrita"&amp;18PROYECTO DE PRESUPUESTO 2021
</oddHeader>
    <oddFooter>&amp;L&amp;"Arial,Negrita"&amp;8PROYECTO DE PRESUPUESTO PARA EL AÑO FISCAL 2020
INFORMACIÓN PARA LA COMISIÓN DE PRESUPUESTO Y CUENTA GENERAL DE LA REPÚBLICA DEL CONGRESO DE LA REPÚBLICA</oddFooter>
  </headerFooter>
  <colBreaks count="1" manualBreakCount="1">
    <brk id="8" max="1048575" man="1"/>
  </col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Hoja35">
    <tabColor theme="9" tint="-0.249977111117893"/>
    <pageSetUpPr fitToPage="1"/>
  </sheetPr>
  <dimension ref="A1:Q1611"/>
  <sheetViews>
    <sheetView view="pageLayout" zoomScale="75" zoomScaleNormal="100" zoomScaleSheetLayoutView="100" zoomScalePageLayoutView="75" workbookViewId="0"/>
  </sheetViews>
  <sheetFormatPr baseColWidth="10" defaultRowHeight="12.75" x14ac:dyDescent="0.2"/>
  <cols>
    <col min="1" max="1" width="14.42578125" customWidth="1"/>
    <col min="2" max="2" width="15" customWidth="1"/>
    <col min="3" max="3" width="10.7109375" customWidth="1"/>
    <col min="4" max="4" width="17.140625" customWidth="1"/>
    <col min="7" max="7" width="13.42578125" customWidth="1"/>
    <col min="8" max="8" width="16.5703125" customWidth="1"/>
    <col min="9" max="9" width="13.28515625" customWidth="1"/>
    <col min="10" max="10" width="14.5703125" customWidth="1"/>
  </cols>
  <sheetData>
    <row r="1" spans="1:17" ht="15.75" x14ac:dyDescent="0.2">
      <c r="A1" s="123" t="s">
        <v>456</v>
      </c>
      <c r="B1" s="121"/>
      <c r="C1" s="121"/>
      <c r="D1" s="121"/>
      <c r="E1" s="121"/>
      <c r="F1" s="121"/>
      <c r="G1" s="121"/>
      <c r="H1" s="121"/>
      <c r="I1" s="121"/>
      <c r="J1" s="121"/>
      <c r="K1" s="121"/>
      <c r="L1" s="121"/>
      <c r="M1" s="97"/>
      <c r="N1" s="97"/>
      <c r="O1" s="97"/>
      <c r="P1" s="97"/>
    </row>
    <row r="2" spans="1:17" ht="15.75" x14ac:dyDescent="0.2">
      <c r="A2" s="123" t="s">
        <v>2514</v>
      </c>
      <c r="B2" s="120"/>
      <c r="C2" s="120"/>
      <c r="D2" s="120"/>
      <c r="E2" s="120"/>
      <c r="F2" s="120"/>
      <c r="G2" s="120"/>
      <c r="H2" s="120"/>
      <c r="I2" s="120"/>
      <c r="J2" s="120"/>
      <c r="K2" s="120"/>
      <c r="L2" s="120"/>
      <c r="M2" s="120"/>
      <c r="N2" s="120"/>
      <c r="O2" s="120"/>
      <c r="P2" s="120"/>
    </row>
    <row r="3" spans="1:17" ht="13.5" thickBot="1" x14ac:dyDescent="0.25">
      <c r="A3" s="119"/>
      <c r="B3" s="119"/>
      <c r="C3" s="119"/>
      <c r="D3" s="119"/>
      <c r="E3" s="119"/>
      <c r="F3" s="119"/>
      <c r="G3" s="119"/>
      <c r="H3" s="119"/>
      <c r="I3" s="119"/>
      <c r="J3" s="119"/>
      <c r="K3" s="46"/>
      <c r="L3" s="46"/>
      <c r="M3" s="119"/>
      <c r="N3" s="119"/>
      <c r="O3" s="119"/>
      <c r="P3" s="119"/>
    </row>
    <row r="4" spans="1:17" ht="13.5" thickBot="1" x14ac:dyDescent="0.25">
      <c r="A4" s="1044" t="s">
        <v>149</v>
      </c>
      <c r="B4" s="1045"/>
      <c r="C4" s="1045"/>
      <c r="D4" s="1045"/>
      <c r="E4" s="1046"/>
      <c r="F4" s="1047" t="s">
        <v>150</v>
      </c>
      <c r="G4" s="1048"/>
      <c r="H4" s="1049"/>
      <c r="I4" s="1049"/>
      <c r="J4" s="1050"/>
      <c r="K4" s="1041" t="s">
        <v>2515</v>
      </c>
      <c r="L4" s="1042"/>
      <c r="M4" s="1043"/>
      <c r="N4" s="1041" t="s">
        <v>2516</v>
      </c>
      <c r="O4" s="1042"/>
      <c r="P4" s="1043"/>
    </row>
    <row r="5" spans="1:17" ht="86.25" thickBot="1" x14ac:dyDescent="0.25">
      <c r="A5" s="699" t="s">
        <v>107</v>
      </c>
      <c r="B5" s="700" t="s">
        <v>8</v>
      </c>
      <c r="C5" s="700" t="s">
        <v>103</v>
      </c>
      <c r="D5" s="701" t="s">
        <v>108</v>
      </c>
      <c r="E5" s="702" t="s">
        <v>130</v>
      </c>
      <c r="F5" s="699" t="s">
        <v>137</v>
      </c>
      <c r="G5" s="701" t="s">
        <v>138</v>
      </c>
      <c r="H5" s="701" t="s">
        <v>152</v>
      </c>
      <c r="I5" s="700" t="s">
        <v>153</v>
      </c>
      <c r="J5" s="703" t="s">
        <v>142</v>
      </c>
      <c r="K5" s="704" t="s">
        <v>139</v>
      </c>
      <c r="L5" s="705" t="s">
        <v>140</v>
      </c>
      <c r="M5" s="706" t="s">
        <v>141</v>
      </c>
      <c r="N5" s="704" t="s">
        <v>139</v>
      </c>
      <c r="O5" s="705" t="s">
        <v>140</v>
      </c>
      <c r="P5" s="706" t="s">
        <v>141</v>
      </c>
    </row>
    <row r="6" spans="1:17" x14ac:dyDescent="0.2">
      <c r="A6" s="707" t="s">
        <v>659</v>
      </c>
      <c r="B6" s="707"/>
      <c r="C6" s="707"/>
      <c r="D6" s="708"/>
      <c r="E6" s="709"/>
      <c r="F6" s="707"/>
      <c r="G6" s="708"/>
      <c r="H6" s="708"/>
      <c r="I6" s="707"/>
      <c r="J6" s="710"/>
      <c r="K6" s="711"/>
      <c r="L6" s="712"/>
      <c r="M6" s="713"/>
      <c r="N6" s="711"/>
      <c r="O6" s="712"/>
      <c r="P6" s="713"/>
      <c r="Q6" s="714"/>
    </row>
    <row r="7" spans="1:17" ht="75" x14ac:dyDescent="0.2">
      <c r="A7" s="715" t="s">
        <v>2517</v>
      </c>
      <c r="B7" s="715" t="s">
        <v>2518</v>
      </c>
      <c r="C7" s="716" t="s">
        <v>2519</v>
      </c>
      <c r="D7" s="717" t="s">
        <v>2520</v>
      </c>
      <c r="E7" s="718">
        <v>5500</v>
      </c>
      <c r="F7" s="719">
        <v>40799004</v>
      </c>
      <c r="G7" s="720" t="s">
        <v>2521</v>
      </c>
      <c r="H7" s="721" t="s">
        <v>2522</v>
      </c>
      <c r="I7" s="722" t="s">
        <v>2523</v>
      </c>
      <c r="J7" s="723" t="s">
        <v>2524</v>
      </c>
      <c r="K7" s="723">
        <v>4</v>
      </c>
      <c r="L7" s="723">
        <v>12</v>
      </c>
      <c r="M7" s="724">
        <v>66000</v>
      </c>
      <c r="N7" s="723"/>
      <c r="O7" s="723"/>
      <c r="P7" s="725"/>
      <c r="Q7" s="714"/>
    </row>
    <row r="8" spans="1:17" ht="60" x14ac:dyDescent="0.2">
      <c r="A8" s="715" t="s">
        <v>2517</v>
      </c>
      <c r="B8" s="715" t="s">
        <v>2518</v>
      </c>
      <c r="C8" s="716" t="s">
        <v>2519</v>
      </c>
      <c r="D8" s="717" t="s">
        <v>2525</v>
      </c>
      <c r="E8" s="718">
        <v>2900</v>
      </c>
      <c r="F8" s="719">
        <v>47275238</v>
      </c>
      <c r="G8" s="717" t="s">
        <v>2526</v>
      </c>
      <c r="H8" s="721" t="s">
        <v>2527</v>
      </c>
      <c r="I8" s="722" t="s">
        <v>2523</v>
      </c>
      <c r="J8" s="723" t="s">
        <v>2524</v>
      </c>
      <c r="K8" s="723">
        <v>4</v>
      </c>
      <c r="L8" s="723">
        <v>12</v>
      </c>
      <c r="M8" s="724">
        <v>34800</v>
      </c>
      <c r="N8" s="723"/>
      <c r="O8" s="723"/>
      <c r="P8" s="725"/>
      <c r="Q8" s="714"/>
    </row>
    <row r="9" spans="1:17" ht="45" x14ac:dyDescent="0.2">
      <c r="A9" s="715" t="s">
        <v>2517</v>
      </c>
      <c r="B9" s="715" t="s">
        <v>2518</v>
      </c>
      <c r="C9" s="716" t="s">
        <v>2519</v>
      </c>
      <c r="D9" s="717" t="s">
        <v>2528</v>
      </c>
      <c r="E9" s="718">
        <v>3300</v>
      </c>
      <c r="F9" s="719">
        <v>42079700</v>
      </c>
      <c r="G9" s="717" t="s">
        <v>2529</v>
      </c>
      <c r="H9" s="721" t="s">
        <v>2530</v>
      </c>
      <c r="I9" s="722" t="s">
        <v>2523</v>
      </c>
      <c r="J9" s="723" t="s">
        <v>2524</v>
      </c>
      <c r="K9" s="723">
        <v>4</v>
      </c>
      <c r="L9" s="723">
        <v>12</v>
      </c>
      <c r="M9" s="724">
        <v>39600</v>
      </c>
      <c r="N9" s="723"/>
      <c r="O9" s="723"/>
      <c r="P9" s="725"/>
      <c r="Q9" s="714"/>
    </row>
    <row r="10" spans="1:17" ht="45" x14ac:dyDescent="0.2">
      <c r="A10" s="715" t="s">
        <v>2517</v>
      </c>
      <c r="B10" s="715" t="s">
        <v>2518</v>
      </c>
      <c r="C10" s="716" t="s">
        <v>2519</v>
      </c>
      <c r="D10" s="717" t="s">
        <v>2531</v>
      </c>
      <c r="E10" s="718">
        <v>2600</v>
      </c>
      <c r="F10" s="719">
        <v>45138328</v>
      </c>
      <c r="G10" s="717" t="s">
        <v>2532</v>
      </c>
      <c r="H10" s="721" t="s">
        <v>2527</v>
      </c>
      <c r="I10" s="722" t="s">
        <v>2527</v>
      </c>
      <c r="J10" s="723" t="s">
        <v>5</v>
      </c>
      <c r="K10" s="723">
        <v>4</v>
      </c>
      <c r="L10" s="723">
        <v>12</v>
      </c>
      <c r="M10" s="724">
        <v>31200</v>
      </c>
      <c r="N10" s="723"/>
      <c r="O10" s="723"/>
      <c r="P10" s="725"/>
      <c r="Q10" s="714"/>
    </row>
    <row r="11" spans="1:17" ht="45" x14ac:dyDescent="0.2">
      <c r="A11" s="715" t="s">
        <v>2517</v>
      </c>
      <c r="B11" s="715" t="s">
        <v>2518</v>
      </c>
      <c r="C11" s="716" t="s">
        <v>2519</v>
      </c>
      <c r="D11" s="717" t="s">
        <v>2533</v>
      </c>
      <c r="E11" s="718">
        <v>3800</v>
      </c>
      <c r="F11" s="719">
        <v>45858978</v>
      </c>
      <c r="G11" s="717" t="s">
        <v>2534</v>
      </c>
      <c r="H11" s="721" t="s">
        <v>2535</v>
      </c>
      <c r="I11" s="722" t="s">
        <v>2523</v>
      </c>
      <c r="J11" s="723" t="s">
        <v>2524</v>
      </c>
      <c r="K11" s="723">
        <v>4</v>
      </c>
      <c r="L11" s="723">
        <v>12</v>
      </c>
      <c r="M11" s="724">
        <v>45600</v>
      </c>
      <c r="N11" s="723"/>
      <c r="O11" s="723"/>
      <c r="P11" s="725"/>
      <c r="Q11" s="714"/>
    </row>
    <row r="12" spans="1:17" ht="45" x14ac:dyDescent="0.2">
      <c r="A12" s="715" t="s">
        <v>2517</v>
      </c>
      <c r="B12" s="715" t="s">
        <v>2518</v>
      </c>
      <c r="C12" s="716" t="s">
        <v>2519</v>
      </c>
      <c r="D12" s="717" t="s">
        <v>2536</v>
      </c>
      <c r="E12" s="718">
        <v>2900</v>
      </c>
      <c r="F12" s="719">
        <v>40582624</v>
      </c>
      <c r="G12" s="717" t="s">
        <v>2537</v>
      </c>
      <c r="H12" s="721" t="s">
        <v>2527</v>
      </c>
      <c r="I12" s="722" t="s">
        <v>2527</v>
      </c>
      <c r="J12" s="723" t="s">
        <v>5</v>
      </c>
      <c r="K12" s="723">
        <v>4</v>
      </c>
      <c r="L12" s="723">
        <v>12</v>
      </c>
      <c r="M12" s="724">
        <v>34800</v>
      </c>
      <c r="N12" s="723"/>
      <c r="O12" s="723"/>
      <c r="P12" s="725"/>
      <c r="Q12" s="714"/>
    </row>
    <row r="13" spans="1:17" ht="45" x14ac:dyDescent="0.2">
      <c r="A13" s="715" t="s">
        <v>2517</v>
      </c>
      <c r="B13" s="715" t="s">
        <v>2518</v>
      </c>
      <c r="C13" s="716" t="s">
        <v>2519</v>
      </c>
      <c r="D13" s="717" t="s">
        <v>2538</v>
      </c>
      <c r="E13" s="718">
        <v>6000</v>
      </c>
      <c r="F13" s="719">
        <v>31040676</v>
      </c>
      <c r="G13" s="720" t="s">
        <v>2539</v>
      </c>
      <c r="H13" s="721" t="s">
        <v>2540</v>
      </c>
      <c r="I13" s="722" t="s">
        <v>2523</v>
      </c>
      <c r="J13" s="723" t="s">
        <v>2524</v>
      </c>
      <c r="K13" s="723">
        <v>4</v>
      </c>
      <c r="L13" s="723">
        <v>12</v>
      </c>
      <c r="M13" s="724">
        <v>72000</v>
      </c>
      <c r="N13" s="723"/>
      <c r="O13" s="723"/>
      <c r="P13" s="725"/>
      <c r="Q13" s="714"/>
    </row>
    <row r="14" spans="1:17" ht="45" x14ac:dyDescent="0.2">
      <c r="A14" s="715" t="s">
        <v>2517</v>
      </c>
      <c r="B14" s="715" t="s">
        <v>2518</v>
      </c>
      <c r="C14" s="716" t="s">
        <v>2519</v>
      </c>
      <c r="D14" s="717" t="s">
        <v>2541</v>
      </c>
      <c r="E14" s="718">
        <v>2000</v>
      </c>
      <c r="F14" s="719">
        <v>31045406</v>
      </c>
      <c r="G14" s="720" t="s">
        <v>2542</v>
      </c>
      <c r="H14" s="721" t="s">
        <v>2527</v>
      </c>
      <c r="I14" s="722" t="s">
        <v>2523</v>
      </c>
      <c r="J14" s="723" t="s">
        <v>5</v>
      </c>
      <c r="K14" s="723">
        <v>4</v>
      </c>
      <c r="L14" s="723">
        <v>12</v>
      </c>
      <c r="M14" s="724">
        <v>24000</v>
      </c>
      <c r="N14" s="723"/>
      <c r="O14" s="723"/>
      <c r="P14" s="725"/>
      <c r="Q14" s="714"/>
    </row>
    <row r="15" spans="1:17" ht="45" x14ac:dyDescent="0.2">
      <c r="A15" s="715" t="s">
        <v>2517</v>
      </c>
      <c r="B15" s="715" t="s">
        <v>2518</v>
      </c>
      <c r="C15" s="716" t="s">
        <v>2519</v>
      </c>
      <c r="D15" s="717" t="s">
        <v>2541</v>
      </c>
      <c r="E15" s="718">
        <v>2000</v>
      </c>
      <c r="F15" s="719">
        <v>9958312</v>
      </c>
      <c r="G15" s="720" t="s">
        <v>2543</v>
      </c>
      <c r="H15" s="721" t="s">
        <v>2527</v>
      </c>
      <c r="I15" s="722" t="s">
        <v>2523</v>
      </c>
      <c r="J15" s="723" t="s">
        <v>5</v>
      </c>
      <c r="K15" s="723">
        <v>5</v>
      </c>
      <c r="L15" s="723">
        <v>12</v>
      </c>
      <c r="M15" s="724">
        <v>24000</v>
      </c>
      <c r="N15" s="723"/>
      <c r="O15" s="723"/>
      <c r="P15" s="725"/>
      <c r="Q15" s="714"/>
    </row>
    <row r="16" spans="1:17" ht="45" x14ac:dyDescent="0.2">
      <c r="A16" s="715" t="s">
        <v>2517</v>
      </c>
      <c r="B16" s="715" t="s">
        <v>2518</v>
      </c>
      <c r="C16" s="716" t="s">
        <v>2519</v>
      </c>
      <c r="D16" s="717" t="s">
        <v>2544</v>
      </c>
      <c r="E16" s="718">
        <v>7300</v>
      </c>
      <c r="F16" s="719">
        <v>21564264</v>
      </c>
      <c r="G16" s="720" t="s">
        <v>2545</v>
      </c>
      <c r="H16" s="721" t="s">
        <v>2546</v>
      </c>
      <c r="I16" s="722" t="s">
        <v>2523</v>
      </c>
      <c r="J16" s="723" t="s">
        <v>2524</v>
      </c>
      <c r="K16" s="723">
        <v>5</v>
      </c>
      <c r="L16" s="723">
        <v>12</v>
      </c>
      <c r="M16" s="724">
        <v>87600</v>
      </c>
      <c r="N16" s="723"/>
      <c r="O16" s="723"/>
      <c r="P16" s="725"/>
      <c r="Q16" s="714"/>
    </row>
    <row r="17" spans="1:17" ht="60" x14ac:dyDescent="0.2">
      <c r="A17" s="715" t="s">
        <v>2517</v>
      </c>
      <c r="B17" s="715" t="s">
        <v>2518</v>
      </c>
      <c r="C17" s="716" t="s">
        <v>2519</v>
      </c>
      <c r="D17" s="717" t="s">
        <v>2547</v>
      </c>
      <c r="E17" s="718">
        <v>2600</v>
      </c>
      <c r="F17" s="719">
        <v>40723164</v>
      </c>
      <c r="G17" s="717" t="s">
        <v>2548</v>
      </c>
      <c r="H17" s="721" t="s">
        <v>2527</v>
      </c>
      <c r="I17" s="722" t="s">
        <v>2527</v>
      </c>
      <c r="J17" s="723" t="s">
        <v>5</v>
      </c>
      <c r="K17" s="723">
        <v>4</v>
      </c>
      <c r="L17" s="723">
        <v>12</v>
      </c>
      <c r="M17" s="724">
        <v>31200</v>
      </c>
      <c r="N17" s="723"/>
      <c r="O17" s="723"/>
      <c r="P17" s="725"/>
      <c r="Q17" s="714"/>
    </row>
    <row r="18" spans="1:17" ht="60" x14ac:dyDescent="0.2">
      <c r="A18" s="715" t="s">
        <v>2517</v>
      </c>
      <c r="B18" s="715" t="s">
        <v>2518</v>
      </c>
      <c r="C18" s="716" t="s">
        <v>2519</v>
      </c>
      <c r="D18" s="717" t="s">
        <v>2549</v>
      </c>
      <c r="E18" s="718">
        <v>6000</v>
      </c>
      <c r="F18" s="719">
        <v>41327924</v>
      </c>
      <c r="G18" s="720" t="s">
        <v>2550</v>
      </c>
      <c r="H18" s="721" t="s">
        <v>2551</v>
      </c>
      <c r="I18" s="722" t="s">
        <v>2523</v>
      </c>
      <c r="J18" s="723" t="s">
        <v>2524</v>
      </c>
      <c r="K18" s="723">
        <v>4</v>
      </c>
      <c r="L18" s="723">
        <v>12</v>
      </c>
      <c r="M18" s="724">
        <v>72000</v>
      </c>
      <c r="N18" s="723"/>
      <c r="O18" s="723"/>
      <c r="P18" s="725"/>
      <c r="Q18" s="714"/>
    </row>
    <row r="19" spans="1:17" ht="45" x14ac:dyDescent="0.2">
      <c r="A19" s="715" t="s">
        <v>2517</v>
      </c>
      <c r="B19" s="715" t="s">
        <v>2518</v>
      </c>
      <c r="C19" s="716" t="s">
        <v>2519</v>
      </c>
      <c r="D19" s="717" t="s">
        <v>2552</v>
      </c>
      <c r="E19" s="718">
        <v>1800</v>
      </c>
      <c r="F19" s="719">
        <v>31037957</v>
      </c>
      <c r="G19" s="720" t="s">
        <v>2553</v>
      </c>
      <c r="H19" s="721" t="s">
        <v>2527</v>
      </c>
      <c r="I19" s="722" t="s">
        <v>2523</v>
      </c>
      <c r="J19" s="723" t="s">
        <v>2527</v>
      </c>
      <c r="K19" s="723">
        <v>5</v>
      </c>
      <c r="L19" s="723">
        <v>12</v>
      </c>
      <c r="M19" s="724">
        <v>21600</v>
      </c>
      <c r="N19" s="723"/>
      <c r="O19" s="723"/>
      <c r="P19" s="725"/>
      <c r="Q19" s="714"/>
    </row>
    <row r="20" spans="1:17" ht="75" x14ac:dyDescent="0.2">
      <c r="A20" s="715" t="s">
        <v>2517</v>
      </c>
      <c r="B20" s="715" t="s">
        <v>2518</v>
      </c>
      <c r="C20" s="716" t="s">
        <v>2519</v>
      </c>
      <c r="D20" s="717" t="s">
        <v>2554</v>
      </c>
      <c r="E20" s="718">
        <v>3000</v>
      </c>
      <c r="F20" s="719">
        <v>7260291</v>
      </c>
      <c r="G20" s="720" t="s">
        <v>2555</v>
      </c>
      <c r="H20" s="719" t="s">
        <v>2556</v>
      </c>
      <c r="I20" s="722" t="s">
        <v>2523</v>
      </c>
      <c r="J20" s="723" t="s">
        <v>2524</v>
      </c>
      <c r="K20" s="723">
        <v>5</v>
      </c>
      <c r="L20" s="723">
        <v>12</v>
      </c>
      <c r="M20" s="724">
        <v>36000</v>
      </c>
      <c r="N20" s="723"/>
      <c r="O20" s="723"/>
      <c r="P20" s="725"/>
      <c r="Q20" s="714"/>
    </row>
    <row r="21" spans="1:17" ht="60" x14ac:dyDescent="0.2">
      <c r="A21" s="715" t="s">
        <v>2517</v>
      </c>
      <c r="B21" s="715" t="s">
        <v>2518</v>
      </c>
      <c r="C21" s="716" t="s">
        <v>2519</v>
      </c>
      <c r="D21" s="717" t="s">
        <v>2557</v>
      </c>
      <c r="E21" s="718">
        <v>2350</v>
      </c>
      <c r="F21" s="719">
        <v>21550076</v>
      </c>
      <c r="G21" s="720" t="s">
        <v>2558</v>
      </c>
      <c r="H21" s="721" t="s">
        <v>2527</v>
      </c>
      <c r="I21" s="722" t="s">
        <v>2523</v>
      </c>
      <c r="J21" s="723" t="s">
        <v>2527</v>
      </c>
      <c r="K21" s="723">
        <v>4</v>
      </c>
      <c r="L21" s="723">
        <v>9</v>
      </c>
      <c r="M21" s="724">
        <v>21150</v>
      </c>
      <c r="N21" s="723"/>
      <c r="O21" s="723"/>
      <c r="P21" s="725"/>
      <c r="Q21" s="714"/>
    </row>
    <row r="22" spans="1:17" ht="75" x14ac:dyDescent="0.2">
      <c r="A22" s="715" t="s">
        <v>2517</v>
      </c>
      <c r="B22" s="715" t="s">
        <v>2518</v>
      </c>
      <c r="C22" s="716" t="s">
        <v>2519</v>
      </c>
      <c r="D22" s="717" t="s">
        <v>2559</v>
      </c>
      <c r="E22" s="718">
        <v>2900</v>
      </c>
      <c r="F22" s="719">
        <v>31045165</v>
      </c>
      <c r="G22" s="717" t="s">
        <v>2560</v>
      </c>
      <c r="H22" s="721" t="s">
        <v>2561</v>
      </c>
      <c r="I22" s="722" t="s">
        <v>2523</v>
      </c>
      <c r="J22" s="723" t="s">
        <v>2524</v>
      </c>
      <c r="K22" s="723">
        <v>5</v>
      </c>
      <c r="L22" s="723">
        <v>12</v>
      </c>
      <c r="M22" s="724">
        <v>34800</v>
      </c>
      <c r="N22" s="723"/>
      <c r="O22" s="723"/>
      <c r="P22" s="725"/>
      <c r="Q22" s="714"/>
    </row>
    <row r="23" spans="1:17" ht="45" x14ac:dyDescent="0.2">
      <c r="A23" s="715" t="s">
        <v>2517</v>
      </c>
      <c r="B23" s="715" t="s">
        <v>2518</v>
      </c>
      <c r="C23" s="716" t="s">
        <v>2519</v>
      </c>
      <c r="D23" s="717" t="s">
        <v>2562</v>
      </c>
      <c r="E23" s="718">
        <v>7000</v>
      </c>
      <c r="F23" s="719">
        <v>80645015</v>
      </c>
      <c r="G23" s="720" t="s">
        <v>2563</v>
      </c>
      <c r="H23" s="721" t="s">
        <v>2564</v>
      </c>
      <c r="I23" s="722" t="s">
        <v>2523</v>
      </c>
      <c r="J23" s="723" t="s">
        <v>2524</v>
      </c>
      <c r="K23" s="723">
        <v>4</v>
      </c>
      <c r="L23" s="723">
        <v>9</v>
      </c>
      <c r="M23" s="724">
        <v>63000</v>
      </c>
      <c r="N23" s="723"/>
      <c r="O23" s="723"/>
      <c r="P23" s="725"/>
      <c r="Q23" s="714"/>
    </row>
    <row r="24" spans="1:17" ht="45" x14ac:dyDescent="0.2">
      <c r="A24" s="715" t="s">
        <v>2517</v>
      </c>
      <c r="B24" s="715" t="s">
        <v>2518</v>
      </c>
      <c r="C24" s="716" t="s">
        <v>2519</v>
      </c>
      <c r="D24" s="717" t="s">
        <v>2565</v>
      </c>
      <c r="E24" s="718">
        <v>1500</v>
      </c>
      <c r="F24" s="719" t="s">
        <v>2566</v>
      </c>
      <c r="G24" s="720" t="s">
        <v>2567</v>
      </c>
      <c r="H24" s="721" t="s">
        <v>2527</v>
      </c>
      <c r="I24" s="722" t="s">
        <v>2523</v>
      </c>
      <c r="J24" s="723" t="s">
        <v>2527</v>
      </c>
      <c r="K24" s="723">
        <v>5</v>
      </c>
      <c r="L24" s="723">
        <v>12</v>
      </c>
      <c r="M24" s="724">
        <v>18000</v>
      </c>
      <c r="N24" s="723"/>
      <c r="O24" s="723"/>
      <c r="P24" s="725"/>
      <c r="Q24" s="714"/>
    </row>
    <row r="25" spans="1:17" ht="75" x14ac:dyDescent="0.2">
      <c r="A25" s="715" t="s">
        <v>2517</v>
      </c>
      <c r="B25" s="715" t="s">
        <v>2518</v>
      </c>
      <c r="C25" s="716" t="s">
        <v>2519</v>
      </c>
      <c r="D25" s="717" t="s">
        <v>2568</v>
      </c>
      <c r="E25" s="718">
        <v>7300</v>
      </c>
      <c r="F25" s="719">
        <v>10284383</v>
      </c>
      <c r="G25" s="720" t="s">
        <v>2569</v>
      </c>
      <c r="H25" s="721" t="s">
        <v>2570</v>
      </c>
      <c r="I25" s="722" t="s">
        <v>2523</v>
      </c>
      <c r="J25" s="723" t="s">
        <v>2524</v>
      </c>
      <c r="K25" s="723">
        <v>5</v>
      </c>
      <c r="L25" s="723">
        <v>12</v>
      </c>
      <c r="M25" s="724">
        <v>87600</v>
      </c>
      <c r="N25" s="723"/>
      <c r="O25" s="723"/>
      <c r="P25" s="725"/>
      <c r="Q25" s="714"/>
    </row>
    <row r="26" spans="1:17" ht="60" x14ac:dyDescent="0.2">
      <c r="A26" s="715" t="s">
        <v>2517</v>
      </c>
      <c r="B26" s="715" t="s">
        <v>2518</v>
      </c>
      <c r="C26" s="716" t="s">
        <v>2519</v>
      </c>
      <c r="D26" s="717" t="s">
        <v>2571</v>
      </c>
      <c r="E26" s="718">
        <v>5000</v>
      </c>
      <c r="F26" s="719">
        <v>42787367</v>
      </c>
      <c r="G26" s="720" t="s">
        <v>2572</v>
      </c>
      <c r="H26" s="721" t="s">
        <v>2522</v>
      </c>
      <c r="I26" s="722" t="s">
        <v>2523</v>
      </c>
      <c r="J26" s="723" t="s">
        <v>2573</v>
      </c>
      <c r="K26" s="723">
        <v>4</v>
      </c>
      <c r="L26" s="723">
        <v>12</v>
      </c>
      <c r="M26" s="724">
        <v>60000</v>
      </c>
      <c r="N26" s="723"/>
      <c r="O26" s="723"/>
      <c r="P26" s="725"/>
      <c r="Q26" s="714"/>
    </row>
    <row r="27" spans="1:17" ht="75" x14ac:dyDescent="0.2">
      <c r="A27" s="715" t="s">
        <v>2517</v>
      </c>
      <c r="B27" s="715" t="s">
        <v>2518</v>
      </c>
      <c r="C27" s="716" t="s">
        <v>2519</v>
      </c>
      <c r="D27" s="717" t="s">
        <v>2574</v>
      </c>
      <c r="E27" s="718">
        <v>6500</v>
      </c>
      <c r="F27" s="719">
        <v>8528751</v>
      </c>
      <c r="G27" s="717" t="s">
        <v>2575</v>
      </c>
      <c r="H27" s="721" t="s">
        <v>2551</v>
      </c>
      <c r="I27" s="722" t="s">
        <v>2523</v>
      </c>
      <c r="J27" s="723" t="s">
        <v>2524</v>
      </c>
      <c r="K27" s="723">
        <v>4</v>
      </c>
      <c r="L27" s="723">
        <v>12</v>
      </c>
      <c r="M27" s="724">
        <v>78000</v>
      </c>
      <c r="N27" s="723"/>
      <c r="O27" s="723"/>
      <c r="P27" s="725"/>
      <c r="Q27" s="714"/>
    </row>
    <row r="28" spans="1:17" ht="90" x14ac:dyDescent="0.2">
      <c r="A28" s="715" t="s">
        <v>2517</v>
      </c>
      <c r="B28" s="715" t="s">
        <v>2518</v>
      </c>
      <c r="C28" s="716" t="s">
        <v>2519</v>
      </c>
      <c r="D28" s="717" t="s">
        <v>2576</v>
      </c>
      <c r="E28" s="718">
        <v>3100</v>
      </c>
      <c r="F28" s="719">
        <v>45527951</v>
      </c>
      <c r="G28" s="717" t="s">
        <v>2577</v>
      </c>
      <c r="H28" s="723" t="s">
        <v>2578</v>
      </c>
      <c r="I28" s="722" t="s">
        <v>2523</v>
      </c>
      <c r="J28" s="723" t="s">
        <v>2524</v>
      </c>
      <c r="K28" s="723">
        <v>4</v>
      </c>
      <c r="L28" s="723">
        <v>12</v>
      </c>
      <c r="M28" s="724">
        <v>37200</v>
      </c>
      <c r="N28" s="723"/>
      <c r="O28" s="723"/>
      <c r="P28" s="725"/>
      <c r="Q28" s="714"/>
    </row>
    <row r="29" spans="1:17" ht="45" x14ac:dyDescent="0.2">
      <c r="A29" s="715" t="s">
        <v>2517</v>
      </c>
      <c r="B29" s="715" t="s">
        <v>2518</v>
      </c>
      <c r="C29" s="716" t="s">
        <v>2519</v>
      </c>
      <c r="D29" s="717" t="s">
        <v>2579</v>
      </c>
      <c r="E29" s="718">
        <v>2300</v>
      </c>
      <c r="F29" s="719">
        <v>42201746</v>
      </c>
      <c r="G29" s="720" t="s">
        <v>2580</v>
      </c>
      <c r="H29" s="721" t="s">
        <v>2581</v>
      </c>
      <c r="I29" s="722" t="s">
        <v>2523</v>
      </c>
      <c r="J29" s="723" t="s">
        <v>2527</v>
      </c>
      <c r="K29" s="723">
        <v>5</v>
      </c>
      <c r="L29" s="723">
        <v>12</v>
      </c>
      <c r="M29" s="724">
        <v>27600</v>
      </c>
      <c r="N29" s="723"/>
      <c r="O29" s="723"/>
      <c r="P29" s="725"/>
      <c r="Q29" s="714"/>
    </row>
    <row r="30" spans="1:17" ht="60" x14ac:dyDescent="0.2">
      <c r="A30" s="715" t="s">
        <v>2517</v>
      </c>
      <c r="B30" s="715" t="s">
        <v>2518</v>
      </c>
      <c r="C30" s="716" t="s">
        <v>2519</v>
      </c>
      <c r="D30" s="717" t="s">
        <v>2582</v>
      </c>
      <c r="E30" s="718">
        <v>5500</v>
      </c>
      <c r="F30" s="719">
        <v>23950691</v>
      </c>
      <c r="G30" s="720" t="s">
        <v>2583</v>
      </c>
      <c r="H30" s="721" t="s">
        <v>2584</v>
      </c>
      <c r="I30" s="722" t="s">
        <v>2523</v>
      </c>
      <c r="J30" s="723" t="s">
        <v>2524</v>
      </c>
      <c r="K30" s="723">
        <v>4</v>
      </c>
      <c r="L30" s="723">
        <v>12</v>
      </c>
      <c r="M30" s="724">
        <v>66000</v>
      </c>
      <c r="N30" s="723"/>
      <c r="O30" s="723"/>
      <c r="P30" s="725"/>
      <c r="Q30" s="714"/>
    </row>
    <row r="31" spans="1:17" ht="60" x14ac:dyDescent="0.2">
      <c r="A31" s="715" t="s">
        <v>2517</v>
      </c>
      <c r="B31" s="715" t="s">
        <v>2518</v>
      </c>
      <c r="C31" s="716" t="s">
        <v>2519</v>
      </c>
      <c r="D31" s="717" t="s">
        <v>2585</v>
      </c>
      <c r="E31" s="718">
        <v>3383.33</v>
      </c>
      <c r="F31" s="719">
        <v>2388303</v>
      </c>
      <c r="G31" s="717" t="s">
        <v>2586</v>
      </c>
      <c r="H31" s="719" t="s">
        <v>2522</v>
      </c>
      <c r="I31" s="722" t="s">
        <v>2523</v>
      </c>
      <c r="J31" s="723" t="s">
        <v>2524</v>
      </c>
      <c r="K31" s="723">
        <v>4</v>
      </c>
      <c r="L31" s="723">
        <v>12</v>
      </c>
      <c r="M31" s="724">
        <v>40599.96</v>
      </c>
      <c r="N31" s="719"/>
      <c r="O31" s="719"/>
      <c r="P31" s="719"/>
      <c r="Q31" s="714"/>
    </row>
    <row r="32" spans="1:17" ht="75" x14ac:dyDescent="0.2">
      <c r="A32" s="715" t="s">
        <v>2517</v>
      </c>
      <c r="B32" s="715" t="s">
        <v>2518</v>
      </c>
      <c r="C32" s="716" t="s">
        <v>2519</v>
      </c>
      <c r="D32" s="717" t="s">
        <v>2587</v>
      </c>
      <c r="E32" s="718">
        <v>1900</v>
      </c>
      <c r="F32" s="719">
        <v>10720507</v>
      </c>
      <c r="G32" s="717" t="s">
        <v>2588</v>
      </c>
      <c r="H32" s="721" t="s">
        <v>2527</v>
      </c>
      <c r="I32" s="719" t="s">
        <v>2527</v>
      </c>
      <c r="J32" s="723" t="s">
        <v>2524</v>
      </c>
      <c r="K32" s="723">
        <v>4</v>
      </c>
      <c r="L32" s="723">
        <v>12</v>
      </c>
      <c r="M32" s="724">
        <v>22800</v>
      </c>
      <c r="N32" s="719"/>
      <c r="O32" s="719"/>
      <c r="P32" s="719"/>
      <c r="Q32" s="714"/>
    </row>
    <row r="33" spans="1:17" ht="60" x14ac:dyDescent="0.2">
      <c r="A33" s="715" t="s">
        <v>2517</v>
      </c>
      <c r="B33" s="715" t="s">
        <v>2518</v>
      </c>
      <c r="C33" s="716" t="s">
        <v>2519</v>
      </c>
      <c r="D33" s="717" t="s">
        <v>2589</v>
      </c>
      <c r="E33" s="718">
        <v>2000</v>
      </c>
      <c r="F33" s="719">
        <v>70172616</v>
      </c>
      <c r="G33" s="720" t="s">
        <v>2590</v>
      </c>
      <c r="H33" s="721" t="s">
        <v>2522</v>
      </c>
      <c r="I33" s="722" t="s">
        <v>2523</v>
      </c>
      <c r="J33" s="723" t="s">
        <v>2591</v>
      </c>
      <c r="K33" s="723">
        <v>5</v>
      </c>
      <c r="L33" s="723">
        <v>12</v>
      </c>
      <c r="M33" s="724">
        <v>24000</v>
      </c>
      <c r="N33" s="723"/>
      <c r="O33" s="723"/>
      <c r="P33" s="725"/>
      <c r="Q33" s="714"/>
    </row>
    <row r="34" spans="1:17" ht="60" x14ac:dyDescent="0.2">
      <c r="A34" s="715" t="s">
        <v>2517</v>
      </c>
      <c r="B34" s="715" t="s">
        <v>2518</v>
      </c>
      <c r="C34" s="716" t="s">
        <v>2519</v>
      </c>
      <c r="D34" s="717" t="s">
        <v>2592</v>
      </c>
      <c r="E34" s="718">
        <v>6500</v>
      </c>
      <c r="F34" s="719">
        <v>42416018</v>
      </c>
      <c r="G34" s="720" t="s">
        <v>2593</v>
      </c>
      <c r="H34" s="721" t="s">
        <v>2594</v>
      </c>
      <c r="I34" s="722" t="s">
        <v>2523</v>
      </c>
      <c r="J34" s="723" t="s">
        <v>2524</v>
      </c>
      <c r="K34" s="723">
        <v>5</v>
      </c>
      <c r="L34" s="723">
        <v>12</v>
      </c>
      <c r="M34" s="724">
        <v>78000</v>
      </c>
      <c r="N34" s="723"/>
      <c r="O34" s="723"/>
      <c r="P34" s="725"/>
      <c r="Q34" s="714"/>
    </row>
    <row r="35" spans="1:17" ht="45" x14ac:dyDescent="0.2">
      <c r="A35" s="715" t="s">
        <v>2517</v>
      </c>
      <c r="B35" s="715" t="s">
        <v>2518</v>
      </c>
      <c r="C35" s="716" t="s">
        <v>2519</v>
      </c>
      <c r="D35" s="717" t="s">
        <v>2595</v>
      </c>
      <c r="E35" s="718">
        <v>6200</v>
      </c>
      <c r="F35" s="719">
        <v>31019408</v>
      </c>
      <c r="G35" s="717" t="s">
        <v>2596</v>
      </c>
      <c r="H35" s="721" t="s">
        <v>2522</v>
      </c>
      <c r="I35" s="722" t="s">
        <v>2523</v>
      </c>
      <c r="J35" s="723" t="s">
        <v>2591</v>
      </c>
      <c r="K35" s="723">
        <v>1</v>
      </c>
      <c r="L35" s="723">
        <v>12</v>
      </c>
      <c r="M35" s="724">
        <v>74400</v>
      </c>
      <c r="N35" s="719"/>
      <c r="O35" s="719"/>
      <c r="P35" s="719"/>
      <c r="Q35" s="714"/>
    </row>
    <row r="36" spans="1:17" ht="45" x14ac:dyDescent="0.2">
      <c r="A36" s="715" t="s">
        <v>2517</v>
      </c>
      <c r="B36" s="715" t="s">
        <v>2518</v>
      </c>
      <c r="C36" s="716" t="s">
        <v>2519</v>
      </c>
      <c r="D36" s="717" t="s">
        <v>2562</v>
      </c>
      <c r="E36" s="718">
        <v>6000</v>
      </c>
      <c r="F36" s="719">
        <v>46603546</v>
      </c>
      <c r="G36" s="720" t="s">
        <v>2597</v>
      </c>
      <c r="H36" s="721" t="s">
        <v>2535</v>
      </c>
      <c r="I36" s="722" t="s">
        <v>2523</v>
      </c>
      <c r="J36" s="723" t="s">
        <v>2524</v>
      </c>
      <c r="K36" s="723">
        <v>2</v>
      </c>
      <c r="L36" s="723">
        <v>12</v>
      </c>
      <c r="M36" s="724">
        <v>72000</v>
      </c>
      <c r="N36" s="723"/>
      <c r="O36" s="723"/>
      <c r="P36" s="725"/>
      <c r="Q36" s="714"/>
    </row>
    <row r="37" spans="1:17" ht="45" x14ac:dyDescent="0.2">
      <c r="A37" s="715" t="s">
        <v>2517</v>
      </c>
      <c r="B37" s="715" t="s">
        <v>2518</v>
      </c>
      <c r="C37" s="716" t="s">
        <v>2519</v>
      </c>
      <c r="D37" s="717" t="s">
        <v>2598</v>
      </c>
      <c r="E37" s="718">
        <v>6500</v>
      </c>
      <c r="F37" s="719">
        <v>43158286</v>
      </c>
      <c r="G37" s="720" t="s">
        <v>2599</v>
      </c>
      <c r="H37" s="721" t="s">
        <v>2600</v>
      </c>
      <c r="I37" s="722" t="s">
        <v>2523</v>
      </c>
      <c r="J37" s="723" t="s">
        <v>2524</v>
      </c>
      <c r="K37" s="723">
        <v>5</v>
      </c>
      <c r="L37" s="723">
        <v>12</v>
      </c>
      <c r="M37" s="724">
        <v>78000</v>
      </c>
      <c r="N37" s="723"/>
      <c r="O37" s="723"/>
      <c r="P37" s="725"/>
      <c r="Q37" s="714"/>
    </row>
    <row r="38" spans="1:17" ht="60" x14ac:dyDescent="0.2">
      <c r="A38" s="715" t="s">
        <v>2517</v>
      </c>
      <c r="B38" s="715" t="s">
        <v>2518</v>
      </c>
      <c r="C38" s="716" t="s">
        <v>2519</v>
      </c>
      <c r="D38" s="717" t="s">
        <v>2601</v>
      </c>
      <c r="E38" s="718">
        <v>8000</v>
      </c>
      <c r="F38" s="719">
        <v>23921859</v>
      </c>
      <c r="G38" s="720" t="s">
        <v>2602</v>
      </c>
      <c r="H38" s="721" t="s">
        <v>2594</v>
      </c>
      <c r="I38" s="722" t="s">
        <v>2523</v>
      </c>
      <c r="J38" s="723" t="s">
        <v>2524</v>
      </c>
      <c r="K38" s="723">
        <v>4</v>
      </c>
      <c r="L38" s="723">
        <v>12</v>
      </c>
      <c r="M38" s="724">
        <v>96000</v>
      </c>
      <c r="N38" s="723"/>
      <c r="O38" s="723"/>
      <c r="P38" s="725"/>
      <c r="Q38" s="714"/>
    </row>
    <row r="39" spans="1:17" ht="45" x14ac:dyDescent="0.2">
      <c r="A39" s="715" t="s">
        <v>2517</v>
      </c>
      <c r="B39" s="715" t="s">
        <v>2518</v>
      </c>
      <c r="C39" s="716" t="s">
        <v>2519</v>
      </c>
      <c r="D39" s="717" t="s">
        <v>2603</v>
      </c>
      <c r="E39" s="718">
        <v>4100</v>
      </c>
      <c r="F39" s="719">
        <v>31000415</v>
      </c>
      <c r="G39" s="717" t="s">
        <v>2604</v>
      </c>
      <c r="H39" s="719" t="s">
        <v>2522</v>
      </c>
      <c r="I39" s="722" t="s">
        <v>2523</v>
      </c>
      <c r="J39" s="723" t="s">
        <v>2524</v>
      </c>
      <c r="K39" s="723">
        <v>4</v>
      </c>
      <c r="L39" s="723">
        <v>12</v>
      </c>
      <c r="M39" s="724">
        <v>49200</v>
      </c>
      <c r="N39" s="719"/>
      <c r="O39" s="719"/>
      <c r="P39" s="719"/>
      <c r="Q39" s="714"/>
    </row>
    <row r="40" spans="1:17" ht="60" x14ac:dyDescent="0.2">
      <c r="A40" s="715" t="s">
        <v>2517</v>
      </c>
      <c r="B40" s="715" t="s">
        <v>2518</v>
      </c>
      <c r="C40" s="716" t="s">
        <v>2519</v>
      </c>
      <c r="D40" s="717" t="s">
        <v>2605</v>
      </c>
      <c r="E40" s="718">
        <v>2350</v>
      </c>
      <c r="F40" s="719">
        <v>31044148</v>
      </c>
      <c r="G40" s="720" t="s">
        <v>2606</v>
      </c>
      <c r="H40" s="721" t="s">
        <v>2527</v>
      </c>
      <c r="I40" s="722" t="s">
        <v>2523</v>
      </c>
      <c r="J40" s="723" t="s">
        <v>2527</v>
      </c>
      <c r="K40" s="723">
        <v>4</v>
      </c>
      <c r="L40" s="723">
        <v>12</v>
      </c>
      <c r="M40" s="724">
        <v>28200</v>
      </c>
      <c r="N40" s="723"/>
      <c r="O40" s="723"/>
      <c r="P40" s="725"/>
      <c r="Q40" s="714"/>
    </row>
    <row r="41" spans="1:17" ht="60" x14ac:dyDescent="0.2">
      <c r="A41" s="715" t="s">
        <v>2517</v>
      </c>
      <c r="B41" s="715" t="s">
        <v>2518</v>
      </c>
      <c r="C41" s="716" t="s">
        <v>2519</v>
      </c>
      <c r="D41" s="717" t="s">
        <v>2607</v>
      </c>
      <c r="E41" s="718">
        <v>2350</v>
      </c>
      <c r="F41" s="719">
        <v>31184404</v>
      </c>
      <c r="G41" s="720" t="s">
        <v>2608</v>
      </c>
      <c r="H41" s="721" t="s">
        <v>2527</v>
      </c>
      <c r="I41" s="722" t="s">
        <v>2523</v>
      </c>
      <c r="J41" s="723" t="s">
        <v>2527</v>
      </c>
      <c r="K41" s="723">
        <v>4</v>
      </c>
      <c r="L41" s="723">
        <v>12</v>
      </c>
      <c r="M41" s="724">
        <v>28200</v>
      </c>
      <c r="N41" s="723"/>
      <c r="O41" s="723"/>
      <c r="P41" s="725"/>
      <c r="Q41" s="714"/>
    </row>
    <row r="42" spans="1:17" ht="60" x14ac:dyDescent="0.2">
      <c r="A42" s="715" t="s">
        <v>2517</v>
      </c>
      <c r="B42" s="715" t="s">
        <v>2518</v>
      </c>
      <c r="C42" s="716" t="s">
        <v>2519</v>
      </c>
      <c r="D42" s="717" t="s">
        <v>2609</v>
      </c>
      <c r="E42" s="718">
        <v>1400</v>
      </c>
      <c r="F42" s="719">
        <v>31014835</v>
      </c>
      <c r="G42" s="720" t="s">
        <v>2610</v>
      </c>
      <c r="H42" s="721" t="s">
        <v>2527</v>
      </c>
      <c r="I42" s="722" t="s">
        <v>2523</v>
      </c>
      <c r="J42" s="723" t="s">
        <v>2527</v>
      </c>
      <c r="K42" s="723">
        <v>4</v>
      </c>
      <c r="L42" s="723">
        <v>12</v>
      </c>
      <c r="M42" s="724">
        <v>16800</v>
      </c>
      <c r="N42" s="723"/>
      <c r="O42" s="723"/>
      <c r="P42" s="725"/>
      <c r="Q42" s="714"/>
    </row>
    <row r="43" spans="1:17" ht="60" x14ac:dyDescent="0.2">
      <c r="A43" s="715" t="s">
        <v>2517</v>
      </c>
      <c r="B43" s="715" t="s">
        <v>2518</v>
      </c>
      <c r="C43" s="716" t="s">
        <v>2519</v>
      </c>
      <c r="D43" s="717" t="s">
        <v>2611</v>
      </c>
      <c r="E43" s="718">
        <v>6500</v>
      </c>
      <c r="F43" s="719">
        <v>9827109</v>
      </c>
      <c r="G43" s="720" t="s">
        <v>2612</v>
      </c>
      <c r="H43" s="721" t="s">
        <v>2600</v>
      </c>
      <c r="I43" s="722" t="s">
        <v>2523</v>
      </c>
      <c r="J43" s="723" t="s">
        <v>2524</v>
      </c>
      <c r="K43" s="723">
        <v>4</v>
      </c>
      <c r="L43" s="723">
        <v>12</v>
      </c>
      <c r="M43" s="724">
        <v>78000</v>
      </c>
      <c r="N43" s="723"/>
      <c r="O43" s="723"/>
      <c r="P43" s="725"/>
      <c r="Q43" s="714"/>
    </row>
    <row r="44" spans="1:17" ht="30" x14ac:dyDescent="0.2">
      <c r="A44" s="715" t="s">
        <v>2517</v>
      </c>
      <c r="B44" s="715" t="s">
        <v>2518</v>
      </c>
      <c r="C44" s="716" t="s">
        <v>2519</v>
      </c>
      <c r="D44" s="717" t="s">
        <v>2613</v>
      </c>
      <c r="E44" s="718">
        <v>5800</v>
      </c>
      <c r="F44" s="719">
        <v>31022219</v>
      </c>
      <c r="G44" s="717" t="s">
        <v>2614</v>
      </c>
      <c r="H44" s="719" t="s">
        <v>2594</v>
      </c>
      <c r="I44" s="722" t="s">
        <v>2523</v>
      </c>
      <c r="J44" s="723" t="s">
        <v>2524</v>
      </c>
      <c r="K44" s="723">
        <v>4</v>
      </c>
      <c r="L44" s="723">
        <v>3</v>
      </c>
      <c r="M44" s="724">
        <v>17400</v>
      </c>
      <c r="N44" s="719"/>
      <c r="O44" s="719"/>
      <c r="P44" s="719"/>
      <c r="Q44" s="714"/>
    </row>
    <row r="45" spans="1:17" ht="60" x14ac:dyDescent="0.2">
      <c r="A45" s="715" t="s">
        <v>2517</v>
      </c>
      <c r="B45" s="715" t="s">
        <v>2518</v>
      </c>
      <c r="C45" s="716" t="s">
        <v>2519</v>
      </c>
      <c r="D45" s="717" t="s">
        <v>2615</v>
      </c>
      <c r="E45" s="718">
        <v>3383.33</v>
      </c>
      <c r="F45" s="719">
        <v>45919805</v>
      </c>
      <c r="G45" s="717" t="s">
        <v>2616</v>
      </c>
      <c r="H45" s="719" t="s">
        <v>2535</v>
      </c>
      <c r="I45" s="722" t="s">
        <v>2523</v>
      </c>
      <c r="J45" s="723" t="s">
        <v>2524</v>
      </c>
      <c r="K45" s="723">
        <v>4</v>
      </c>
      <c r="L45" s="723">
        <v>12</v>
      </c>
      <c r="M45" s="724">
        <v>40599.96</v>
      </c>
      <c r="N45" s="719"/>
      <c r="O45" s="719"/>
      <c r="P45" s="719"/>
      <c r="Q45" s="714"/>
    </row>
    <row r="46" spans="1:17" ht="45" x14ac:dyDescent="0.2">
      <c r="A46" s="715" t="s">
        <v>2517</v>
      </c>
      <c r="B46" s="715" t="s">
        <v>2518</v>
      </c>
      <c r="C46" s="716" t="s">
        <v>2519</v>
      </c>
      <c r="D46" s="717" t="s">
        <v>2617</v>
      </c>
      <c r="E46" s="718">
        <v>3200</v>
      </c>
      <c r="F46" s="719">
        <v>31032240</v>
      </c>
      <c r="G46" s="720" t="s">
        <v>2618</v>
      </c>
      <c r="H46" s="721" t="s">
        <v>2535</v>
      </c>
      <c r="I46" s="722" t="s">
        <v>2523</v>
      </c>
      <c r="J46" s="723" t="s">
        <v>2573</v>
      </c>
      <c r="K46" s="723">
        <v>4</v>
      </c>
      <c r="L46" s="723">
        <v>9</v>
      </c>
      <c r="M46" s="724">
        <v>28800</v>
      </c>
      <c r="N46" s="723"/>
      <c r="O46" s="723"/>
      <c r="P46" s="725"/>
      <c r="Q46" s="714"/>
    </row>
    <row r="47" spans="1:17" ht="60" x14ac:dyDescent="0.2">
      <c r="A47" s="715" t="s">
        <v>2517</v>
      </c>
      <c r="B47" s="715" t="s">
        <v>2518</v>
      </c>
      <c r="C47" s="716" t="s">
        <v>2519</v>
      </c>
      <c r="D47" s="717" t="s">
        <v>2619</v>
      </c>
      <c r="E47" s="718">
        <v>4000</v>
      </c>
      <c r="F47" s="719">
        <v>23845176</v>
      </c>
      <c r="G47" s="720" t="s">
        <v>2620</v>
      </c>
      <c r="H47" s="721" t="s">
        <v>2522</v>
      </c>
      <c r="I47" s="722" t="s">
        <v>2523</v>
      </c>
      <c r="J47" s="723" t="s">
        <v>2573</v>
      </c>
      <c r="K47" s="723">
        <v>4</v>
      </c>
      <c r="L47" s="723">
        <v>12</v>
      </c>
      <c r="M47" s="724">
        <v>48000</v>
      </c>
      <c r="N47" s="723"/>
      <c r="O47" s="723"/>
      <c r="P47" s="725"/>
      <c r="Q47" s="714"/>
    </row>
    <row r="48" spans="1:17" ht="60" x14ac:dyDescent="0.2">
      <c r="A48" s="715" t="s">
        <v>2517</v>
      </c>
      <c r="B48" s="715" t="s">
        <v>2518</v>
      </c>
      <c r="C48" s="716" t="s">
        <v>2519</v>
      </c>
      <c r="D48" s="717" t="s">
        <v>2621</v>
      </c>
      <c r="E48" s="718">
        <v>5500</v>
      </c>
      <c r="F48" s="719">
        <v>4745226</v>
      </c>
      <c r="G48" s="717" t="s">
        <v>2622</v>
      </c>
      <c r="H48" s="721" t="s">
        <v>2594</v>
      </c>
      <c r="I48" s="722" t="s">
        <v>2523</v>
      </c>
      <c r="J48" s="723" t="s">
        <v>2573</v>
      </c>
      <c r="K48" s="723">
        <v>4</v>
      </c>
      <c r="L48" s="723">
        <v>12</v>
      </c>
      <c r="M48" s="724">
        <v>66000</v>
      </c>
      <c r="N48" s="723"/>
      <c r="O48" s="723"/>
      <c r="P48" s="725"/>
      <c r="Q48" s="714"/>
    </row>
    <row r="49" spans="1:17" ht="45" x14ac:dyDescent="0.2">
      <c r="A49" s="715" t="s">
        <v>2517</v>
      </c>
      <c r="B49" s="715" t="s">
        <v>2518</v>
      </c>
      <c r="C49" s="716" t="s">
        <v>2519</v>
      </c>
      <c r="D49" s="717" t="s">
        <v>2623</v>
      </c>
      <c r="E49" s="718">
        <v>6000</v>
      </c>
      <c r="F49" s="719">
        <v>41228245</v>
      </c>
      <c r="G49" s="720" t="s">
        <v>2624</v>
      </c>
      <c r="H49" s="721" t="s">
        <v>2522</v>
      </c>
      <c r="I49" s="722" t="s">
        <v>2523</v>
      </c>
      <c r="J49" s="723" t="s">
        <v>2524</v>
      </c>
      <c r="K49" s="723">
        <v>4</v>
      </c>
      <c r="L49" s="723">
        <v>12</v>
      </c>
      <c r="M49" s="724">
        <v>72000</v>
      </c>
      <c r="N49" s="723"/>
      <c r="O49" s="723"/>
      <c r="P49" s="725"/>
      <c r="Q49" s="714"/>
    </row>
    <row r="50" spans="1:17" ht="60" x14ac:dyDescent="0.2">
      <c r="A50" s="715" t="s">
        <v>2517</v>
      </c>
      <c r="B50" s="715" t="s">
        <v>2518</v>
      </c>
      <c r="C50" s="716" t="s">
        <v>2519</v>
      </c>
      <c r="D50" s="717" t="s">
        <v>2625</v>
      </c>
      <c r="E50" s="718">
        <v>5500</v>
      </c>
      <c r="F50" s="719">
        <v>6099526</v>
      </c>
      <c r="G50" s="717" t="s">
        <v>2626</v>
      </c>
      <c r="H50" s="726" t="s">
        <v>2556</v>
      </c>
      <c r="I50" s="722" t="s">
        <v>2523</v>
      </c>
      <c r="J50" s="723" t="s">
        <v>2524</v>
      </c>
      <c r="K50" s="723">
        <v>4</v>
      </c>
      <c r="L50" s="723">
        <v>12</v>
      </c>
      <c r="M50" s="724">
        <v>66000</v>
      </c>
      <c r="N50" s="719"/>
      <c r="O50" s="719"/>
      <c r="P50" s="719"/>
      <c r="Q50" s="714"/>
    </row>
    <row r="51" spans="1:17" ht="45" x14ac:dyDescent="0.2">
      <c r="A51" s="715" t="s">
        <v>2517</v>
      </c>
      <c r="B51" s="715" t="s">
        <v>2518</v>
      </c>
      <c r="C51" s="716" t="s">
        <v>2519</v>
      </c>
      <c r="D51" s="717" t="s">
        <v>2627</v>
      </c>
      <c r="E51" s="718">
        <v>5800</v>
      </c>
      <c r="F51" s="719">
        <v>43441118</v>
      </c>
      <c r="G51" s="717" t="s">
        <v>2628</v>
      </c>
      <c r="H51" s="726" t="s">
        <v>2556</v>
      </c>
      <c r="I51" s="722" t="s">
        <v>2523</v>
      </c>
      <c r="J51" s="723" t="s">
        <v>2524</v>
      </c>
      <c r="K51" s="723">
        <v>4</v>
      </c>
      <c r="L51" s="723">
        <v>12</v>
      </c>
      <c r="M51" s="724">
        <v>69600</v>
      </c>
      <c r="N51" s="719"/>
      <c r="O51" s="719"/>
      <c r="P51" s="719"/>
      <c r="Q51" s="714"/>
    </row>
    <row r="52" spans="1:17" ht="45" x14ac:dyDescent="0.2">
      <c r="A52" s="715" t="s">
        <v>2517</v>
      </c>
      <c r="B52" s="715" t="s">
        <v>2518</v>
      </c>
      <c r="C52" s="716" t="s">
        <v>2519</v>
      </c>
      <c r="D52" s="717" t="s">
        <v>2629</v>
      </c>
      <c r="E52" s="718">
        <v>1200</v>
      </c>
      <c r="F52" s="719">
        <v>44135476</v>
      </c>
      <c r="G52" s="720" t="s">
        <v>2630</v>
      </c>
      <c r="H52" s="721" t="s">
        <v>2527</v>
      </c>
      <c r="I52" s="722" t="s">
        <v>2523</v>
      </c>
      <c r="J52" s="723" t="s">
        <v>2527</v>
      </c>
      <c r="K52" s="723">
        <v>4</v>
      </c>
      <c r="L52" s="723">
        <v>12</v>
      </c>
      <c r="M52" s="724">
        <v>14400</v>
      </c>
      <c r="N52" s="723"/>
      <c r="O52" s="723"/>
      <c r="P52" s="725"/>
      <c r="Q52" s="714"/>
    </row>
    <row r="53" spans="1:17" ht="45" x14ac:dyDescent="0.2">
      <c r="A53" s="715" t="s">
        <v>2517</v>
      </c>
      <c r="B53" s="715" t="s">
        <v>2518</v>
      </c>
      <c r="C53" s="716" t="s">
        <v>2519</v>
      </c>
      <c r="D53" s="727" t="s">
        <v>2631</v>
      </c>
      <c r="E53" s="728">
        <v>9000</v>
      </c>
      <c r="F53" s="729">
        <v>7261686</v>
      </c>
      <c r="G53" s="727" t="s">
        <v>2632</v>
      </c>
      <c r="H53" s="726" t="s">
        <v>2556</v>
      </c>
      <c r="I53" s="730" t="s">
        <v>2523</v>
      </c>
      <c r="J53" s="731" t="s">
        <v>2524</v>
      </c>
      <c r="K53" s="731">
        <v>4</v>
      </c>
      <c r="L53" s="731">
        <v>12</v>
      </c>
      <c r="M53" s="732">
        <v>108000</v>
      </c>
      <c r="N53" s="719"/>
      <c r="O53" s="719"/>
      <c r="P53" s="719"/>
      <c r="Q53" s="714"/>
    </row>
    <row r="54" spans="1:17" ht="60" x14ac:dyDescent="0.2">
      <c r="A54" s="715" t="s">
        <v>2517</v>
      </c>
      <c r="B54" s="715" t="s">
        <v>2518</v>
      </c>
      <c r="C54" s="716" t="s">
        <v>2519</v>
      </c>
      <c r="D54" s="727" t="s">
        <v>2633</v>
      </c>
      <c r="E54" s="728">
        <v>2350</v>
      </c>
      <c r="F54" s="729">
        <v>31525632</v>
      </c>
      <c r="G54" s="733" t="s">
        <v>2634</v>
      </c>
      <c r="H54" s="721" t="s">
        <v>2527</v>
      </c>
      <c r="I54" s="730" t="s">
        <v>2523</v>
      </c>
      <c r="J54" s="731" t="s">
        <v>2527</v>
      </c>
      <c r="K54" s="731">
        <v>4</v>
      </c>
      <c r="L54" s="731">
        <v>12</v>
      </c>
      <c r="M54" s="732">
        <v>28200</v>
      </c>
      <c r="N54" s="723"/>
      <c r="O54" s="723"/>
      <c r="P54" s="725"/>
      <c r="Q54" s="714"/>
    </row>
    <row r="55" spans="1:17" ht="90" x14ac:dyDescent="0.2">
      <c r="A55" s="715" t="s">
        <v>2517</v>
      </c>
      <c r="B55" s="715" t="s">
        <v>2518</v>
      </c>
      <c r="C55" s="716" t="s">
        <v>2519</v>
      </c>
      <c r="D55" s="717" t="s">
        <v>2635</v>
      </c>
      <c r="E55" s="718">
        <v>2350</v>
      </c>
      <c r="F55" s="719">
        <v>44057294</v>
      </c>
      <c r="G55" s="717" t="s">
        <v>2636</v>
      </c>
      <c r="H55" s="726" t="s">
        <v>2556</v>
      </c>
      <c r="I55" s="722" t="s">
        <v>2523</v>
      </c>
      <c r="J55" s="723" t="s">
        <v>2524</v>
      </c>
      <c r="K55" s="723">
        <v>4</v>
      </c>
      <c r="L55" s="723">
        <v>12</v>
      </c>
      <c r="M55" s="724">
        <v>28200</v>
      </c>
      <c r="N55" s="719"/>
      <c r="O55" s="719"/>
      <c r="P55" s="719"/>
      <c r="Q55" s="714"/>
    </row>
    <row r="56" spans="1:17" ht="60" x14ac:dyDescent="0.2">
      <c r="A56" s="715" t="s">
        <v>2517</v>
      </c>
      <c r="B56" s="715" t="s">
        <v>2518</v>
      </c>
      <c r="C56" s="716" t="s">
        <v>2519</v>
      </c>
      <c r="D56" s="717" t="s">
        <v>2637</v>
      </c>
      <c r="E56" s="718">
        <v>3000</v>
      </c>
      <c r="F56" s="719">
        <v>31037134</v>
      </c>
      <c r="G56" s="720" t="s">
        <v>2638</v>
      </c>
      <c r="H56" s="721" t="s">
        <v>2535</v>
      </c>
      <c r="I56" s="722" t="s">
        <v>2523</v>
      </c>
      <c r="J56" s="723" t="s">
        <v>2573</v>
      </c>
      <c r="K56" s="723">
        <v>4</v>
      </c>
      <c r="L56" s="723">
        <v>12</v>
      </c>
      <c r="M56" s="724">
        <v>36000</v>
      </c>
      <c r="N56" s="723"/>
      <c r="O56" s="723"/>
      <c r="P56" s="725"/>
      <c r="Q56" s="714"/>
    </row>
    <row r="57" spans="1:17" ht="60" x14ac:dyDescent="0.2">
      <c r="A57" s="715" t="s">
        <v>2517</v>
      </c>
      <c r="B57" s="715" t="s">
        <v>2518</v>
      </c>
      <c r="C57" s="716" t="s">
        <v>2519</v>
      </c>
      <c r="D57" s="717" t="s">
        <v>2639</v>
      </c>
      <c r="E57" s="718">
        <v>2350</v>
      </c>
      <c r="F57" s="719">
        <v>41392424</v>
      </c>
      <c r="G57" s="720" t="s">
        <v>2640</v>
      </c>
      <c r="H57" s="721" t="s">
        <v>2527</v>
      </c>
      <c r="I57" s="722" t="s">
        <v>2523</v>
      </c>
      <c r="J57" s="723" t="s">
        <v>2527</v>
      </c>
      <c r="K57" s="723">
        <v>4</v>
      </c>
      <c r="L57" s="723">
        <v>12</v>
      </c>
      <c r="M57" s="724">
        <v>28200</v>
      </c>
      <c r="N57" s="723"/>
      <c r="O57" s="723"/>
      <c r="P57" s="725"/>
      <c r="Q57" s="714"/>
    </row>
    <row r="58" spans="1:17" ht="45" x14ac:dyDescent="0.2">
      <c r="A58" s="715" t="s">
        <v>2517</v>
      </c>
      <c r="B58" s="715" t="s">
        <v>2518</v>
      </c>
      <c r="C58" s="716" t="s">
        <v>2519</v>
      </c>
      <c r="D58" s="717" t="s">
        <v>2565</v>
      </c>
      <c r="E58" s="718">
        <v>2350</v>
      </c>
      <c r="F58" s="719">
        <v>31002891</v>
      </c>
      <c r="G58" s="720" t="s">
        <v>2641</v>
      </c>
      <c r="H58" s="721" t="s">
        <v>2527</v>
      </c>
      <c r="I58" s="722" t="s">
        <v>2523</v>
      </c>
      <c r="J58" s="723" t="s">
        <v>2527</v>
      </c>
      <c r="K58" s="723">
        <v>4</v>
      </c>
      <c r="L58" s="723">
        <v>12</v>
      </c>
      <c r="M58" s="724">
        <v>28200</v>
      </c>
      <c r="N58" s="723"/>
      <c r="O58" s="723"/>
      <c r="P58" s="725"/>
      <c r="Q58" s="714"/>
    </row>
    <row r="59" spans="1:17" ht="60" x14ac:dyDescent="0.2">
      <c r="A59" s="715" t="s">
        <v>2517</v>
      </c>
      <c r="B59" s="715" t="s">
        <v>2518</v>
      </c>
      <c r="C59" s="716" t="s">
        <v>2519</v>
      </c>
      <c r="D59" s="717" t="s">
        <v>2609</v>
      </c>
      <c r="E59" s="718">
        <v>1400</v>
      </c>
      <c r="F59" s="719">
        <v>31551125</v>
      </c>
      <c r="G59" s="720" t="s">
        <v>2642</v>
      </c>
      <c r="H59" s="721" t="s">
        <v>2527</v>
      </c>
      <c r="I59" s="722" t="s">
        <v>2523</v>
      </c>
      <c r="J59" s="723" t="s">
        <v>2527</v>
      </c>
      <c r="K59" s="723">
        <v>4</v>
      </c>
      <c r="L59" s="723">
        <v>12</v>
      </c>
      <c r="M59" s="724">
        <v>16800</v>
      </c>
      <c r="N59" s="723"/>
      <c r="O59" s="723"/>
      <c r="P59" s="725"/>
      <c r="Q59" s="714"/>
    </row>
    <row r="60" spans="1:17" ht="60" x14ac:dyDescent="0.2">
      <c r="A60" s="715" t="s">
        <v>2517</v>
      </c>
      <c r="B60" s="715" t="s">
        <v>2518</v>
      </c>
      <c r="C60" s="716" t="s">
        <v>2519</v>
      </c>
      <c r="D60" s="717" t="s">
        <v>2643</v>
      </c>
      <c r="E60" s="718">
        <v>3383.33</v>
      </c>
      <c r="F60" s="719">
        <v>40498279</v>
      </c>
      <c r="G60" s="717" t="s">
        <v>2644</v>
      </c>
      <c r="H60" s="719" t="s">
        <v>2535</v>
      </c>
      <c r="I60" s="722" t="s">
        <v>2523</v>
      </c>
      <c r="J60" s="723" t="s">
        <v>2573</v>
      </c>
      <c r="K60" s="723">
        <v>4</v>
      </c>
      <c r="L60" s="723">
        <v>12</v>
      </c>
      <c r="M60" s="724">
        <v>40599.96</v>
      </c>
      <c r="N60" s="719"/>
      <c r="O60" s="719"/>
      <c r="P60" s="719"/>
      <c r="Q60" s="714"/>
    </row>
    <row r="61" spans="1:17" ht="45" x14ac:dyDescent="0.2">
      <c r="A61" s="715" t="s">
        <v>2517</v>
      </c>
      <c r="B61" s="715" t="s">
        <v>2518</v>
      </c>
      <c r="C61" s="716" t="s">
        <v>2519</v>
      </c>
      <c r="D61" s="717" t="s">
        <v>2645</v>
      </c>
      <c r="E61" s="718">
        <v>5800</v>
      </c>
      <c r="F61" s="719">
        <v>23987739</v>
      </c>
      <c r="G61" s="717" t="s">
        <v>2646</v>
      </c>
      <c r="H61" s="719" t="s">
        <v>2556</v>
      </c>
      <c r="I61" s="722" t="s">
        <v>2523</v>
      </c>
      <c r="J61" s="723" t="s">
        <v>2573</v>
      </c>
      <c r="K61" s="723">
        <v>4</v>
      </c>
      <c r="L61" s="723">
        <v>12</v>
      </c>
      <c r="M61" s="724">
        <v>69600</v>
      </c>
      <c r="N61" s="719"/>
      <c r="O61" s="719"/>
      <c r="P61" s="719"/>
      <c r="Q61" s="714"/>
    </row>
    <row r="62" spans="1:17" ht="75" x14ac:dyDescent="0.2">
      <c r="A62" s="715" t="s">
        <v>2517</v>
      </c>
      <c r="B62" s="715" t="s">
        <v>2518</v>
      </c>
      <c r="C62" s="716" t="s">
        <v>2519</v>
      </c>
      <c r="D62" s="717" t="s">
        <v>2647</v>
      </c>
      <c r="E62" s="718">
        <v>3100</v>
      </c>
      <c r="F62" s="719">
        <v>48462456</v>
      </c>
      <c r="G62" s="717" t="s">
        <v>2648</v>
      </c>
      <c r="H62" s="719" t="s">
        <v>2556</v>
      </c>
      <c r="I62" s="722" t="s">
        <v>2523</v>
      </c>
      <c r="J62" s="723" t="s">
        <v>2573</v>
      </c>
      <c r="K62" s="723">
        <v>4</v>
      </c>
      <c r="L62" s="723">
        <v>12</v>
      </c>
      <c r="M62" s="724">
        <v>37200</v>
      </c>
      <c r="N62" s="719"/>
      <c r="O62" s="719"/>
      <c r="P62" s="719"/>
      <c r="Q62" s="714"/>
    </row>
    <row r="63" spans="1:17" ht="45" x14ac:dyDescent="0.2">
      <c r="A63" s="715" t="s">
        <v>2517</v>
      </c>
      <c r="B63" s="715" t="s">
        <v>2518</v>
      </c>
      <c r="C63" s="716" t="s">
        <v>2519</v>
      </c>
      <c r="D63" s="717" t="s">
        <v>2649</v>
      </c>
      <c r="E63" s="718">
        <v>5500</v>
      </c>
      <c r="F63" s="719">
        <v>40200301</v>
      </c>
      <c r="G63" s="720" t="s">
        <v>2650</v>
      </c>
      <c r="H63" s="721" t="s">
        <v>2651</v>
      </c>
      <c r="I63" s="722" t="s">
        <v>2523</v>
      </c>
      <c r="J63" s="723" t="s">
        <v>2524</v>
      </c>
      <c r="K63" s="723">
        <v>4</v>
      </c>
      <c r="L63" s="723">
        <v>7</v>
      </c>
      <c r="M63" s="724">
        <v>38500</v>
      </c>
      <c r="N63" s="723"/>
      <c r="O63" s="723"/>
      <c r="P63" s="725"/>
      <c r="Q63" s="714"/>
    </row>
    <row r="64" spans="1:17" ht="45" x14ac:dyDescent="0.2">
      <c r="A64" s="715" t="s">
        <v>2517</v>
      </c>
      <c r="B64" s="715" t="s">
        <v>2518</v>
      </c>
      <c r="C64" s="716" t="s">
        <v>2519</v>
      </c>
      <c r="D64" s="717" t="s">
        <v>2652</v>
      </c>
      <c r="E64" s="718">
        <v>2800</v>
      </c>
      <c r="F64" s="719">
        <v>8878888</v>
      </c>
      <c r="G64" s="717" t="s">
        <v>2653</v>
      </c>
      <c r="H64" s="721" t="s">
        <v>2527</v>
      </c>
      <c r="I64" s="719" t="s">
        <v>2527</v>
      </c>
      <c r="J64" s="723" t="s">
        <v>2524</v>
      </c>
      <c r="K64" s="723">
        <v>4</v>
      </c>
      <c r="L64" s="723">
        <v>7</v>
      </c>
      <c r="M64" s="724">
        <v>19600</v>
      </c>
      <c r="N64" s="719"/>
      <c r="O64" s="719"/>
      <c r="P64" s="719"/>
      <c r="Q64" s="714"/>
    </row>
    <row r="65" spans="1:17" ht="75" x14ac:dyDescent="0.2">
      <c r="A65" s="715" t="s">
        <v>2517</v>
      </c>
      <c r="B65" s="715" t="s">
        <v>2518</v>
      </c>
      <c r="C65" s="716" t="s">
        <v>2519</v>
      </c>
      <c r="D65" s="717" t="s">
        <v>2654</v>
      </c>
      <c r="E65" s="718">
        <v>5500</v>
      </c>
      <c r="F65" s="719">
        <v>21471289</v>
      </c>
      <c r="G65" s="717" t="s">
        <v>2655</v>
      </c>
      <c r="H65" s="721" t="s">
        <v>2594</v>
      </c>
      <c r="I65" s="722" t="s">
        <v>2523</v>
      </c>
      <c r="J65" s="723" t="s">
        <v>2524</v>
      </c>
      <c r="K65" s="723">
        <v>4</v>
      </c>
      <c r="L65" s="723">
        <v>7</v>
      </c>
      <c r="M65" s="724">
        <v>38500</v>
      </c>
      <c r="N65" s="723"/>
      <c r="O65" s="723"/>
      <c r="P65" s="725"/>
      <c r="Q65" s="714"/>
    </row>
    <row r="66" spans="1:17" ht="45" x14ac:dyDescent="0.2">
      <c r="A66" s="715" t="s">
        <v>2517</v>
      </c>
      <c r="B66" s="715" t="s">
        <v>2518</v>
      </c>
      <c r="C66" s="716" t="s">
        <v>2519</v>
      </c>
      <c r="D66" s="717" t="s">
        <v>2656</v>
      </c>
      <c r="E66" s="718">
        <v>5500</v>
      </c>
      <c r="F66" s="719">
        <v>42809414</v>
      </c>
      <c r="G66" s="720" t="s">
        <v>2657</v>
      </c>
      <c r="H66" s="721" t="s">
        <v>2584</v>
      </c>
      <c r="I66" s="722" t="s">
        <v>2523</v>
      </c>
      <c r="J66" s="723" t="s">
        <v>2524</v>
      </c>
      <c r="K66" s="723">
        <v>4</v>
      </c>
      <c r="L66" s="723">
        <v>7</v>
      </c>
      <c r="M66" s="724">
        <v>38500</v>
      </c>
      <c r="N66" s="723"/>
      <c r="O66" s="723"/>
      <c r="P66" s="725"/>
      <c r="Q66" s="714"/>
    </row>
    <row r="67" spans="1:17" ht="60" x14ac:dyDescent="0.2">
      <c r="A67" s="715" t="s">
        <v>2517</v>
      </c>
      <c r="B67" s="715" t="s">
        <v>2518</v>
      </c>
      <c r="C67" s="716" t="s">
        <v>2519</v>
      </c>
      <c r="D67" s="717" t="s">
        <v>2658</v>
      </c>
      <c r="E67" s="718">
        <v>3093.33</v>
      </c>
      <c r="F67" s="719">
        <v>31015540</v>
      </c>
      <c r="G67" s="717" t="s">
        <v>2659</v>
      </c>
      <c r="H67" s="719" t="s">
        <v>2522</v>
      </c>
      <c r="I67" s="722" t="s">
        <v>2523</v>
      </c>
      <c r="J67" s="723" t="s">
        <v>2573</v>
      </c>
      <c r="K67" s="723">
        <v>4</v>
      </c>
      <c r="L67" s="723">
        <v>12</v>
      </c>
      <c r="M67" s="724">
        <v>37119.96</v>
      </c>
      <c r="N67" s="719"/>
      <c r="O67" s="719"/>
      <c r="P67" s="719"/>
      <c r="Q67" s="714"/>
    </row>
    <row r="68" spans="1:17" ht="90" x14ac:dyDescent="0.2">
      <c r="A68" s="715" t="s">
        <v>2517</v>
      </c>
      <c r="B68" s="715" t="s">
        <v>2518</v>
      </c>
      <c r="C68" s="716" t="s">
        <v>2519</v>
      </c>
      <c r="D68" s="717" t="s">
        <v>2660</v>
      </c>
      <c r="E68" s="718">
        <v>7000</v>
      </c>
      <c r="F68" s="719">
        <v>31040483</v>
      </c>
      <c r="G68" s="720" t="s">
        <v>2661</v>
      </c>
      <c r="H68" s="721" t="s">
        <v>2522</v>
      </c>
      <c r="I68" s="722" t="s">
        <v>2523</v>
      </c>
      <c r="J68" s="723" t="s">
        <v>2524</v>
      </c>
      <c r="K68" s="723">
        <v>4</v>
      </c>
      <c r="L68" s="723">
        <v>9</v>
      </c>
      <c r="M68" s="724">
        <v>63000</v>
      </c>
      <c r="N68" s="723"/>
      <c r="O68" s="723"/>
      <c r="P68" s="725"/>
      <c r="Q68" s="714"/>
    </row>
    <row r="69" spans="1:17" ht="45" x14ac:dyDescent="0.2">
      <c r="A69" s="715" t="s">
        <v>2517</v>
      </c>
      <c r="B69" s="715" t="s">
        <v>2518</v>
      </c>
      <c r="C69" s="716" t="s">
        <v>2519</v>
      </c>
      <c r="D69" s="717" t="s">
        <v>2662</v>
      </c>
      <c r="E69" s="718">
        <v>6000</v>
      </c>
      <c r="F69" s="719">
        <v>31040483</v>
      </c>
      <c r="G69" s="717" t="s">
        <v>2661</v>
      </c>
      <c r="H69" s="721" t="s">
        <v>2522</v>
      </c>
      <c r="I69" s="722" t="s">
        <v>2523</v>
      </c>
      <c r="J69" s="723" t="s">
        <v>2524</v>
      </c>
      <c r="K69" s="723">
        <v>1</v>
      </c>
      <c r="L69" s="723">
        <v>3</v>
      </c>
      <c r="M69" s="724">
        <v>18000</v>
      </c>
      <c r="N69" s="723"/>
      <c r="O69" s="723"/>
      <c r="P69" s="725"/>
      <c r="Q69" s="714"/>
    </row>
    <row r="70" spans="1:17" ht="45" x14ac:dyDescent="0.2">
      <c r="A70" s="715" t="s">
        <v>2517</v>
      </c>
      <c r="B70" s="715" t="s">
        <v>2518</v>
      </c>
      <c r="C70" s="716" t="s">
        <v>2519</v>
      </c>
      <c r="D70" s="717" t="s">
        <v>2663</v>
      </c>
      <c r="E70" s="718">
        <v>3600</v>
      </c>
      <c r="F70" s="719">
        <v>41232821</v>
      </c>
      <c r="G70" s="717" t="s">
        <v>2664</v>
      </c>
      <c r="H70" s="721" t="s">
        <v>2527</v>
      </c>
      <c r="I70" s="722" t="s">
        <v>2523</v>
      </c>
      <c r="J70" s="723" t="s">
        <v>2527</v>
      </c>
      <c r="K70" s="723">
        <v>4</v>
      </c>
      <c r="L70" s="723">
        <v>9</v>
      </c>
      <c r="M70" s="724">
        <v>32400</v>
      </c>
      <c r="N70" s="719"/>
      <c r="O70" s="719"/>
      <c r="P70" s="719"/>
      <c r="Q70" s="714"/>
    </row>
    <row r="71" spans="1:17" ht="60" x14ac:dyDescent="0.2">
      <c r="A71" s="715" t="s">
        <v>2517</v>
      </c>
      <c r="B71" s="715" t="s">
        <v>2518</v>
      </c>
      <c r="C71" s="716" t="s">
        <v>2519</v>
      </c>
      <c r="D71" s="717" t="s">
        <v>2665</v>
      </c>
      <c r="E71" s="718">
        <v>2800</v>
      </c>
      <c r="F71" s="719">
        <v>70434932</v>
      </c>
      <c r="G71" s="717" t="s">
        <v>2666</v>
      </c>
      <c r="H71" s="719" t="s">
        <v>2667</v>
      </c>
      <c r="I71" s="722" t="s">
        <v>2523</v>
      </c>
      <c r="J71" s="719" t="s">
        <v>2668</v>
      </c>
      <c r="K71" s="723">
        <v>1</v>
      </c>
      <c r="L71" s="723">
        <v>6</v>
      </c>
      <c r="M71" s="724">
        <v>16800</v>
      </c>
      <c r="N71" s="719"/>
      <c r="O71" s="719"/>
      <c r="P71" s="719"/>
      <c r="Q71" s="714"/>
    </row>
    <row r="72" spans="1:17" ht="60" x14ac:dyDescent="0.2">
      <c r="A72" s="715" t="s">
        <v>2517</v>
      </c>
      <c r="B72" s="715" t="s">
        <v>2518</v>
      </c>
      <c r="C72" s="716" t="s">
        <v>2519</v>
      </c>
      <c r="D72" s="717" t="s">
        <v>2669</v>
      </c>
      <c r="E72" s="718">
        <v>6000</v>
      </c>
      <c r="F72" s="719">
        <v>23985784</v>
      </c>
      <c r="G72" s="720" t="s">
        <v>2670</v>
      </c>
      <c r="H72" s="721" t="s">
        <v>2671</v>
      </c>
      <c r="I72" s="722" t="s">
        <v>2523</v>
      </c>
      <c r="J72" s="723" t="s">
        <v>2524</v>
      </c>
      <c r="K72" s="723">
        <v>4</v>
      </c>
      <c r="L72" s="723">
        <v>9</v>
      </c>
      <c r="M72" s="724">
        <v>54000</v>
      </c>
      <c r="N72" s="723"/>
      <c r="O72" s="723"/>
      <c r="P72" s="725"/>
      <c r="Q72" s="714"/>
    </row>
    <row r="73" spans="1:17" ht="60" x14ac:dyDescent="0.2">
      <c r="A73" s="715" t="s">
        <v>2517</v>
      </c>
      <c r="B73" s="715" t="s">
        <v>2518</v>
      </c>
      <c r="C73" s="716" t="s">
        <v>2519</v>
      </c>
      <c r="D73" s="717" t="s">
        <v>2672</v>
      </c>
      <c r="E73" s="718">
        <v>5000</v>
      </c>
      <c r="F73" s="719">
        <v>23985784</v>
      </c>
      <c r="G73" s="717" t="s">
        <v>2670</v>
      </c>
      <c r="H73" s="721" t="s">
        <v>2671</v>
      </c>
      <c r="I73" s="722" t="s">
        <v>2523</v>
      </c>
      <c r="J73" s="723" t="s">
        <v>2524</v>
      </c>
      <c r="K73" s="723">
        <v>1</v>
      </c>
      <c r="L73" s="723">
        <v>3</v>
      </c>
      <c r="M73" s="724">
        <v>15000</v>
      </c>
      <c r="N73" s="719"/>
      <c r="O73" s="719"/>
      <c r="P73" s="719"/>
      <c r="Q73" s="714"/>
    </row>
    <row r="74" spans="1:17" ht="60" x14ac:dyDescent="0.2">
      <c r="A74" s="715" t="s">
        <v>2517</v>
      </c>
      <c r="B74" s="715" t="s">
        <v>2518</v>
      </c>
      <c r="C74" s="716" t="s">
        <v>2519</v>
      </c>
      <c r="D74" s="717" t="s">
        <v>2639</v>
      </c>
      <c r="E74" s="718">
        <v>2350</v>
      </c>
      <c r="F74" s="719">
        <v>31000308</v>
      </c>
      <c r="G74" s="720" t="s">
        <v>2673</v>
      </c>
      <c r="H74" s="721" t="s">
        <v>2527</v>
      </c>
      <c r="I74" s="722" t="s">
        <v>2523</v>
      </c>
      <c r="J74" s="723" t="s">
        <v>2527</v>
      </c>
      <c r="K74" s="723">
        <v>4</v>
      </c>
      <c r="L74" s="723">
        <v>9</v>
      </c>
      <c r="M74" s="724">
        <v>21150</v>
      </c>
      <c r="N74" s="723"/>
      <c r="O74" s="723"/>
      <c r="P74" s="725"/>
      <c r="Q74" s="714"/>
    </row>
    <row r="75" spans="1:17" ht="75" x14ac:dyDescent="0.2">
      <c r="A75" s="715" t="s">
        <v>2517</v>
      </c>
      <c r="B75" s="715" t="s">
        <v>2518</v>
      </c>
      <c r="C75" s="716" t="s">
        <v>2519</v>
      </c>
      <c r="D75" s="717" t="s">
        <v>2674</v>
      </c>
      <c r="E75" s="718">
        <v>3100</v>
      </c>
      <c r="F75" s="719">
        <v>31032763</v>
      </c>
      <c r="G75" s="717" t="s">
        <v>2675</v>
      </c>
      <c r="H75" s="719" t="s">
        <v>2522</v>
      </c>
      <c r="I75" s="722" t="s">
        <v>2523</v>
      </c>
      <c r="J75" s="723" t="s">
        <v>2527</v>
      </c>
      <c r="K75" s="723">
        <v>1</v>
      </c>
      <c r="L75" s="723">
        <v>3</v>
      </c>
      <c r="M75" s="724">
        <v>9300</v>
      </c>
      <c r="N75" s="719"/>
      <c r="O75" s="719"/>
      <c r="P75" s="719"/>
      <c r="Q75" s="714"/>
    </row>
    <row r="76" spans="1:17" ht="60" x14ac:dyDescent="0.2">
      <c r="A76" s="715" t="s">
        <v>2517</v>
      </c>
      <c r="B76" s="715" t="s">
        <v>2518</v>
      </c>
      <c r="C76" s="716" t="s">
        <v>2519</v>
      </c>
      <c r="D76" s="717" t="s">
        <v>2676</v>
      </c>
      <c r="E76" s="718">
        <v>2350</v>
      </c>
      <c r="F76" s="719">
        <v>31042871</v>
      </c>
      <c r="G76" s="720" t="s">
        <v>2677</v>
      </c>
      <c r="H76" s="721" t="s">
        <v>2527</v>
      </c>
      <c r="I76" s="722" t="s">
        <v>2523</v>
      </c>
      <c r="J76" s="723" t="s">
        <v>2527</v>
      </c>
      <c r="K76" s="723">
        <v>4</v>
      </c>
      <c r="L76" s="723">
        <v>12</v>
      </c>
      <c r="M76" s="724">
        <v>28200</v>
      </c>
      <c r="N76" s="723"/>
      <c r="O76" s="723"/>
      <c r="P76" s="725"/>
      <c r="Q76" s="714"/>
    </row>
    <row r="77" spans="1:17" ht="60" x14ac:dyDescent="0.2">
      <c r="A77" s="715" t="s">
        <v>2517</v>
      </c>
      <c r="B77" s="715" t="s">
        <v>2518</v>
      </c>
      <c r="C77" s="716" t="s">
        <v>2519</v>
      </c>
      <c r="D77" s="717" t="s">
        <v>2678</v>
      </c>
      <c r="E77" s="718">
        <v>1900</v>
      </c>
      <c r="F77" s="719">
        <v>10141270</v>
      </c>
      <c r="G77" s="717" t="s">
        <v>2679</v>
      </c>
      <c r="H77" s="721" t="s">
        <v>2527</v>
      </c>
      <c r="I77" s="719" t="s">
        <v>2527</v>
      </c>
      <c r="J77" s="723" t="s">
        <v>2524</v>
      </c>
      <c r="K77" s="723">
        <v>1</v>
      </c>
      <c r="L77" s="723">
        <v>3</v>
      </c>
      <c r="M77" s="724">
        <v>5700</v>
      </c>
      <c r="N77" s="719"/>
      <c r="O77" s="719"/>
      <c r="P77" s="719"/>
      <c r="Q77" s="714"/>
    </row>
    <row r="78" spans="1:17" ht="60" x14ac:dyDescent="0.2">
      <c r="A78" s="715" t="s">
        <v>2517</v>
      </c>
      <c r="B78" s="715" t="s">
        <v>2518</v>
      </c>
      <c r="C78" s="716" t="s">
        <v>2519</v>
      </c>
      <c r="D78" s="717" t="s">
        <v>2680</v>
      </c>
      <c r="E78" s="718">
        <v>5500</v>
      </c>
      <c r="F78" s="719">
        <v>45833114</v>
      </c>
      <c r="G78" s="720" t="s">
        <v>2681</v>
      </c>
      <c r="H78" s="721" t="s">
        <v>2682</v>
      </c>
      <c r="I78" s="722" t="s">
        <v>2523</v>
      </c>
      <c r="J78" s="723" t="s">
        <v>2524</v>
      </c>
      <c r="K78" s="723">
        <v>4</v>
      </c>
      <c r="L78" s="723">
        <v>7</v>
      </c>
      <c r="M78" s="724">
        <v>38500</v>
      </c>
      <c r="N78" s="723"/>
      <c r="O78" s="723"/>
      <c r="P78" s="725"/>
      <c r="Q78" s="714"/>
    </row>
    <row r="79" spans="1:17" ht="60" x14ac:dyDescent="0.2">
      <c r="A79" s="715" t="s">
        <v>2517</v>
      </c>
      <c r="B79" s="715" t="s">
        <v>2518</v>
      </c>
      <c r="C79" s="716" t="s">
        <v>2519</v>
      </c>
      <c r="D79" s="717" t="s">
        <v>2683</v>
      </c>
      <c r="E79" s="718">
        <v>6000</v>
      </c>
      <c r="F79" s="719">
        <v>10473446</v>
      </c>
      <c r="G79" s="720" t="s">
        <v>2684</v>
      </c>
      <c r="H79" s="721" t="s">
        <v>2522</v>
      </c>
      <c r="I79" s="722" t="s">
        <v>2523</v>
      </c>
      <c r="J79" s="723" t="s">
        <v>2524</v>
      </c>
      <c r="K79" s="723">
        <v>4</v>
      </c>
      <c r="L79" s="723">
        <v>9</v>
      </c>
      <c r="M79" s="724">
        <v>54000</v>
      </c>
      <c r="N79" s="723"/>
      <c r="O79" s="723"/>
      <c r="P79" s="725"/>
      <c r="Q79" s="714"/>
    </row>
    <row r="80" spans="1:17" ht="45" x14ac:dyDescent="0.2">
      <c r="A80" s="715" t="s">
        <v>2517</v>
      </c>
      <c r="B80" s="715" t="s">
        <v>2518</v>
      </c>
      <c r="C80" s="716" t="s">
        <v>2519</v>
      </c>
      <c r="D80" s="717" t="s">
        <v>2685</v>
      </c>
      <c r="E80" s="718">
        <v>6500</v>
      </c>
      <c r="F80" s="719">
        <v>21528328</v>
      </c>
      <c r="G80" s="720" t="s">
        <v>2686</v>
      </c>
      <c r="H80" s="721" t="s">
        <v>2594</v>
      </c>
      <c r="I80" s="722" t="s">
        <v>2523</v>
      </c>
      <c r="J80" s="723" t="s">
        <v>2524</v>
      </c>
      <c r="K80" s="723">
        <v>4</v>
      </c>
      <c r="L80" s="723">
        <v>9</v>
      </c>
      <c r="M80" s="724">
        <v>58500</v>
      </c>
      <c r="N80" s="723"/>
      <c r="O80" s="723"/>
      <c r="P80" s="725"/>
      <c r="Q80" s="714"/>
    </row>
    <row r="81" spans="1:17" ht="45" x14ac:dyDescent="0.2">
      <c r="A81" s="715" t="s">
        <v>2517</v>
      </c>
      <c r="B81" s="715" t="s">
        <v>2518</v>
      </c>
      <c r="C81" s="716" t="s">
        <v>2519</v>
      </c>
      <c r="D81" s="717" t="s">
        <v>2687</v>
      </c>
      <c r="E81" s="718">
        <v>5000</v>
      </c>
      <c r="F81" s="719">
        <v>21528328</v>
      </c>
      <c r="G81" s="717" t="s">
        <v>2686</v>
      </c>
      <c r="H81" s="721" t="s">
        <v>2594</v>
      </c>
      <c r="I81" s="722" t="s">
        <v>2523</v>
      </c>
      <c r="J81" s="723" t="s">
        <v>2524</v>
      </c>
      <c r="K81" s="723">
        <v>1</v>
      </c>
      <c r="L81" s="723">
        <v>3</v>
      </c>
      <c r="M81" s="724">
        <v>15000</v>
      </c>
      <c r="N81" s="719"/>
      <c r="O81" s="719"/>
      <c r="P81" s="719"/>
      <c r="Q81" s="714"/>
    </row>
    <row r="82" spans="1:17" ht="75" x14ac:dyDescent="0.2">
      <c r="A82" s="715" t="s">
        <v>2517</v>
      </c>
      <c r="B82" s="715" t="s">
        <v>2518</v>
      </c>
      <c r="C82" s="716" t="s">
        <v>2519</v>
      </c>
      <c r="D82" s="717" t="s">
        <v>2688</v>
      </c>
      <c r="E82" s="718">
        <v>3300</v>
      </c>
      <c r="F82" s="719">
        <v>47538580</v>
      </c>
      <c r="G82" s="717" t="s">
        <v>2689</v>
      </c>
      <c r="H82" s="719" t="s">
        <v>2556</v>
      </c>
      <c r="I82" s="722" t="s">
        <v>2523</v>
      </c>
      <c r="J82" s="723" t="s">
        <v>2524</v>
      </c>
      <c r="K82" s="723">
        <v>4</v>
      </c>
      <c r="L82" s="723">
        <v>12</v>
      </c>
      <c r="M82" s="724">
        <v>39600</v>
      </c>
      <c r="N82" s="719"/>
      <c r="O82" s="719"/>
      <c r="P82" s="719"/>
      <c r="Q82" s="714"/>
    </row>
    <row r="83" spans="1:17" ht="60" x14ac:dyDescent="0.2">
      <c r="A83" s="715" t="s">
        <v>2517</v>
      </c>
      <c r="B83" s="715" t="s">
        <v>2518</v>
      </c>
      <c r="C83" s="716" t="s">
        <v>2519</v>
      </c>
      <c r="D83" s="717" t="s">
        <v>2690</v>
      </c>
      <c r="E83" s="718">
        <v>6500</v>
      </c>
      <c r="F83" s="719">
        <v>7718828</v>
      </c>
      <c r="G83" s="717" t="s">
        <v>2691</v>
      </c>
      <c r="H83" s="721" t="s">
        <v>2600</v>
      </c>
      <c r="I83" s="722" t="s">
        <v>2523</v>
      </c>
      <c r="J83" s="723" t="s">
        <v>2524</v>
      </c>
      <c r="K83" s="723">
        <v>1</v>
      </c>
      <c r="L83" s="723">
        <v>6</v>
      </c>
      <c r="M83" s="724">
        <v>39000</v>
      </c>
      <c r="N83" s="723"/>
      <c r="O83" s="723"/>
      <c r="P83" s="725"/>
      <c r="Q83" s="714"/>
    </row>
    <row r="84" spans="1:17" ht="60" x14ac:dyDescent="0.2">
      <c r="A84" s="715" t="s">
        <v>2517</v>
      </c>
      <c r="B84" s="715" t="s">
        <v>2518</v>
      </c>
      <c r="C84" s="716" t="s">
        <v>2519</v>
      </c>
      <c r="D84" s="717" t="s">
        <v>2692</v>
      </c>
      <c r="E84" s="718">
        <v>6000</v>
      </c>
      <c r="F84" s="719">
        <v>46235594</v>
      </c>
      <c r="G84" s="720" t="s">
        <v>2693</v>
      </c>
      <c r="H84" s="721" t="s">
        <v>2535</v>
      </c>
      <c r="I84" s="722" t="s">
        <v>2523</v>
      </c>
      <c r="J84" s="723" t="s">
        <v>2524</v>
      </c>
      <c r="K84" s="723">
        <v>4</v>
      </c>
      <c r="L84" s="723">
        <v>12</v>
      </c>
      <c r="M84" s="724">
        <v>72000</v>
      </c>
      <c r="N84" s="723"/>
      <c r="O84" s="723"/>
      <c r="P84" s="725"/>
      <c r="Q84" s="714"/>
    </row>
    <row r="85" spans="1:17" ht="45" x14ac:dyDescent="0.2">
      <c r="A85" s="715" t="s">
        <v>2517</v>
      </c>
      <c r="B85" s="715" t="s">
        <v>2518</v>
      </c>
      <c r="C85" s="716" t="s">
        <v>2519</v>
      </c>
      <c r="D85" s="717" t="s">
        <v>2694</v>
      </c>
      <c r="E85" s="718">
        <v>5500</v>
      </c>
      <c r="F85" s="719">
        <v>70144197</v>
      </c>
      <c r="G85" s="720" t="s">
        <v>2695</v>
      </c>
      <c r="H85" s="721" t="s">
        <v>2696</v>
      </c>
      <c r="I85" s="722" t="s">
        <v>2523</v>
      </c>
      <c r="J85" s="723" t="s">
        <v>2524</v>
      </c>
      <c r="K85" s="723">
        <v>4</v>
      </c>
      <c r="L85" s="723">
        <v>4</v>
      </c>
      <c r="M85" s="724">
        <v>22000</v>
      </c>
      <c r="N85" s="723"/>
      <c r="O85" s="723"/>
      <c r="P85" s="725"/>
      <c r="Q85" s="714"/>
    </row>
    <row r="86" spans="1:17" ht="45" x14ac:dyDescent="0.2">
      <c r="A86" s="715" t="s">
        <v>2517</v>
      </c>
      <c r="B86" s="715" t="s">
        <v>2518</v>
      </c>
      <c r="C86" s="716" t="s">
        <v>2519</v>
      </c>
      <c r="D86" s="717" t="s">
        <v>2697</v>
      </c>
      <c r="E86" s="718">
        <v>3200</v>
      </c>
      <c r="F86" s="719">
        <v>31038933</v>
      </c>
      <c r="G86" s="720" t="s">
        <v>2698</v>
      </c>
      <c r="H86" s="721" t="s">
        <v>2535</v>
      </c>
      <c r="I86" s="722" t="s">
        <v>2523</v>
      </c>
      <c r="J86" s="723" t="s">
        <v>2573</v>
      </c>
      <c r="K86" s="723">
        <v>4</v>
      </c>
      <c r="L86" s="723">
        <v>12</v>
      </c>
      <c r="M86" s="724">
        <v>38400</v>
      </c>
      <c r="N86" s="723"/>
      <c r="O86" s="723"/>
      <c r="P86" s="725"/>
      <c r="Q86" s="714"/>
    </row>
    <row r="87" spans="1:17" ht="90" x14ac:dyDescent="0.2">
      <c r="A87" s="715" t="s">
        <v>2517</v>
      </c>
      <c r="B87" s="715" t="s">
        <v>2518</v>
      </c>
      <c r="C87" s="716" t="s">
        <v>2519</v>
      </c>
      <c r="D87" s="717" t="s">
        <v>2699</v>
      </c>
      <c r="E87" s="718">
        <v>7500</v>
      </c>
      <c r="F87" s="719">
        <v>41056030</v>
      </c>
      <c r="G87" s="720" t="s">
        <v>2700</v>
      </c>
      <c r="H87" s="721" t="s">
        <v>2594</v>
      </c>
      <c r="I87" s="722" t="s">
        <v>2523</v>
      </c>
      <c r="J87" s="723" t="s">
        <v>2524</v>
      </c>
      <c r="K87" s="723">
        <v>4</v>
      </c>
      <c r="L87" s="723">
        <v>9</v>
      </c>
      <c r="M87" s="724">
        <v>67500</v>
      </c>
      <c r="N87" s="723"/>
      <c r="O87" s="723"/>
      <c r="P87" s="725"/>
      <c r="Q87" s="714"/>
    </row>
    <row r="88" spans="1:17" ht="45" x14ac:dyDescent="0.2">
      <c r="A88" s="715" t="s">
        <v>2517</v>
      </c>
      <c r="B88" s="715" t="s">
        <v>2518</v>
      </c>
      <c r="C88" s="716" t="s">
        <v>2519</v>
      </c>
      <c r="D88" s="717" t="s">
        <v>2701</v>
      </c>
      <c r="E88" s="718">
        <v>6500</v>
      </c>
      <c r="F88" s="719">
        <v>41056030</v>
      </c>
      <c r="G88" s="717" t="s">
        <v>2700</v>
      </c>
      <c r="H88" s="721" t="s">
        <v>2594</v>
      </c>
      <c r="I88" s="722" t="s">
        <v>2523</v>
      </c>
      <c r="J88" s="723" t="s">
        <v>2524</v>
      </c>
      <c r="K88" s="723">
        <v>1</v>
      </c>
      <c r="L88" s="723">
        <v>3</v>
      </c>
      <c r="M88" s="724">
        <v>19500</v>
      </c>
      <c r="N88" s="723"/>
      <c r="O88" s="723"/>
      <c r="P88" s="725"/>
      <c r="Q88" s="714"/>
    </row>
    <row r="89" spans="1:17" ht="45" x14ac:dyDescent="0.2">
      <c r="A89" s="715" t="s">
        <v>2517</v>
      </c>
      <c r="B89" s="715" t="s">
        <v>2518</v>
      </c>
      <c r="C89" s="716" t="s">
        <v>2519</v>
      </c>
      <c r="D89" s="717" t="s">
        <v>2579</v>
      </c>
      <c r="E89" s="718">
        <v>3200</v>
      </c>
      <c r="F89" s="719">
        <v>44704472</v>
      </c>
      <c r="G89" s="720" t="s">
        <v>2702</v>
      </c>
      <c r="H89" s="721" t="s">
        <v>2703</v>
      </c>
      <c r="I89" s="722" t="s">
        <v>2523</v>
      </c>
      <c r="J89" s="723" t="s">
        <v>2573</v>
      </c>
      <c r="K89" s="723">
        <v>4</v>
      </c>
      <c r="L89" s="723">
        <v>12</v>
      </c>
      <c r="M89" s="724">
        <v>38400</v>
      </c>
      <c r="N89" s="723"/>
      <c r="O89" s="723"/>
      <c r="P89" s="725"/>
      <c r="Q89" s="714"/>
    </row>
    <row r="90" spans="1:17" ht="60" x14ac:dyDescent="0.2">
      <c r="A90" s="715" t="s">
        <v>2517</v>
      </c>
      <c r="B90" s="715" t="s">
        <v>2518</v>
      </c>
      <c r="C90" s="716" t="s">
        <v>2519</v>
      </c>
      <c r="D90" s="717" t="s">
        <v>2704</v>
      </c>
      <c r="E90" s="718">
        <v>3383.33</v>
      </c>
      <c r="F90" s="719">
        <v>10502760</v>
      </c>
      <c r="G90" s="717" t="s">
        <v>2705</v>
      </c>
      <c r="H90" s="719" t="s">
        <v>2522</v>
      </c>
      <c r="I90" s="722" t="s">
        <v>2523</v>
      </c>
      <c r="J90" s="723" t="s">
        <v>2573</v>
      </c>
      <c r="K90" s="723">
        <v>4</v>
      </c>
      <c r="L90" s="723">
        <v>12</v>
      </c>
      <c r="M90" s="724">
        <v>40599.96</v>
      </c>
      <c r="N90" s="719"/>
      <c r="O90" s="719"/>
      <c r="P90" s="719"/>
      <c r="Q90" s="714"/>
    </row>
    <row r="91" spans="1:17" ht="45" x14ac:dyDescent="0.2">
      <c r="A91" s="715" t="s">
        <v>2517</v>
      </c>
      <c r="B91" s="715" t="s">
        <v>2518</v>
      </c>
      <c r="C91" s="716" t="s">
        <v>2519</v>
      </c>
      <c r="D91" s="717" t="s">
        <v>2706</v>
      </c>
      <c r="E91" s="718">
        <v>2350</v>
      </c>
      <c r="F91" s="719">
        <v>31037406</v>
      </c>
      <c r="G91" s="720" t="s">
        <v>2707</v>
      </c>
      <c r="H91" s="721" t="s">
        <v>2527</v>
      </c>
      <c r="I91" s="722" t="s">
        <v>2523</v>
      </c>
      <c r="J91" s="723" t="s">
        <v>2527</v>
      </c>
      <c r="K91" s="723">
        <v>4</v>
      </c>
      <c r="L91" s="723">
        <v>12</v>
      </c>
      <c r="M91" s="724">
        <v>28200</v>
      </c>
      <c r="N91" s="723"/>
      <c r="O91" s="723"/>
      <c r="P91" s="725"/>
      <c r="Q91" s="714"/>
    </row>
    <row r="92" spans="1:17" ht="60" x14ac:dyDescent="0.2">
      <c r="A92" s="715" t="s">
        <v>2517</v>
      </c>
      <c r="B92" s="715" t="s">
        <v>2518</v>
      </c>
      <c r="C92" s="716" t="s">
        <v>2519</v>
      </c>
      <c r="D92" s="717" t="s">
        <v>2708</v>
      </c>
      <c r="E92" s="718">
        <v>4800</v>
      </c>
      <c r="F92" s="719">
        <v>41832052</v>
      </c>
      <c r="G92" s="717" t="s">
        <v>2709</v>
      </c>
      <c r="H92" s="719" t="s">
        <v>2535</v>
      </c>
      <c r="I92" s="722" t="s">
        <v>2523</v>
      </c>
      <c r="J92" s="723" t="s">
        <v>2527</v>
      </c>
      <c r="K92" s="723">
        <v>4</v>
      </c>
      <c r="L92" s="723">
        <v>8</v>
      </c>
      <c r="M92" s="724">
        <v>38400</v>
      </c>
      <c r="N92" s="719"/>
      <c r="O92" s="719"/>
      <c r="P92" s="719"/>
      <c r="Q92" s="714"/>
    </row>
    <row r="93" spans="1:17" ht="75" x14ac:dyDescent="0.2">
      <c r="A93" s="715" t="s">
        <v>2517</v>
      </c>
      <c r="B93" s="715" t="s">
        <v>2518</v>
      </c>
      <c r="C93" s="716" t="s">
        <v>2519</v>
      </c>
      <c r="D93" s="717" t="s">
        <v>2710</v>
      </c>
      <c r="E93" s="718">
        <v>2800</v>
      </c>
      <c r="F93" s="719">
        <v>45352092</v>
      </c>
      <c r="G93" s="717" t="s">
        <v>2711</v>
      </c>
      <c r="H93" s="721" t="s">
        <v>2556</v>
      </c>
      <c r="I93" s="722" t="s">
        <v>2523</v>
      </c>
      <c r="J93" s="723" t="s">
        <v>2573</v>
      </c>
      <c r="K93" s="723">
        <v>1</v>
      </c>
      <c r="L93" s="723">
        <v>6</v>
      </c>
      <c r="M93" s="724">
        <v>16800</v>
      </c>
      <c r="N93" s="719"/>
      <c r="O93" s="719"/>
      <c r="P93" s="719"/>
      <c r="Q93" s="714"/>
    </row>
    <row r="94" spans="1:17" ht="60" x14ac:dyDescent="0.2">
      <c r="A94" s="715" t="s">
        <v>2517</v>
      </c>
      <c r="B94" s="715" t="s">
        <v>2518</v>
      </c>
      <c r="C94" s="716" t="s">
        <v>2519</v>
      </c>
      <c r="D94" s="717" t="s">
        <v>2605</v>
      </c>
      <c r="E94" s="718">
        <v>3000</v>
      </c>
      <c r="F94" s="719">
        <v>25002206</v>
      </c>
      <c r="G94" s="720" t="s">
        <v>2712</v>
      </c>
      <c r="H94" s="721" t="s">
        <v>2522</v>
      </c>
      <c r="I94" s="722" t="s">
        <v>2523</v>
      </c>
      <c r="J94" s="723" t="s">
        <v>2573</v>
      </c>
      <c r="K94" s="723">
        <v>4</v>
      </c>
      <c r="L94" s="723">
        <v>12</v>
      </c>
      <c r="M94" s="724">
        <v>36000</v>
      </c>
      <c r="N94" s="723"/>
      <c r="O94" s="723"/>
      <c r="P94" s="725"/>
      <c r="Q94" s="714"/>
    </row>
    <row r="95" spans="1:17" ht="75" x14ac:dyDescent="0.2">
      <c r="A95" s="715" t="s">
        <v>2517</v>
      </c>
      <c r="B95" s="715" t="s">
        <v>2518</v>
      </c>
      <c r="C95" s="716" t="s">
        <v>2519</v>
      </c>
      <c r="D95" s="717" t="s">
        <v>2713</v>
      </c>
      <c r="E95" s="718">
        <v>5600</v>
      </c>
      <c r="F95" s="719">
        <v>10850210</v>
      </c>
      <c r="G95" s="717" t="s">
        <v>2714</v>
      </c>
      <c r="H95" s="721" t="s">
        <v>2556</v>
      </c>
      <c r="I95" s="722" t="s">
        <v>2523</v>
      </c>
      <c r="J95" s="723" t="s">
        <v>2573</v>
      </c>
      <c r="K95" s="723">
        <v>1</v>
      </c>
      <c r="L95" s="723">
        <v>6</v>
      </c>
      <c r="M95" s="724">
        <v>33600</v>
      </c>
      <c r="N95" s="719"/>
      <c r="O95" s="719"/>
      <c r="P95" s="719"/>
      <c r="Q95" s="714"/>
    </row>
    <row r="96" spans="1:17" ht="60" x14ac:dyDescent="0.2">
      <c r="A96" s="715" t="s">
        <v>2517</v>
      </c>
      <c r="B96" s="715" t="s">
        <v>2518</v>
      </c>
      <c r="C96" s="716" t="s">
        <v>2519</v>
      </c>
      <c r="D96" s="717" t="s">
        <v>2715</v>
      </c>
      <c r="E96" s="718">
        <v>4100</v>
      </c>
      <c r="F96" s="719">
        <v>31031566</v>
      </c>
      <c r="G96" s="717" t="s">
        <v>2716</v>
      </c>
      <c r="H96" s="721" t="s">
        <v>2522</v>
      </c>
      <c r="I96" s="722" t="s">
        <v>2523</v>
      </c>
      <c r="J96" s="723" t="s">
        <v>2573</v>
      </c>
      <c r="K96" s="723">
        <v>1</v>
      </c>
      <c r="L96" s="723">
        <v>3</v>
      </c>
      <c r="M96" s="724">
        <v>12300</v>
      </c>
      <c r="N96" s="719"/>
      <c r="O96" s="719"/>
      <c r="P96" s="719"/>
      <c r="Q96" s="714"/>
    </row>
    <row r="97" spans="1:17" ht="60" x14ac:dyDescent="0.2">
      <c r="A97" s="715" t="s">
        <v>2517</v>
      </c>
      <c r="B97" s="715" t="s">
        <v>2518</v>
      </c>
      <c r="C97" s="716" t="s">
        <v>2519</v>
      </c>
      <c r="D97" s="717" t="s">
        <v>2717</v>
      </c>
      <c r="E97" s="718">
        <v>2900</v>
      </c>
      <c r="F97" s="719">
        <v>31024571</v>
      </c>
      <c r="G97" s="717" t="s">
        <v>2718</v>
      </c>
      <c r="H97" s="721" t="s">
        <v>2527</v>
      </c>
      <c r="I97" s="722" t="s">
        <v>2523</v>
      </c>
      <c r="J97" s="723" t="s">
        <v>2527</v>
      </c>
      <c r="K97" s="723">
        <v>1</v>
      </c>
      <c r="L97" s="723">
        <v>3</v>
      </c>
      <c r="M97" s="724">
        <v>8700</v>
      </c>
      <c r="N97" s="719"/>
      <c r="O97" s="719"/>
      <c r="P97" s="719"/>
      <c r="Q97" s="714"/>
    </row>
    <row r="98" spans="1:17" ht="75" x14ac:dyDescent="0.2">
      <c r="A98" s="715" t="s">
        <v>2517</v>
      </c>
      <c r="B98" s="715" t="s">
        <v>2518</v>
      </c>
      <c r="C98" s="716" t="s">
        <v>2519</v>
      </c>
      <c r="D98" s="717" t="s">
        <v>2719</v>
      </c>
      <c r="E98" s="718">
        <v>3093.33</v>
      </c>
      <c r="F98" s="719">
        <v>23944232</v>
      </c>
      <c r="G98" s="717" t="s">
        <v>2720</v>
      </c>
      <c r="H98" s="719" t="s">
        <v>2522</v>
      </c>
      <c r="I98" s="722" t="s">
        <v>2523</v>
      </c>
      <c r="J98" s="723" t="s">
        <v>2527</v>
      </c>
      <c r="K98" s="723">
        <v>1</v>
      </c>
      <c r="L98" s="723">
        <v>3</v>
      </c>
      <c r="M98" s="724">
        <v>9279.99</v>
      </c>
      <c r="N98" s="719"/>
      <c r="O98" s="719"/>
      <c r="P98" s="719"/>
      <c r="Q98" s="714"/>
    </row>
    <row r="99" spans="1:17" ht="60" x14ac:dyDescent="0.2">
      <c r="A99" s="715" t="s">
        <v>2517</v>
      </c>
      <c r="B99" s="715" t="s">
        <v>2518</v>
      </c>
      <c r="C99" s="716" t="s">
        <v>2519</v>
      </c>
      <c r="D99" s="717" t="s">
        <v>2639</v>
      </c>
      <c r="E99" s="718">
        <v>1300</v>
      </c>
      <c r="F99" s="719">
        <v>31043946</v>
      </c>
      <c r="G99" s="720" t="s">
        <v>2721</v>
      </c>
      <c r="H99" s="721" t="s">
        <v>2527</v>
      </c>
      <c r="I99" s="722" t="s">
        <v>2523</v>
      </c>
      <c r="J99" s="723" t="s">
        <v>2527</v>
      </c>
      <c r="K99" s="723">
        <v>4</v>
      </c>
      <c r="L99" s="723">
        <v>12</v>
      </c>
      <c r="M99" s="724">
        <v>15600</v>
      </c>
      <c r="N99" s="723"/>
      <c r="O99" s="723"/>
      <c r="P99" s="725"/>
      <c r="Q99" s="714"/>
    </row>
    <row r="100" spans="1:17" ht="60" x14ac:dyDescent="0.2">
      <c r="A100" s="715" t="s">
        <v>2517</v>
      </c>
      <c r="B100" s="715" t="s">
        <v>2518</v>
      </c>
      <c r="C100" s="716" t="s">
        <v>2519</v>
      </c>
      <c r="D100" s="717" t="s">
        <v>2605</v>
      </c>
      <c r="E100" s="718">
        <v>3500</v>
      </c>
      <c r="F100" s="719">
        <v>46583132</v>
      </c>
      <c r="G100" s="720" t="s">
        <v>2722</v>
      </c>
      <c r="H100" s="721" t="s">
        <v>2522</v>
      </c>
      <c r="I100" s="722" t="s">
        <v>2523</v>
      </c>
      <c r="J100" s="723" t="s">
        <v>2573</v>
      </c>
      <c r="K100" s="723">
        <v>4</v>
      </c>
      <c r="L100" s="723">
        <v>12</v>
      </c>
      <c r="M100" s="724">
        <v>42000</v>
      </c>
      <c r="N100" s="723"/>
      <c r="O100" s="723"/>
      <c r="P100" s="725"/>
      <c r="Q100" s="714"/>
    </row>
    <row r="101" spans="1:17" ht="75" x14ac:dyDescent="0.2">
      <c r="A101" s="715" t="s">
        <v>2517</v>
      </c>
      <c r="B101" s="715" t="s">
        <v>2518</v>
      </c>
      <c r="C101" s="716" t="s">
        <v>2519</v>
      </c>
      <c r="D101" s="717" t="s">
        <v>2723</v>
      </c>
      <c r="E101" s="718">
        <v>2350</v>
      </c>
      <c r="F101" s="719">
        <v>46718293</v>
      </c>
      <c r="G101" s="717" t="s">
        <v>2724</v>
      </c>
      <c r="H101" s="719" t="s">
        <v>2725</v>
      </c>
      <c r="I101" s="722" t="s">
        <v>2523</v>
      </c>
      <c r="J101" s="723" t="s">
        <v>2573</v>
      </c>
      <c r="K101" s="723">
        <v>1</v>
      </c>
      <c r="L101" s="723">
        <v>6</v>
      </c>
      <c r="M101" s="724">
        <v>14100</v>
      </c>
      <c r="N101" s="719"/>
      <c r="O101" s="719"/>
      <c r="P101" s="719"/>
      <c r="Q101" s="714"/>
    </row>
    <row r="102" spans="1:17" ht="75" x14ac:dyDescent="0.2">
      <c r="A102" s="715" t="s">
        <v>2517</v>
      </c>
      <c r="B102" s="715" t="s">
        <v>2518</v>
      </c>
      <c r="C102" s="716" t="s">
        <v>2519</v>
      </c>
      <c r="D102" s="717" t="s">
        <v>2726</v>
      </c>
      <c r="E102" s="718">
        <v>1900</v>
      </c>
      <c r="F102" s="719">
        <v>31543807</v>
      </c>
      <c r="G102" s="720" t="s">
        <v>2727</v>
      </c>
      <c r="H102" s="721" t="s">
        <v>2527</v>
      </c>
      <c r="I102" s="722" t="s">
        <v>2523</v>
      </c>
      <c r="J102" s="723" t="s">
        <v>2527</v>
      </c>
      <c r="K102" s="723">
        <v>4</v>
      </c>
      <c r="L102" s="723">
        <v>12</v>
      </c>
      <c r="M102" s="724">
        <v>22800</v>
      </c>
      <c r="N102" s="723"/>
      <c r="O102" s="723"/>
      <c r="P102" s="725"/>
      <c r="Q102" s="714"/>
    </row>
    <row r="103" spans="1:17" ht="60" x14ac:dyDescent="0.2">
      <c r="A103" s="715" t="s">
        <v>2517</v>
      </c>
      <c r="B103" s="715" t="s">
        <v>2518</v>
      </c>
      <c r="C103" s="716" t="s">
        <v>2519</v>
      </c>
      <c r="D103" s="717" t="s">
        <v>2605</v>
      </c>
      <c r="E103" s="718">
        <v>6000</v>
      </c>
      <c r="F103" s="719">
        <v>7729569</v>
      </c>
      <c r="G103" s="720" t="s">
        <v>2728</v>
      </c>
      <c r="H103" s="721" t="s">
        <v>2522</v>
      </c>
      <c r="I103" s="722" t="s">
        <v>2523</v>
      </c>
      <c r="J103" s="723" t="s">
        <v>2524</v>
      </c>
      <c r="K103" s="723">
        <v>4</v>
      </c>
      <c r="L103" s="723">
        <v>12</v>
      </c>
      <c r="M103" s="724">
        <v>72000</v>
      </c>
      <c r="N103" s="723"/>
      <c r="O103" s="723"/>
      <c r="P103" s="725"/>
      <c r="Q103" s="714"/>
    </row>
    <row r="104" spans="1:17" ht="60" x14ac:dyDescent="0.2">
      <c r="A104" s="715" t="s">
        <v>2517</v>
      </c>
      <c r="B104" s="715" t="s">
        <v>2518</v>
      </c>
      <c r="C104" s="716" t="s">
        <v>2519</v>
      </c>
      <c r="D104" s="717" t="s">
        <v>2729</v>
      </c>
      <c r="E104" s="718">
        <v>3500</v>
      </c>
      <c r="F104" s="719">
        <v>46016711</v>
      </c>
      <c r="G104" s="720" t="s">
        <v>2730</v>
      </c>
      <c r="H104" s="721" t="s">
        <v>2522</v>
      </c>
      <c r="I104" s="722" t="s">
        <v>2523</v>
      </c>
      <c r="J104" s="723" t="s">
        <v>2573</v>
      </c>
      <c r="K104" s="723">
        <v>4</v>
      </c>
      <c r="L104" s="723">
        <v>12</v>
      </c>
      <c r="M104" s="724">
        <v>42000</v>
      </c>
      <c r="N104" s="723"/>
      <c r="O104" s="723"/>
      <c r="P104" s="725"/>
      <c r="Q104" s="714"/>
    </row>
    <row r="105" spans="1:17" ht="60" x14ac:dyDescent="0.2">
      <c r="A105" s="715" t="s">
        <v>2517</v>
      </c>
      <c r="B105" s="715" t="s">
        <v>2518</v>
      </c>
      <c r="C105" s="716" t="s">
        <v>2519</v>
      </c>
      <c r="D105" s="717" t="s">
        <v>2729</v>
      </c>
      <c r="E105" s="718">
        <v>3500</v>
      </c>
      <c r="F105" s="719">
        <v>46016711</v>
      </c>
      <c r="G105" s="717" t="s">
        <v>2731</v>
      </c>
      <c r="H105" s="721" t="s">
        <v>2556</v>
      </c>
      <c r="I105" s="722" t="s">
        <v>2523</v>
      </c>
      <c r="J105" s="723" t="s">
        <v>2573</v>
      </c>
      <c r="K105" s="723">
        <v>1</v>
      </c>
      <c r="L105" s="723">
        <v>6</v>
      </c>
      <c r="M105" s="724">
        <v>21000</v>
      </c>
      <c r="N105" s="723"/>
      <c r="O105" s="723"/>
      <c r="P105" s="725"/>
      <c r="Q105" s="714"/>
    </row>
    <row r="106" spans="1:17" ht="60" x14ac:dyDescent="0.2">
      <c r="A106" s="715" t="s">
        <v>2517</v>
      </c>
      <c r="B106" s="715" t="s">
        <v>2518</v>
      </c>
      <c r="C106" s="716" t="s">
        <v>2519</v>
      </c>
      <c r="D106" s="717" t="s">
        <v>2732</v>
      </c>
      <c r="E106" s="718">
        <v>5500</v>
      </c>
      <c r="F106" s="719">
        <v>31020783</v>
      </c>
      <c r="G106" s="717" t="s">
        <v>2733</v>
      </c>
      <c r="H106" s="721" t="s">
        <v>2556</v>
      </c>
      <c r="I106" s="722" t="s">
        <v>2523</v>
      </c>
      <c r="J106" s="723" t="s">
        <v>2573</v>
      </c>
      <c r="K106" s="723">
        <v>1</v>
      </c>
      <c r="L106" s="723">
        <v>6</v>
      </c>
      <c r="M106" s="724">
        <v>33000</v>
      </c>
      <c r="N106" s="723"/>
      <c r="O106" s="723"/>
      <c r="P106" s="725"/>
      <c r="Q106" s="714"/>
    </row>
    <row r="107" spans="1:17" ht="45" x14ac:dyDescent="0.2">
      <c r="A107" s="715" t="s">
        <v>2517</v>
      </c>
      <c r="B107" s="715" t="s">
        <v>2518</v>
      </c>
      <c r="C107" s="716" t="s">
        <v>2519</v>
      </c>
      <c r="D107" s="717" t="s">
        <v>2734</v>
      </c>
      <c r="E107" s="718">
        <v>1500</v>
      </c>
      <c r="F107" s="719">
        <v>31032140</v>
      </c>
      <c r="G107" s="720" t="s">
        <v>2735</v>
      </c>
      <c r="H107" s="721" t="s">
        <v>2527</v>
      </c>
      <c r="I107" s="722" t="s">
        <v>2523</v>
      </c>
      <c r="J107" s="723" t="s">
        <v>2527</v>
      </c>
      <c r="K107" s="723">
        <v>4</v>
      </c>
      <c r="L107" s="723">
        <v>12</v>
      </c>
      <c r="M107" s="724">
        <v>18000</v>
      </c>
      <c r="N107" s="723"/>
      <c r="O107" s="723"/>
      <c r="P107" s="725"/>
      <c r="Q107" s="714"/>
    </row>
    <row r="108" spans="1:17" ht="45" x14ac:dyDescent="0.2">
      <c r="A108" s="715" t="s">
        <v>2517</v>
      </c>
      <c r="B108" s="715" t="s">
        <v>2518</v>
      </c>
      <c r="C108" s="716" t="s">
        <v>2519</v>
      </c>
      <c r="D108" s="717" t="s">
        <v>2552</v>
      </c>
      <c r="E108" s="718">
        <v>2350</v>
      </c>
      <c r="F108" s="719">
        <v>31013477</v>
      </c>
      <c r="G108" s="720" t="s">
        <v>2736</v>
      </c>
      <c r="H108" s="721" t="s">
        <v>2527</v>
      </c>
      <c r="I108" s="722" t="s">
        <v>2523</v>
      </c>
      <c r="J108" s="723" t="s">
        <v>2527</v>
      </c>
      <c r="K108" s="723">
        <v>4</v>
      </c>
      <c r="L108" s="723">
        <v>9</v>
      </c>
      <c r="M108" s="724">
        <v>21150</v>
      </c>
      <c r="N108" s="723"/>
      <c r="O108" s="723"/>
      <c r="P108" s="725"/>
      <c r="Q108" s="714"/>
    </row>
    <row r="109" spans="1:17" ht="45" x14ac:dyDescent="0.2">
      <c r="A109" s="715" t="s">
        <v>2517</v>
      </c>
      <c r="B109" s="715" t="s">
        <v>2518</v>
      </c>
      <c r="C109" s="716" t="s">
        <v>2519</v>
      </c>
      <c r="D109" s="717" t="s">
        <v>2737</v>
      </c>
      <c r="E109" s="718">
        <v>2223.33</v>
      </c>
      <c r="F109" s="719">
        <v>41327838</v>
      </c>
      <c r="G109" s="717" t="s">
        <v>2738</v>
      </c>
      <c r="H109" s="721" t="s">
        <v>2527</v>
      </c>
      <c r="I109" s="722" t="s">
        <v>2523</v>
      </c>
      <c r="J109" s="723" t="s">
        <v>2527</v>
      </c>
      <c r="K109" s="723">
        <v>1</v>
      </c>
      <c r="L109" s="723">
        <v>6</v>
      </c>
      <c r="M109" s="724">
        <v>13339.98</v>
      </c>
      <c r="N109" s="719"/>
      <c r="O109" s="719"/>
      <c r="P109" s="719"/>
      <c r="Q109" s="714"/>
    </row>
    <row r="110" spans="1:17" ht="45" x14ac:dyDescent="0.2">
      <c r="A110" s="715" t="s">
        <v>2517</v>
      </c>
      <c r="B110" s="715" t="s">
        <v>2518</v>
      </c>
      <c r="C110" s="716" t="s">
        <v>2519</v>
      </c>
      <c r="D110" s="717" t="s">
        <v>2739</v>
      </c>
      <c r="E110" s="718">
        <v>5500</v>
      </c>
      <c r="F110" s="719">
        <v>44421852</v>
      </c>
      <c r="G110" s="717" t="s">
        <v>2740</v>
      </c>
      <c r="H110" s="721" t="s">
        <v>2556</v>
      </c>
      <c r="I110" s="722" t="s">
        <v>2523</v>
      </c>
      <c r="J110" s="723" t="s">
        <v>2573</v>
      </c>
      <c r="K110" s="723">
        <v>1</v>
      </c>
      <c r="L110" s="723">
        <v>6</v>
      </c>
      <c r="M110" s="724">
        <v>33000</v>
      </c>
      <c r="N110" s="723"/>
      <c r="O110" s="723"/>
      <c r="P110" s="725"/>
      <c r="Q110" s="714"/>
    </row>
    <row r="111" spans="1:17" ht="60" x14ac:dyDescent="0.2">
      <c r="A111" s="715" t="s">
        <v>2517</v>
      </c>
      <c r="B111" s="715" t="s">
        <v>2518</v>
      </c>
      <c r="C111" s="716" t="s">
        <v>2519</v>
      </c>
      <c r="D111" s="717" t="s">
        <v>2741</v>
      </c>
      <c r="E111" s="718">
        <v>2400</v>
      </c>
      <c r="F111" s="719">
        <v>45839475</v>
      </c>
      <c r="G111" s="717" t="s">
        <v>2742</v>
      </c>
      <c r="H111" s="721" t="s">
        <v>2527</v>
      </c>
      <c r="I111" s="722" t="s">
        <v>2523</v>
      </c>
      <c r="J111" s="723" t="s">
        <v>2527</v>
      </c>
      <c r="K111" s="723">
        <v>1</v>
      </c>
      <c r="L111" s="723">
        <v>6</v>
      </c>
      <c r="M111" s="724">
        <v>14400</v>
      </c>
      <c r="N111" s="719"/>
      <c r="O111" s="719"/>
      <c r="P111" s="719"/>
      <c r="Q111" s="714"/>
    </row>
    <row r="112" spans="1:17" ht="60" x14ac:dyDescent="0.2">
      <c r="A112" s="715" t="s">
        <v>2517</v>
      </c>
      <c r="B112" s="715" t="s">
        <v>2518</v>
      </c>
      <c r="C112" s="716" t="s">
        <v>2519</v>
      </c>
      <c r="D112" s="717" t="s">
        <v>2743</v>
      </c>
      <c r="E112" s="718">
        <v>3100</v>
      </c>
      <c r="F112" s="719">
        <v>43504519</v>
      </c>
      <c r="G112" s="717" t="s">
        <v>2744</v>
      </c>
      <c r="H112" s="721" t="s">
        <v>2527</v>
      </c>
      <c r="I112" s="722" t="s">
        <v>2523</v>
      </c>
      <c r="J112" s="723" t="s">
        <v>2527</v>
      </c>
      <c r="K112" s="723">
        <v>1</v>
      </c>
      <c r="L112" s="723">
        <v>6</v>
      </c>
      <c r="M112" s="724">
        <v>18600</v>
      </c>
      <c r="N112" s="719"/>
      <c r="O112" s="719"/>
      <c r="P112" s="719"/>
      <c r="Q112" s="714"/>
    </row>
    <row r="113" spans="1:17" ht="60" x14ac:dyDescent="0.2">
      <c r="A113" s="715" t="s">
        <v>2517</v>
      </c>
      <c r="B113" s="715" t="s">
        <v>2518</v>
      </c>
      <c r="C113" s="716" t="s">
        <v>2519</v>
      </c>
      <c r="D113" s="717" t="s">
        <v>2607</v>
      </c>
      <c r="E113" s="718">
        <v>3200</v>
      </c>
      <c r="F113" s="719">
        <v>1333635</v>
      </c>
      <c r="G113" s="720" t="s">
        <v>2745</v>
      </c>
      <c r="H113" s="721" t="s">
        <v>2556</v>
      </c>
      <c r="I113" s="722" t="s">
        <v>2523</v>
      </c>
      <c r="J113" s="723" t="s">
        <v>2573</v>
      </c>
      <c r="K113" s="723">
        <v>4</v>
      </c>
      <c r="L113" s="723">
        <v>12</v>
      </c>
      <c r="M113" s="724">
        <v>38400</v>
      </c>
      <c r="N113" s="723"/>
      <c r="O113" s="723"/>
      <c r="P113" s="725"/>
      <c r="Q113" s="714"/>
    </row>
    <row r="114" spans="1:17" ht="45" x14ac:dyDescent="0.2">
      <c r="A114" s="715" t="s">
        <v>2517</v>
      </c>
      <c r="B114" s="715" t="s">
        <v>2518</v>
      </c>
      <c r="C114" s="716" t="s">
        <v>2519</v>
      </c>
      <c r="D114" s="717" t="s">
        <v>2746</v>
      </c>
      <c r="E114" s="718">
        <v>6500</v>
      </c>
      <c r="F114" s="719">
        <v>41342252</v>
      </c>
      <c r="G114" s="720" t="s">
        <v>2747</v>
      </c>
      <c r="H114" s="721" t="s">
        <v>2594</v>
      </c>
      <c r="I114" s="722" t="s">
        <v>2523</v>
      </c>
      <c r="J114" s="723" t="s">
        <v>2524</v>
      </c>
      <c r="K114" s="723">
        <v>4</v>
      </c>
      <c r="L114" s="723">
        <v>12</v>
      </c>
      <c r="M114" s="724">
        <v>78000</v>
      </c>
      <c r="N114" s="723"/>
      <c r="O114" s="723"/>
      <c r="P114" s="725"/>
      <c r="Q114" s="714"/>
    </row>
    <row r="115" spans="1:17" ht="90" x14ac:dyDescent="0.2">
      <c r="A115" s="715" t="s">
        <v>2517</v>
      </c>
      <c r="B115" s="715" t="s">
        <v>2518</v>
      </c>
      <c r="C115" s="716" t="s">
        <v>2519</v>
      </c>
      <c r="D115" s="717" t="s">
        <v>2748</v>
      </c>
      <c r="E115" s="718">
        <v>3100</v>
      </c>
      <c r="F115" s="719">
        <v>70289363</v>
      </c>
      <c r="G115" s="717" t="s">
        <v>2749</v>
      </c>
      <c r="H115" s="719" t="s">
        <v>2522</v>
      </c>
      <c r="I115" s="722" t="s">
        <v>2523</v>
      </c>
      <c r="J115" s="723" t="s">
        <v>2524</v>
      </c>
      <c r="K115" s="723">
        <v>4</v>
      </c>
      <c r="L115" s="723">
        <v>6</v>
      </c>
      <c r="M115" s="724">
        <v>18600</v>
      </c>
      <c r="N115" s="719"/>
      <c r="O115" s="719"/>
      <c r="P115" s="719"/>
      <c r="Q115" s="714"/>
    </row>
    <row r="116" spans="1:17" ht="45" x14ac:dyDescent="0.2">
      <c r="A116" s="715" t="s">
        <v>2517</v>
      </c>
      <c r="B116" s="715" t="s">
        <v>2518</v>
      </c>
      <c r="C116" s="716" t="s">
        <v>2519</v>
      </c>
      <c r="D116" s="717" t="s">
        <v>2750</v>
      </c>
      <c r="E116" s="718">
        <v>6500</v>
      </c>
      <c r="F116" s="719">
        <v>23934473</v>
      </c>
      <c r="G116" s="720" t="s">
        <v>2751</v>
      </c>
      <c r="H116" s="721" t="s">
        <v>2600</v>
      </c>
      <c r="I116" s="722" t="s">
        <v>2523</v>
      </c>
      <c r="J116" s="723" t="s">
        <v>2524</v>
      </c>
      <c r="K116" s="723">
        <v>4</v>
      </c>
      <c r="L116" s="723">
        <v>12</v>
      </c>
      <c r="M116" s="724">
        <v>78000</v>
      </c>
      <c r="N116" s="723"/>
      <c r="O116" s="723"/>
      <c r="P116" s="725"/>
      <c r="Q116" s="714"/>
    </row>
    <row r="117" spans="1:17" ht="45" x14ac:dyDescent="0.2">
      <c r="A117" s="715" t="s">
        <v>2517</v>
      </c>
      <c r="B117" s="715" t="s">
        <v>2518</v>
      </c>
      <c r="C117" s="716" t="s">
        <v>2519</v>
      </c>
      <c r="D117" s="717" t="s">
        <v>2752</v>
      </c>
      <c r="E117" s="718">
        <v>3600</v>
      </c>
      <c r="F117" s="719">
        <v>31013204</v>
      </c>
      <c r="G117" s="717" t="s">
        <v>2753</v>
      </c>
      <c r="H117" s="719" t="s">
        <v>2535</v>
      </c>
      <c r="I117" s="722" t="s">
        <v>2523</v>
      </c>
      <c r="J117" s="723" t="s">
        <v>2524</v>
      </c>
      <c r="K117" s="723">
        <v>1</v>
      </c>
      <c r="L117" s="723">
        <v>3</v>
      </c>
      <c r="M117" s="724">
        <v>10800</v>
      </c>
      <c r="N117" s="719"/>
      <c r="O117" s="719"/>
      <c r="P117" s="719"/>
      <c r="Q117" s="714"/>
    </row>
    <row r="118" spans="1:17" ht="90" x14ac:dyDescent="0.2">
      <c r="A118" s="715" t="s">
        <v>2517</v>
      </c>
      <c r="B118" s="715" t="s">
        <v>2518</v>
      </c>
      <c r="C118" s="716" t="s">
        <v>2519</v>
      </c>
      <c r="D118" s="717" t="s">
        <v>2754</v>
      </c>
      <c r="E118" s="718">
        <v>5500</v>
      </c>
      <c r="F118" s="719">
        <v>23988902</v>
      </c>
      <c r="G118" s="720" t="s">
        <v>2755</v>
      </c>
      <c r="H118" s="721" t="s">
        <v>2756</v>
      </c>
      <c r="I118" s="722" t="s">
        <v>2523</v>
      </c>
      <c r="J118" s="723" t="s">
        <v>2524</v>
      </c>
      <c r="K118" s="723">
        <v>4</v>
      </c>
      <c r="L118" s="723">
        <v>9</v>
      </c>
      <c r="M118" s="724">
        <v>49500</v>
      </c>
      <c r="N118" s="723"/>
      <c r="O118" s="723"/>
      <c r="P118" s="725"/>
      <c r="Q118" s="714"/>
    </row>
    <row r="119" spans="1:17" ht="45" x14ac:dyDescent="0.2">
      <c r="A119" s="715" t="s">
        <v>2517</v>
      </c>
      <c r="B119" s="715" t="s">
        <v>2518</v>
      </c>
      <c r="C119" s="716" t="s">
        <v>2519</v>
      </c>
      <c r="D119" s="717" t="s">
        <v>2697</v>
      </c>
      <c r="E119" s="718">
        <v>3200</v>
      </c>
      <c r="F119" s="719">
        <v>31038046</v>
      </c>
      <c r="G119" s="720" t="s">
        <v>2757</v>
      </c>
      <c r="H119" s="721" t="s">
        <v>2535</v>
      </c>
      <c r="I119" s="722" t="s">
        <v>2523</v>
      </c>
      <c r="J119" s="723" t="s">
        <v>2573</v>
      </c>
      <c r="K119" s="723">
        <v>4</v>
      </c>
      <c r="L119" s="723">
        <v>9</v>
      </c>
      <c r="M119" s="724">
        <v>28800</v>
      </c>
      <c r="N119" s="723"/>
      <c r="O119" s="723"/>
      <c r="P119" s="725"/>
      <c r="Q119" s="714"/>
    </row>
    <row r="120" spans="1:17" ht="60" x14ac:dyDescent="0.2">
      <c r="A120" s="715" t="s">
        <v>2517</v>
      </c>
      <c r="B120" s="715" t="s">
        <v>2518</v>
      </c>
      <c r="C120" s="716" t="s">
        <v>2519</v>
      </c>
      <c r="D120" s="717" t="s">
        <v>2758</v>
      </c>
      <c r="E120" s="718">
        <v>2600</v>
      </c>
      <c r="F120" s="719">
        <v>42201505</v>
      </c>
      <c r="G120" s="717" t="s">
        <v>2759</v>
      </c>
      <c r="H120" s="721" t="s">
        <v>2527</v>
      </c>
      <c r="I120" s="722" t="s">
        <v>2523</v>
      </c>
      <c r="J120" s="723" t="s">
        <v>2527</v>
      </c>
      <c r="K120" s="723">
        <v>1</v>
      </c>
      <c r="L120" s="723">
        <v>3</v>
      </c>
      <c r="M120" s="724">
        <v>7800</v>
      </c>
      <c r="N120" s="719"/>
      <c r="O120" s="719"/>
      <c r="P120" s="719"/>
      <c r="Q120" s="714"/>
    </row>
    <row r="121" spans="1:17" ht="45" x14ac:dyDescent="0.2">
      <c r="A121" s="715" t="s">
        <v>2517</v>
      </c>
      <c r="B121" s="715" t="s">
        <v>2518</v>
      </c>
      <c r="C121" s="716" t="s">
        <v>2519</v>
      </c>
      <c r="D121" s="717" t="s">
        <v>2760</v>
      </c>
      <c r="E121" s="718">
        <v>6500</v>
      </c>
      <c r="F121" s="719">
        <v>31033168</v>
      </c>
      <c r="G121" s="720" t="s">
        <v>2761</v>
      </c>
      <c r="H121" s="721" t="s">
        <v>2594</v>
      </c>
      <c r="I121" s="722" t="s">
        <v>2523</v>
      </c>
      <c r="J121" s="723" t="s">
        <v>2524</v>
      </c>
      <c r="K121" s="723">
        <v>4</v>
      </c>
      <c r="L121" s="723">
        <v>9</v>
      </c>
      <c r="M121" s="724">
        <v>58500</v>
      </c>
      <c r="N121" s="723"/>
      <c r="O121" s="723"/>
      <c r="P121" s="725"/>
      <c r="Q121" s="714"/>
    </row>
    <row r="122" spans="1:17" ht="30" x14ac:dyDescent="0.2">
      <c r="A122" s="715" t="s">
        <v>2517</v>
      </c>
      <c r="B122" s="715" t="s">
        <v>2518</v>
      </c>
      <c r="C122" s="716" t="s">
        <v>2519</v>
      </c>
      <c r="D122" s="717" t="s">
        <v>2762</v>
      </c>
      <c r="E122" s="718">
        <v>5300</v>
      </c>
      <c r="F122" s="719">
        <v>31033168</v>
      </c>
      <c r="G122" s="717" t="s">
        <v>2761</v>
      </c>
      <c r="H122" s="721" t="s">
        <v>2594</v>
      </c>
      <c r="I122" s="722" t="s">
        <v>2523</v>
      </c>
      <c r="J122" s="723" t="s">
        <v>2524</v>
      </c>
      <c r="K122" s="723">
        <v>1</v>
      </c>
      <c r="L122" s="723">
        <v>3</v>
      </c>
      <c r="M122" s="724">
        <v>15900</v>
      </c>
      <c r="N122" s="719"/>
      <c r="O122" s="719"/>
      <c r="P122" s="719"/>
      <c r="Q122" s="714"/>
    </row>
    <row r="123" spans="1:17" ht="60" x14ac:dyDescent="0.2">
      <c r="A123" s="715" t="s">
        <v>2517</v>
      </c>
      <c r="B123" s="715" t="s">
        <v>2518</v>
      </c>
      <c r="C123" s="716" t="s">
        <v>2519</v>
      </c>
      <c r="D123" s="717" t="s">
        <v>2763</v>
      </c>
      <c r="E123" s="718">
        <v>1900</v>
      </c>
      <c r="F123" s="719">
        <v>42853491</v>
      </c>
      <c r="G123" s="717" t="s">
        <v>2764</v>
      </c>
      <c r="H123" s="721" t="s">
        <v>2527</v>
      </c>
      <c r="I123" s="722" t="s">
        <v>2527</v>
      </c>
      <c r="J123" s="723" t="s">
        <v>2527</v>
      </c>
      <c r="K123" s="723">
        <v>1</v>
      </c>
      <c r="L123" s="723">
        <v>3</v>
      </c>
      <c r="M123" s="724">
        <v>5700</v>
      </c>
      <c r="N123" s="719"/>
      <c r="O123" s="719"/>
      <c r="P123" s="719"/>
      <c r="Q123" s="714"/>
    </row>
    <row r="124" spans="1:17" ht="60" x14ac:dyDescent="0.2">
      <c r="A124" s="715" t="s">
        <v>2517</v>
      </c>
      <c r="B124" s="715" t="s">
        <v>2518</v>
      </c>
      <c r="C124" s="716" t="s">
        <v>2519</v>
      </c>
      <c r="D124" s="717" t="s">
        <v>2552</v>
      </c>
      <c r="E124" s="718">
        <v>3500</v>
      </c>
      <c r="F124" s="719">
        <v>42394293</v>
      </c>
      <c r="G124" s="720" t="s">
        <v>2765</v>
      </c>
      <c r="H124" s="721" t="s">
        <v>2766</v>
      </c>
      <c r="I124" s="722" t="s">
        <v>2523</v>
      </c>
      <c r="J124" s="723" t="s">
        <v>2573</v>
      </c>
      <c r="K124" s="723">
        <v>4</v>
      </c>
      <c r="L124" s="723">
        <v>9</v>
      </c>
      <c r="M124" s="724">
        <v>31500</v>
      </c>
      <c r="N124" s="723"/>
      <c r="O124" s="723"/>
      <c r="P124" s="725"/>
      <c r="Q124" s="714"/>
    </row>
    <row r="125" spans="1:17" ht="75" x14ac:dyDescent="0.2">
      <c r="A125" s="715" t="s">
        <v>2517</v>
      </c>
      <c r="B125" s="715" t="s">
        <v>2518</v>
      </c>
      <c r="C125" s="716" t="s">
        <v>2519</v>
      </c>
      <c r="D125" s="717" t="s">
        <v>2767</v>
      </c>
      <c r="E125" s="718">
        <v>6000</v>
      </c>
      <c r="F125" s="719">
        <v>6603708</v>
      </c>
      <c r="G125" s="720" t="s">
        <v>2768</v>
      </c>
      <c r="H125" s="721" t="s">
        <v>2600</v>
      </c>
      <c r="I125" s="722" t="s">
        <v>2523</v>
      </c>
      <c r="J125" s="723" t="s">
        <v>2524</v>
      </c>
      <c r="K125" s="723">
        <v>4</v>
      </c>
      <c r="L125" s="723">
        <v>9</v>
      </c>
      <c r="M125" s="724">
        <v>54000</v>
      </c>
      <c r="N125" s="723"/>
      <c r="O125" s="723"/>
      <c r="P125" s="725"/>
      <c r="Q125" s="714"/>
    </row>
    <row r="126" spans="1:17" ht="60" x14ac:dyDescent="0.2">
      <c r="A126" s="715" t="s">
        <v>2517</v>
      </c>
      <c r="B126" s="715" t="s">
        <v>2518</v>
      </c>
      <c r="C126" s="716" t="s">
        <v>2519</v>
      </c>
      <c r="D126" s="717" t="s">
        <v>2769</v>
      </c>
      <c r="E126" s="718">
        <v>5500</v>
      </c>
      <c r="F126" s="719">
        <v>23975379</v>
      </c>
      <c r="G126" s="720" t="s">
        <v>2770</v>
      </c>
      <c r="H126" s="721" t="s">
        <v>2771</v>
      </c>
      <c r="I126" s="722" t="s">
        <v>2523</v>
      </c>
      <c r="J126" s="723" t="s">
        <v>2524</v>
      </c>
      <c r="K126" s="723">
        <v>4</v>
      </c>
      <c r="L126" s="723">
        <v>9</v>
      </c>
      <c r="M126" s="724">
        <v>49500</v>
      </c>
      <c r="N126" s="723"/>
      <c r="O126" s="723"/>
      <c r="P126" s="725"/>
      <c r="Q126" s="714"/>
    </row>
    <row r="127" spans="1:17" ht="90" x14ac:dyDescent="0.2">
      <c r="A127" s="715" t="s">
        <v>2517</v>
      </c>
      <c r="B127" s="715" t="s">
        <v>2518</v>
      </c>
      <c r="C127" s="716" t="s">
        <v>2519</v>
      </c>
      <c r="D127" s="717" t="s">
        <v>2772</v>
      </c>
      <c r="E127" s="718">
        <v>8000</v>
      </c>
      <c r="F127" s="719">
        <v>31043080</v>
      </c>
      <c r="G127" s="720" t="s">
        <v>2773</v>
      </c>
      <c r="H127" s="721" t="s">
        <v>2600</v>
      </c>
      <c r="I127" s="722" t="s">
        <v>2523</v>
      </c>
      <c r="J127" s="723" t="s">
        <v>2524</v>
      </c>
      <c r="K127" s="723">
        <v>4</v>
      </c>
      <c r="L127" s="723">
        <v>12</v>
      </c>
      <c r="M127" s="724">
        <v>96000</v>
      </c>
      <c r="N127" s="723"/>
      <c r="O127" s="723"/>
      <c r="P127" s="725"/>
      <c r="Q127" s="714"/>
    </row>
    <row r="128" spans="1:17" ht="45" x14ac:dyDescent="0.2">
      <c r="A128" s="715" t="s">
        <v>2517</v>
      </c>
      <c r="B128" s="715" t="s">
        <v>2518</v>
      </c>
      <c r="C128" s="716" t="s">
        <v>2519</v>
      </c>
      <c r="D128" s="717" t="s">
        <v>2617</v>
      </c>
      <c r="E128" s="718">
        <v>3200</v>
      </c>
      <c r="F128" s="719">
        <v>43013720</v>
      </c>
      <c r="G128" s="720" t="s">
        <v>2774</v>
      </c>
      <c r="H128" s="721" t="s">
        <v>2535</v>
      </c>
      <c r="I128" s="722" t="s">
        <v>2523</v>
      </c>
      <c r="J128" s="723" t="s">
        <v>2573</v>
      </c>
      <c r="K128" s="723">
        <v>4</v>
      </c>
      <c r="L128" s="723">
        <v>9</v>
      </c>
      <c r="M128" s="724">
        <v>28800</v>
      </c>
      <c r="N128" s="723"/>
      <c r="O128" s="723"/>
      <c r="P128" s="725"/>
      <c r="Q128" s="714"/>
    </row>
    <row r="129" spans="1:17" ht="60" x14ac:dyDescent="0.2">
      <c r="A129" s="715" t="s">
        <v>2517</v>
      </c>
      <c r="B129" s="715" t="s">
        <v>2518</v>
      </c>
      <c r="C129" s="716" t="s">
        <v>2519</v>
      </c>
      <c r="D129" s="717" t="s">
        <v>2775</v>
      </c>
      <c r="E129" s="718">
        <v>3100</v>
      </c>
      <c r="F129" s="719">
        <v>47792661</v>
      </c>
      <c r="G129" s="717" t="s">
        <v>2776</v>
      </c>
      <c r="H129" s="719" t="s">
        <v>2556</v>
      </c>
      <c r="I129" s="722" t="s">
        <v>2523</v>
      </c>
      <c r="J129" s="723" t="s">
        <v>2573</v>
      </c>
      <c r="K129" s="723">
        <v>1</v>
      </c>
      <c r="L129" s="723">
        <v>6</v>
      </c>
      <c r="M129" s="724">
        <v>18600</v>
      </c>
      <c r="N129" s="719"/>
      <c r="O129" s="719"/>
      <c r="P129" s="719"/>
      <c r="Q129" s="714"/>
    </row>
    <row r="130" spans="1:17" ht="75" x14ac:dyDescent="0.2">
      <c r="A130" s="715" t="s">
        <v>2517</v>
      </c>
      <c r="B130" s="715" t="s">
        <v>2518</v>
      </c>
      <c r="C130" s="716" t="s">
        <v>2519</v>
      </c>
      <c r="D130" s="717" t="s">
        <v>2554</v>
      </c>
      <c r="E130" s="718">
        <v>1500</v>
      </c>
      <c r="F130" s="719">
        <v>42370403</v>
      </c>
      <c r="G130" s="720" t="s">
        <v>2777</v>
      </c>
      <c r="H130" s="721" t="s">
        <v>2527</v>
      </c>
      <c r="I130" s="722" t="s">
        <v>2523</v>
      </c>
      <c r="J130" s="723" t="s">
        <v>2527</v>
      </c>
      <c r="K130" s="723">
        <v>4</v>
      </c>
      <c r="L130" s="723">
        <v>12</v>
      </c>
      <c r="M130" s="724">
        <v>18000</v>
      </c>
      <c r="N130" s="723"/>
      <c r="O130" s="723"/>
      <c r="P130" s="725"/>
      <c r="Q130" s="714"/>
    </row>
    <row r="131" spans="1:17" ht="45" x14ac:dyDescent="0.2">
      <c r="A131" s="715" t="s">
        <v>2517</v>
      </c>
      <c r="B131" s="715" t="s">
        <v>2518</v>
      </c>
      <c r="C131" s="716" t="s">
        <v>2519</v>
      </c>
      <c r="D131" s="717" t="s">
        <v>2778</v>
      </c>
      <c r="E131" s="718">
        <v>1200</v>
      </c>
      <c r="F131" s="719">
        <v>31126732</v>
      </c>
      <c r="G131" s="720" t="s">
        <v>2779</v>
      </c>
      <c r="H131" s="721" t="s">
        <v>2527</v>
      </c>
      <c r="I131" s="722" t="s">
        <v>2523</v>
      </c>
      <c r="J131" s="723" t="s">
        <v>2527</v>
      </c>
      <c r="K131" s="723">
        <v>4</v>
      </c>
      <c r="L131" s="723">
        <v>12</v>
      </c>
      <c r="M131" s="724">
        <v>14400</v>
      </c>
      <c r="N131" s="723"/>
      <c r="O131" s="723"/>
      <c r="P131" s="725"/>
      <c r="Q131" s="714"/>
    </row>
    <row r="132" spans="1:17" ht="75" x14ac:dyDescent="0.2">
      <c r="A132" s="715" t="s">
        <v>2517</v>
      </c>
      <c r="B132" s="715" t="s">
        <v>2518</v>
      </c>
      <c r="C132" s="716" t="s">
        <v>2519</v>
      </c>
      <c r="D132" s="717" t="s">
        <v>2780</v>
      </c>
      <c r="E132" s="718">
        <v>3500</v>
      </c>
      <c r="F132" s="719">
        <v>23965811</v>
      </c>
      <c r="G132" s="717" t="s">
        <v>2781</v>
      </c>
      <c r="H132" s="719" t="s">
        <v>2556</v>
      </c>
      <c r="I132" s="722" t="s">
        <v>2523</v>
      </c>
      <c r="J132" s="723" t="s">
        <v>2573</v>
      </c>
      <c r="K132" s="723">
        <v>1</v>
      </c>
      <c r="L132" s="723">
        <v>6</v>
      </c>
      <c r="M132" s="724">
        <v>21000</v>
      </c>
      <c r="N132" s="719"/>
      <c r="O132" s="719"/>
      <c r="P132" s="719"/>
      <c r="Q132" s="714"/>
    </row>
    <row r="133" spans="1:17" ht="45" x14ac:dyDescent="0.2">
      <c r="A133" s="715" t="s">
        <v>2517</v>
      </c>
      <c r="B133" s="715" t="s">
        <v>2518</v>
      </c>
      <c r="C133" s="716" t="s">
        <v>2519</v>
      </c>
      <c r="D133" s="717" t="s">
        <v>2782</v>
      </c>
      <c r="E133" s="718">
        <v>6000</v>
      </c>
      <c r="F133" s="719">
        <v>31044245</v>
      </c>
      <c r="G133" s="720" t="s">
        <v>2783</v>
      </c>
      <c r="H133" s="721" t="s">
        <v>2651</v>
      </c>
      <c r="I133" s="722" t="s">
        <v>2523</v>
      </c>
      <c r="J133" s="723" t="s">
        <v>2524</v>
      </c>
      <c r="K133" s="723">
        <v>4</v>
      </c>
      <c r="L133" s="723">
        <v>9</v>
      </c>
      <c r="M133" s="724">
        <v>54000</v>
      </c>
      <c r="N133" s="723"/>
      <c r="O133" s="723"/>
      <c r="P133" s="725"/>
      <c r="Q133" s="714"/>
    </row>
    <row r="134" spans="1:17" ht="45" x14ac:dyDescent="0.2">
      <c r="A134" s="715" t="s">
        <v>2517</v>
      </c>
      <c r="B134" s="715" t="s">
        <v>2518</v>
      </c>
      <c r="C134" s="716" t="s">
        <v>2519</v>
      </c>
      <c r="D134" s="717" t="s">
        <v>2784</v>
      </c>
      <c r="E134" s="718">
        <v>2250</v>
      </c>
      <c r="F134" s="719">
        <v>43753514</v>
      </c>
      <c r="G134" s="720" t="s">
        <v>2785</v>
      </c>
      <c r="H134" s="721" t="s">
        <v>2786</v>
      </c>
      <c r="I134" s="722" t="s">
        <v>2523</v>
      </c>
      <c r="J134" s="723" t="s">
        <v>2573</v>
      </c>
      <c r="K134" s="723">
        <v>4</v>
      </c>
      <c r="L134" s="723">
        <v>12</v>
      </c>
      <c r="M134" s="724">
        <v>27000</v>
      </c>
      <c r="N134" s="723"/>
      <c r="O134" s="723"/>
      <c r="P134" s="725"/>
      <c r="Q134" s="714"/>
    </row>
    <row r="135" spans="1:17" ht="45" x14ac:dyDescent="0.2">
      <c r="A135" s="715" t="s">
        <v>2517</v>
      </c>
      <c r="B135" s="715" t="s">
        <v>2518</v>
      </c>
      <c r="C135" s="716" t="s">
        <v>2519</v>
      </c>
      <c r="D135" s="717" t="s">
        <v>2787</v>
      </c>
      <c r="E135" s="718">
        <v>5500</v>
      </c>
      <c r="F135" s="719">
        <v>45511559</v>
      </c>
      <c r="G135" s="720" t="s">
        <v>2788</v>
      </c>
      <c r="H135" s="721" t="s">
        <v>2789</v>
      </c>
      <c r="I135" s="722" t="s">
        <v>2523</v>
      </c>
      <c r="J135" s="723" t="s">
        <v>2524</v>
      </c>
      <c r="K135" s="723">
        <v>4</v>
      </c>
      <c r="L135" s="723">
        <v>12</v>
      </c>
      <c r="M135" s="724">
        <v>66000</v>
      </c>
      <c r="N135" s="723"/>
      <c r="O135" s="723"/>
      <c r="P135" s="725"/>
      <c r="Q135" s="714"/>
    </row>
    <row r="136" spans="1:17" ht="75" x14ac:dyDescent="0.2">
      <c r="A136" s="715" t="s">
        <v>2517</v>
      </c>
      <c r="B136" s="715" t="s">
        <v>2518</v>
      </c>
      <c r="C136" s="716" t="s">
        <v>2519</v>
      </c>
      <c r="D136" s="717" t="s">
        <v>2790</v>
      </c>
      <c r="E136" s="718">
        <v>6000</v>
      </c>
      <c r="F136" s="719">
        <v>31173024</v>
      </c>
      <c r="G136" s="720" t="s">
        <v>2791</v>
      </c>
      <c r="H136" s="721" t="s">
        <v>2522</v>
      </c>
      <c r="I136" s="722" t="s">
        <v>2523</v>
      </c>
      <c r="J136" s="723" t="s">
        <v>2524</v>
      </c>
      <c r="K136" s="723">
        <v>4</v>
      </c>
      <c r="L136" s="723">
        <v>12</v>
      </c>
      <c r="M136" s="724">
        <v>72000</v>
      </c>
      <c r="N136" s="723"/>
      <c r="O136" s="723"/>
      <c r="P136" s="725"/>
      <c r="Q136" s="714"/>
    </row>
    <row r="137" spans="1:17" ht="51" x14ac:dyDescent="0.2">
      <c r="A137" s="715" t="s">
        <v>2517</v>
      </c>
      <c r="B137" s="715" t="s">
        <v>2518</v>
      </c>
      <c r="C137" s="716" t="s">
        <v>2519</v>
      </c>
      <c r="D137" s="734" t="s">
        <v>2792</v>
      </c>
      <c r="E137" s="735">
        <v>5500</v>
      </c>
      <c r="F137" s="736">
        <v>40799004</v>
      </c>
      <c r="G137" s="737" t="s">
        <v>2521</v>
      </c>
      <c r="H137" s="719" t="s">
        <v>2556</v>
      </c>
      <c r="I137" s="722" t="s">
        <v>2523</v>
      </c>
      <c r="J137" s="723" t="s">
        <v>2524</v>
      </c>
      <c r="K137" s="723"/>
      <c r="L137" s="723"/>
      <c r="M137" s="719"/>
      <c r="N137" s="723">
        <v>2</v>
      </c>
      <c r="O137" s="723">
        <v>7</v>
      </c>
      <c r="P137" s="724">
        <v>38500</v>
      </c>
      <c r="Q137" s="714"/>
    </row>
    <row r="138" spans="1:17" ht="38.25" x14ac:dyDescent="0.2">
      <c r="A138" s="715" t="s">
        <v>2517</v>
      </c>
      <c r="B138" s="715" t="s">
        <v>2518</v>
      </c>
      <c r="C138" s="716" t="s">
        <v>2519</v>
      </c>
      <c r="D138" s="737" t="s">
        <v>2793</v>
      </c>
      <c r="E138" s="735">
        <v>3200</v>
      </c>
      <c r="F138" s="736">
        <v>42079700</v>
      </c>
      <c r="G138" s="737" t="s">
        <v>2529</v>
      </c>
      <c r="H138" s="721" t="s">
        <v>2535</v>
      </c>
      <c r="I138" s="722" t="s">
        <v>2523</v>
      </c>
      <c r="J138" s="723" t="s">
        <v>2524</v>
      </c>
      <c r="K138" s="723"/>
      <c r="L138" s="723"/>
      <c r="M138" s="719"/>
      <c r="N138" s="723">
        <v>2</v>
      </c>
      <c r="O138" s="723">
        <v>7</v>
      </c>
      <c r="P138" s="724">
        <v>22400</v>
      </c>
      <c r="Q138" s="714"/>
    </row>
    <row r="139" spans="1:17" ht="45" x14ac:dyDescent="0.2">
      <c r="A139" s="715" t="s">
        <v>2517</v>
      </c>
      <c r="B139" s="715" t="s">
        <v>2518</v>
      </c>
      <c r="C139" s="716" t="s">
        <v>2519</v>
      </c>
      <c r="D139" s="738" t="s">
        <v>2794</v>
      </c>
      <c r="E139" s="739">
        <v>2500</v>
      </c>
      <c r="F139" s="719">
        <v>45138328</v>
      </c>
      <c r="G139" s="717" t="s">
        <v>2532</v>
      </c>
      <c r="H139" s="719" t="s">
        <v>2556</v>
      </c>
      <c r="I139" s="722" t="s">
        <v>2523</v>
      </c>
      <c r="J139" s="723" t="s">
        <v>2573</v>
      </c>
      <c r="K139" s="723"/>
      <c r="L139" s="723"/>
      <c r="M139" s="719"/>
      <c r="N139" s="723">
        <v>2</v>
      </c>
      <c r="O139" s="723">
        <v>7</v>
      </c>
      <c r="P139" s="724">
        <v>17500</v>
      </c>
      <c r="Q139" s="714"/>
    </row>
    <row r="140" spans="1:17" ht="57" x14ac:dyDescent="0.2">
      <c r="A140" s="715" t="s">
        <v>2517</v>
      </c>
      <c r="B140" s="715" t="s">
        <v>2518</v>
      </c>
      <c r="C140" s="716" t="s">
        <v>2519</v>
      </c>
      <c r="D140" s="734" t="s">
        <v>2795</v>
      </c>
      <c r="E140" s="739">
        <v>2800</v>
      </c>
      <c r="F140" s="719">
        <v>40582624</v>
      </c>
      <c r="G140" s="717" t="s">
        <v>2537</v>
      </c>
      <c r="H140" s="721" t="s">
        <v>2527</v>
      </c>
      <c r="I140" s="722" t="s">
        <v>2523</v>
      </c>
      <c r="J140" s="723" t="s">
        <v>2527</v>
      </c>
      <c r="K140" s="723"/>
      <c r="L140" s="723"/>
      <c r="M140" s="719"/>
      <c r="N140" s="723">
        <v>2</v>
      </c>
      <c r="O140" s="723">
        <v>7</v>
      </c>
      <c r="P140" s="724">
        <v>19600</v>
      </c>
      <c r="Q140" s="714"/>
    </row>
    <row r="141" spans="1:17" ht="45" x14ac:dyDescent="0.2">
      <c r="A141" s="715" t="s">
        <v>2517</v>
      </c>
      <c r="B141" s="715" t="s">
        <v>2518</v>
      </c>
      <c r="C141" s="716" t="s">
        <v>2519</v>
      </c>
      <c r="D141" s="740" t="s">
        <v>2796</v>
      </c>
      <c r="E141" s="739">
        <v>5500</v>
      </c>
      <c r="F141" s="719">
        <v>31040676</v>
      </c>
      <c r="G141" s="717" t="s">
        <v>2539</v>
      </c>
      <c r="H141" s="721" t="s">
        <v>2797</v>
      </c>
      <c r="I141" s="722" t="s">
        <v>2523</v>
      </c>
      <c r="J141" s="723" t="s">
        <v>2573</v>
      </c>
      <c r="K141" s="723"/>
      <c r="L141" s="723"/>
      <c r="M141" s="719"/>
      <c r="N141" s="723">
        <v>2</v>
      </c>
      <c r="O141" s="723">
        <v>7</v>
      </c>
      <c r="P141" s="724">
        <v>38500</v>
      </c>
      <c r="Q141" s="714"/>
    </row>
    <row r="142" spans="1:17" ht="30" x14ac:dyDescent="0.2">
      <c r="A142" s="715" t="s">
        <v>2517</v>
      </c>
      <c r="B142" s="715" t="s">
        <v>2518</v>
      </c>
      <c r="C142" s="716" t="s">
        <v>2519</v>
      </c>
      <c r="D142" s="738" t="s">
        <v>2798</v>
      </c>
      <c r="E142" s="739">
        <v>2800</v>
      </c>
      <c r="F142" s="719">
        <v>31042343</v>
      </c>
      <c r="G142" s="717" t="s">
        <v>2799</v>
      </c>
      <c r="H142" s="721" t="s">
        <v>2682</v>
      </c>
      <c r="I142" s="722" t="s">
        <v>2523</v>
      </c>
      <c r="J142" s="723" t="s">
        <v>2573</v>
      </c>
      <c r="K142" s="723"/>
      <c r="L142" s="723"/>
      <c r="M142" s="719"/>
      <c r="N142" s="723">
        <v>2</v>
      </c>
      <c r="O142" s="723">
        <v>7</v>
      </c>
      <c r="P142" s="724">
        <v>19600</v>
      </c>
      <c r="Q142" s="714"/>
    </row>
    <row r="143" spans="1:17" ht="45" x14ac:dyDescent="0.2">
      <c r="A143" s="715" t="s">
        <v>2517</v>
      </c>
      <c r="B143" s="715" t="s">
        <v>2518</v>
      </c>
      <c r="C143" s="716" t="s">
        <v>2519</v>
      </c>
      <c r="D143" s="734" t="s">
        <v>2800</v>
      </c>
      <c r="E143" s="739">
        <v>2000</v>
      </c>
      <c r="F143" s="719">
        <v>31045406</v>
      </c>
      <c r="G143" s="717" t="s">
        <v>2801</v>
      </c>
      <c r="H143" s="721" t="s">
        <v>2527</v>
      </c>
      <c r="I143" s="722" t="s">
        <v>2523</v>
      </c>
      <c r="J143" s="723" t="s">
        <v>2527</v>
      </c>
      <c r="K143" s="723"/>
      <c r="L143" s="723"/>
      <c r="M143" s="719"/>
      <c r="N143" s="723">
        <v>2</v>
      </c>
      <c r="O143" s="723">
        <v>7</v>
      </c>
      <c r="P143" s="724">
        <v>14000</v>
      </c>
      <c r="Q143" s="714"/>
    </row>
    <row r="144" spans="1:17" ht="30" x14ac:dyDescent="0.2">
      <c r="A144" s="715" t="s">
        <v>2517</v>
      </c>
      <c r="B144" s="715" t="s">
        <v>2518</v>
      </c>
      <c r="C144" s="716" t="s">
        <v>2519</v>
      </c>
      <c r="D144" s="734" t="s">
        <v>2802</v>
      </c>
      <c r="E144" s="739">
        <v>2000</v>
      </c>
      <c r="F144" s="719">
        <v>9958312</v>
      </c>
      <c r="G144" s="717" t="s">
        <v>2543</v>
      </c>
      <c r="H144" s="721" t="s">
        <v>2527</v>
      </c>
      <c r="I144" s="722" t="s">
        <v>2523</v>
      </c>
      <c r="J144" s="723" t="s">
        <v>2527</v>
      </c>
      <c r="K144" s="723"/>
      <c r="L144" s="723"/>
      <c r="M144" s="719"/>
      <c r="N144" s="723">
        <v>2</v>
      </c>
      <c r="O144" s="723">
        <v>7</v>
      </c>
      <c r="P144" s="724">
        <v>14000</v>
      </c>
      <c r="Q144" s="714"/>
    </row>
    <row r="145" spans="1:17" ht="57" x14ac:dyDescent="0.2">
      <c r="A145" s="715" t="s">
        <v>2517</v>
      </c>
      <c r="B145" s="715" t="s">
        <v>2518</v>
      </c>
      <c r="C145" s="716" t="s">
        <v>2519</v>
      </c>
      <c r="D145" s="734" t="s">
        <v>2803</v>
      </c>
      <c r="E145" s="739">
        <v>8000</v>
      </c>
      <c r="F145" s="719">
        <v>21564264</v>
      </c>
      <c r="G145" s="717" t="s">
        <v>2545</v>
      </c>
      <c r="H145" s="719" t="s">
        <v>2556</v>
      </c>
      <c r="I145" s="722" t="s">
        <v>2523</v>
      </c>
      <c r="J145" s="723" t="s">
        <v>2573</v>
      </c>
      <c r="K145" s="723"/>
      <c r="L145" s="723"/>
      <c r="M145" s="719"/>
      <c r="N145" s="723">
        <v>2</v>
      </c>
      <c r="O145" s="723">
        <v>7</v>
      </c>
      <c r="P145" s="724">
        <v>56000</v>
      </c>
      <c r="Q145" s="714"/>
    </row>
    <row r="146" spans="1:17" ht="60" x14ac:dyDescent="0.2">
      <c r="A146" s="715" t="s">
        <v>2517</v>
      </c>
      <c r="B146" s="715" t="s">
        <v>2518</v>
      </c>
      <c r="C146" s="716" t="s">
        <v>2519</v>
      </c>
      <c r="D146" s="717" t="s">
        <v>2804</v>
      </c>
      <c r="E146" s="739">
        <v>2500</v>
      </c>
      <c r="F146" s="719">
        <v>40723164</v>
      </c>
      <c r="G146" s="717" t="s">
        <v>2548</v>
      </c>
      <c r="H146" s="721" t="s">
        <v>2527</v>
      </c>
      <c r="I146" s="722" t="s">
        <v>2527</v>
      </c>
      <c r="J146" s="723" t="s">
        <v>2527</v>
      </c>
      <c r="K146" s="723"/>
      <c r="L146" s="723"/>
      <c r="M146" s="719"/>
      <c r="N146" s="723">
        <v>2</v>
      </c>
      <c r="O146" s="723">
        <v>7</v>
      </c>
      <c r="P146" s="724">
        <v>17500</v>
      </c>
      <c r="Q146" s="714"/>
    </row>
    <row r="147" spans="1:17" ht="38.25" x14ac:dyDescent="0.2">
      <c r="A147" s="715" t="s">
        <v>2517</v>
      </c>
      <c r="B147" s="715" t="s">
        <v>2518</v>
      </c>
      <c r="C147" s="716" t="s">
        <v>2519</v>
      </c>
      <c r="D147" s="738" t="s">
        <v>2805</v>
      </c>
      <c r="E147" s="739">
        <v>5000</v>
      </c>
      <c r="F147" s="719">
        <v>41327924</v>
      </c>
      <c r="G147" s="717" t="s">
        <v>2550</v>
      </c>
      <c r="H147" s="719" t="s">
        <v>2556</v>
      </c>
      <c r="I147" s="722" t="s">
        <v>2523</v>
      </c>
      <c r="J147" s="723" t="s">
        <v>2573</v>
      </c>
      <c r="K147" s="723"/>
      <c r="L147" s="723"/>
      <c r="M147" s="719"/>
      <c r="N147" s="723">
        <v>2</v>
      </c>
      <c r="O147" s="723">
        <v>7</v>
      </c>
      <c r="P147" s="724">
        <v>35000</v>
      </c>
      <c r="Q147" s="714"/>
    </row>
    <row r="148" spans="1:17" ht="45" x14ac:dyDescent="0.2">
      <c r="A148" s="715" t="s">
        <v>2517</v>
      </c>
      <c r="B148" s="715" t="s">
        <v>2518</v>
      </c>
      <c r="C148" s="716" t="s">
        <v>2519</v>
      </c>
      <c r="D148" s="734" t="s">
        <v>2806</v>
      </c>
      <c r="E148" s="739">
        <v>1800</v>
      </c>
      <c r="F148" s="719">
        <v>31037957</v>
      </c>
      <c r="G148" s="717" t="s">
        <v>2553</v>
      </c>
      <c r="H148" s="721" t="s">
        <v>2527</v>
      </c>
      <c r="I148" s="722" t="s">
        <v>2527</v>
      </c>
      <c r="J148" s="723" t="s">
        <v>2527</v>
      </c>
      <c r="K148" s="723"/>
      <c r="L148" s="723"/>
      <c r="M148" s="719"/>
      <c r="N148" s="723">
        <v>2</v>
      </c>
      <c r="O148" s="723">
        <v>7</v>
      </c>
      <c r="P148" s="724">
        <v>12600</v>
      </c>
      <c r="Q148" s="714"/>
    </row>
    <row r="149" spans="1:17" ht="60" x14ac:dyDescent="0.2">
      <c r="A149" s="715" t="s">
        <v>2517</v>
      </c>
      <c r="B149" s="715" t="s">
        <v>2518</v>
      </c>
      <c r="C149" s="716" t="s">
        <v>2519</v>
      </c>
      <c r="D149" s="734" t="s">
        <v>2807</v>
      </c>
      <c r="E149" s="739">
        <v>3000</v>
      </c>
      <c r="F149" s="719">
        <v>7260291</v>
      </c>
      <c r="G149" s="717" t="s">
        <v>2555</v>
      </c>
      <c r="H149" s="721" t="s">
        <v>2527</v>
      </c>
      <c r="I149" s="722" t="s">
        <v>2527</v>
      </c>
      <c r="J149" s="723" t="s">
        <v>2527</v>
      </c>
      <c r="K149" s="723"/>
      <c r="L149" s="723"/>
      <c r="M149" s="719"/>
      <c r="N149" s="723">
        <v>2</v>
      </c>
      <c r="O149" s="723">
        <v>7</v>
      </c>
      <c r="P149" s="724">
        <v>21000</v>
      </c>
      <c r="Q149" s="714"/>
    </row>
    <row r="150" spans="1:17" ht="45" x14ac:dyDescent="0.2">
      <c r="A150" s="715" t="s">
        <v>2517</v>
      </c>
      <c r="B150" s="715" t="s">
        <v>2518</v>
      </c>
      <c r="C150" s="716" t="s">
        <v>2519</v>
      </c>
      <c r="D150" s="734" t="s">
        <v>2808</v>
      </c>
      <c r="E150" s="739">
        <v>10000</v>
      </c>
      <c r="F150" s="719">
        <v>23853112</v>
      </c>
      <c r="G150" s="717" t="s">
        <v>2809</v>
      </c>
      <c r="H150" s="721" t="s">
        <v>2600</v>
      </c>
      <c r="I150" s="722" t="s">
        <v>2523</v>
      </c>
      <c r="J150" s="723" t="s">
        <v>2573</v>
      </c>
      <c r="K150" s="723"/>
      <c r="L150" s="723"/>
      <c r="M150" s="719"/>
      <c r="N150" s="723">
        <v>2</v>
      </c>
      <c r="O150" s="723">
        <v>7</v>
      </c>
      <c r="P150" s="724">
        <v>70000</v>
      </c>
      <c r="Q150" s="714"/>
    </row>
    <row r="151" spans="1:17" ht="30" x14ac:dyDescent="0.2">
      <c r="A151" s="715" t="s">
        <v>2517</v>
      </c>
      <c r="B151" s="715" t="s">
        <v>2518</v>
      </c>
      <c r="C151" s="716" t="s">
        <v>2519</v>
      </c>
      <c r="D151" s="717" t="s">
        <v>2810</v>
      </c>
      <c r="E151" s="739">
        <v>2800</v>
      </c>
      <c r="F151" s="719">
        <v>31045165</v>
      </c>
      <c r="G151" s="717" t="s">
        <v>2560</v>
      </c>
      <c r="H151" s="721" t="s">
        <v>2797</v>
      </c>
      <c r="I151" s="722" t="s">
        <v>2523</v>
      </c>
      <c r="J151" s="723" t="s">
        <v>2573</v>
      </c>
      <c r="K151" s="723"/>
      <c r="L151" s="723"/>
      <c r="M151" s="719"/>
      <c r="N151" s="723">
        <v>2</v>
      </c>
      <c r="O151" s="723">
        <v>7</v>
      </c>
      <c r="P151" s="724">
        <v>19600</v>
      </c>
      <c r="Q151" s="714"/>
    </row>
    <row r="152" spans="1:17" ht="45" x14ac:dyDescent="0.2">
      <c r="A152" s="715" t="s">
        <v>2517</v>
      </c>
      <c r="B152" s="715" t="s">
        <v>2518</v>
      </c>
      <c r="C152" s="716" t="s">
        <v>2519</v>
      </c>
      <c r="D152" s="734" t="s">
        <v>2811</v>
      </c>
      <c r="E152" s="739">
        <v>1800</v>
      </c>
      <c r="F152" s="719">
        <v>42341274</v>
      </c>
      <c r="G152" s="717" t="s">
        <v>2812</v>
      </c>
      <c r="H152" s="721" t="s">
        <v>2527</v>
      </c>
      <c r="I152" s="722" t="s">
        <v>2527</v>
      </c>
      <c r="J152" s="723" t="s">
        <v>2527</v>
      </c>
      <c r="K152" s="723"/>
      <c r="L152" s="723"/>
      <c r="M152" s="719"/>
      <c r="N152" s="723">
        <v>2</v>
      </c>
      <c r="O152" s="723">
        <v>7</v>
      </c>
      <c r="P152" s="724">
        <v>12600</v>
      </c>
      <c r="Q152" s="714"/>
    </row>
    <row r="153" spans="1:17" ht="57" x14ac:dyDescent="0.2">
      <c r="A153" s="715" t="s">
        <v>2517</v>
      </c>
      <c r="B153" s="715" t="s">
        <v>2518</v>
      </c>
      <c r="C153" s="716" t="s">
        <v>2519</v>
      </c>
      <c r="D153" s="734" t="s">
        <v>2813</v>
      </c>
      <c r="E153" s="739">
        <v>5000</v>
      </c>
      <c r="F153" s="719">
        <v>40386909</v>
      </c>
      <c r="G153" s="717" t="s">
        <v>2814</v>
      </c>
      <c r="H153" s="719" t="s">
        <v>2556</v>
      </c>
      <c r="I153" s="722" t="s">
        <v>2523</v>
      </c>
      <c r="J153" s="723" t="s">
        <v>2573</v>
      </c>
      <c r="K153" s="723"/>
      <c r="L153" s="723"/>
      <c r="M153" s="719"/>
      <c r="N153" s="723">
        <v>2</v>
      </c>
      <c r="O153" s="723">
        <v>7</v>
      </c>
      <c r="P153" s="724">
        <v>35000</v>
      </c>
      <c r="Q153" s="714"/>
    </row>
    <row r="154" spans="1:17" ht="30" x14ac:dyDescent="0.2">
      <c r="A154" s="715" t="s">
        <v>2517</v>
      </c>
      <c r="B154" s="715" t="s">
        <v>2518</v>
      </c>
      <c r="C154" s="716" t="s">
        <v>2519</v>
      </c>
      <c r="D154" s="734" t="s">
        <v>2815</v>
      </c>
      <c r="E154" s="739">
        <v>1500</v>
      </c>
      <c r="F154" s="719">
        <v>9020952</v>
      </c>
      <c r="G154" s="717" t="s">
        <v>2567</v>
      </c>
      <c r="H154" s="721" t="s">
        <v>2527</v>
      </c>
      <c r="I154" s="722" t="s">
        <v>2527</v>
      </c>
      <c r="J154" s="723" t="s">
        <v>2527</v>
      </c>
      <c r="K154" s="723"/>
      <c r="L154" s="723"/>
      <c r="M154" s="719"/>
      <c r="N154" s="723">
        <v>2</v>
      </c>
      <c r="O154" s="723">
        <v>7</v>
      </c>
      <c r="P154" s="724">
        <v>10500</v>
      </c>
      <c r="Q154" s="714"/>
    </row>
    <row r="155" spans="1:17" ht="45" x14ac:dyDescent="0.2">
      <c r="A155" s="715" t="s">
        <v>2517</v>
      </c>
      <c r="B155" s="715" t="s">
        <v>2518</v>
      </c>
      <c r="C155" s="716" t="s">
        <v>2519</v>
      </c>
      <c r="D155" s="734" t="s">
        <v>2816</v>
      </c>
      <c r="E155" s="739">
        <v>8000</v>
      </c>
      <c r="F155" s="719">
        <v>10284383</v>
      </c>
      <c r="G155" s="717" t="s">
        <v>2569</v>
      </c>
      <c r="H155" s="721" t="s">
        <v>2522</v>
      </c>
      <c r="I155" s="722" t="s">
        <v>2523</v>
      </c>
      <c r="J155" s="723" t="s">
        <v>2573</v>
      </c>
      <c r="K155" s="723"/>
      <c r="L155" s="723"/>
      <c r="M155" s="719"/>
      <c r="N155" s="723">
        <v>2</v>
      </c>
      <c r="O155" s="723">
        <v>7</v>
      </c>
      <c r="P155" s="724">
        <v>56000</v>
      </c>
      <c r="Q155" s="714"/>
    </row>
    <row r="156" spans="1:17" ht="60" x14ac:dyDescent="0.2">
      <c r="A156" s="715" t="s">
        <v>2517</v>
      </c>
      <c r="B156" s="715" t="s">
        <v>2518</v>
      </c>
      <c r="C156" s="716" t="s">
        <v>2519</v>
      </c>
      <c r="D156" s="734" t="s">
        <v>2817</v>
      </c>
      <c r="E156" s="739">
        <v>5000</v>
      </c>
      <c r="F156" s="719">
        <v>42787367</v>
      </c>
      <c r="G156" s="717" t="s">
        <v>2572</v>
      </c>
      <c r="H156" s="721" t="s">
        <v>2522</v>
      </c>
      <c r="I156" s="722" t="s">
        <v>2523</v>
      </c>
      <c r="J156" s="723" t="s">
        <v>2573</v>
      </c>
      <c r="K156" s="723"/>
      <c r="L156" s="723"/>
      <c r="M156" s="719"/>
      <c r="N156" s="723">
        <v>2</v>
      </c>
      <c r="O156" s="723">
        <v>5</v>
      </c>
      <c r="P156" s="724">
        <v>25000</v>
      </c>
      <c r="Q156" s="714"/>
    </row>
    <row r="157" spans="1:17" ht="60" x14ac:dyDescent="0.2">
      <c r="A157" s="715" t="s">
        <v>2517</v>
      </c>
      <c r="B157" s="715" t="s">
        <v>2518</v>
      </c>
      <c r="C157" s="716" t="s">
        <v>2519</v>
      </c>
      <c r="D157" s="717" t="s">
        <v>2818</v>
      </c>
      <c r="E157" s="739">
        <v>3000</v>
      </c>
      <c r="F157" s="719">
        <v>45527951</v>
      </c>
      <c r="G157" s="717" t="s">
        <v>2577</v>
      </c>
      <c r="H157" s="721" t="s">
        <v>2540</v>
      </c>
      <c r="I157" s="722" t="s">
        <v>2523</v>
      </c>
      <c r="J157" s="723" t="s">
        <v>2573</v>
      </c>
      <c r="K157" s="723"/>
      <c r="L157" s="723"/>
      <c r="M157" s="719"/>
      <c r="N157" s="723">
        <v>2</v>
      </c>
      <c r="O157" s="723">
        <v>5</v>
      </c>
      <c r="P157" s="724">
        <v>15000</v>
      </c>
      <c r="Q157" s="714"/>
    </row>
    <row r="158" spans="1:17" ht="30" x14ac:dyDescent="0.2">
      <c r="A158" s="715" t="s">
        <v>2517</v>
      </c>
      <c r="B158" s="715" t="s">
        <v>2518</v>
      </c>
      <c r="C158" s="716" t="s">
        <v>2519</v>
      </c>
      <c r="D158" s="717" t="s">
        <v>2819</v>
      </c>
      <c r="E158" s="739">
        <v>2300</v>
      </c>
      <c r="F158" s="719">
        <v>42201746</v>
      </c>
      <c r="G158" s="717" t="s">
        <v>2580</v>
      </c>
      <c r="H158" s="721" t="s">
        <v>2820</v>
      </c>
      <c r="I158" s="722" t="s">
        <v>2523</v>
      </c>
      <c r="J158" s="723" t="s">
        <v>2573</v>
      </c>
      <c r="K158" s="723"/>
      <c r="L158" s="723"/>
      <c r="M158" s="719"/>
      <c r="N158" s="723">
        <v>2</v>
      </c>
      <c r="O158" s="723">
        <v>7</v>
      </c>
      <c r="P158" s="724">
        <v>16100</v>
      </c>
      <c r="Q158" s="714"/>
    </row>
    <row r="159" spans="1:17" ht="45" x14ac:dyDescent="0.2">
      <c r="A159" s="715" t="s">
        <v>2517</v>
      </c>
      <c r="B159" s="715" t="s">
        <v>2518</v>
      </c>
      <c r="C159" s="716" t="s">
        <v>2519</v>
      </c>
      <c r="D159" s="741" t="s">
        <v>2821</v>
      </c>
      <c r="E159" s="739">
        <v>5500</v>
      </c>
      <c r="F159" s="719">
        <v>31340384</v>
      </c>
      <c r="G159" s="717" t="s">
        <v>2822</v>
      </c>
      <c r="H159" s="719" t="s">
        <v>2556</v>
      </c>
      <c r="I159" s="722" t="s">
        <v>2523</v>
      </c>
      <c r="J159" s="723" t="s">
        <v>2573</v>
      </c>
      <c r="K159" s="723"/>
      <c r="L159" s="723"/>
      <c r="M159" s="719"/>
      <c r="N159" s="723">
        <v>2</v>
      </c>
      <c r="O159" s="723">
        <v>7</v>
      </c>
      <c r="P159" s="724">
        <v>38500</v>
      </c>
      <c r="Q159" s="714"/>
    </row>
    <row r="160" spans="1:17" ht="60" x14ac:dyDescent="0.2">
      <c r="A160" s="715" t="s">
        <v>2517</v>
      </c>
      <c r="B160" s="715" t="s">
        <v>2518</v>
      </c>
      <c r="C160" s="716" t="s">
        <v>2519</v>
      </c>
      <c r="D160" s="738" t="s">
        <v>2823</v>
      </c>
      <c r="E160" s="739">
        <v>3500</v>
      </c>
      <c r="F160" s="719">
        <v>2388303</v>
      </c>
      <c r="G160" s="717" t="s">
        <v>2586</v>
      </c>
      <c r="H160" s="719" t="s">
        <v>2522</v>
      </c>
      <c r="I160" s="722" t="s">
        <v>2523</v>
      </c>
      <c r="J160" s="723" t="s">
        <v>2573</v>
      </c>
      <c r="K160" s="723"/>
      <c r="L160" s="723"/>
      <c r="M160" s="719"/>
      <c r="N160" s="723">
        <v>2</v>
      </c>
      <c r="O160" s="723">
        <v>7</v>
      </c>
      <c r="P160" s="724">
        <v>24500</v>
      </c>
      <c r="Q160" s="714"/>
    </row>
    <row r="161" spans="1:17" ht="45" x14ac:dyDescent="0.2">
      <c r="A161" s="715" t="s">
        <v>2517</v>
      </c>
      <c r="B161" s="715" t="s">
        <v>2518</v>
      </c>
      <c r="C161" s="716" t="s">
        <v>2519</v>
      </c>
      <c r="D161" s="717" t="s">
        <v>2824</v>
      </c>
      <c r="E161" s="739">
        <v>1800</v>
      </c>
      <c r="F161" s="719">
        <v>10720507</v>
      </c>
      <c r="G161" s="717" t="s">
        <v>2588</v>
      </c>
      <c r="H161" s="721" t="s">
        <v>2527</v>
      </c>
      <c r="I161" s="722" t="s">
        <v>2523</v>
      </c>
      <c r="J161" s="723" t="s">
        <v>2527</v>
      </c>
      <c r="K161" s="723"/>
      <c r="L161" s="723"/>
      <c r="M161" s="719"/>
      <c r="N161" s="723">
        <v>2</v>
      </c>
      <c r="O161" s="723">
        <v>7</v>
      </c>
      <c r="P161" s="724">
        <v>12600</v>
      </c>
      <c r="Q161" s="714"/>
    </row>
    <row r="162" spans="1:17" ht="60" x14ac:dyDescent="0.2">
      <c r="A162" s="715" t="s">
        <v>2517</v>
      </c>
      <c r="B162" s="715" t="s">
        <v>2518</v>
      </c>
      <c r="C162" s="716" t="s">
        <v>2519</v>
      </c>
      <c r="D162" s="734" t="s">
        <v>2825</v>
      </c>
      <c r="E162" s="739">
        <v>4000</v>
      </c>
      <c r="F162" s="719">
        <v>70172616</v>
      </c>
      <c r="G162" s="717" t="s">
        <v>2826</v>
      </c>
      <c r="H162" s="719" t="s">
        <v>2556</v>
      </c>
      <c r="I162" s="722" t="s">
        <v>2523</v>
      </c>
      <c r="J162" s="723" t="s">
        <v>2573</v>
      </c>
      <c r="K162" s="723"/>
      <c r="L162" s="723"/>
      <c r="M162" s="719"/>
      <c r="N162" s="723">
        <v>2</v>
      </c>
      <c r="O162" s="723">
        <v>7</v>
      </c>
      <c r="P162" s="724">
        <v>28000</v>
      </c>
      <c r="Q162" s="714"/>
    </row>
    <row r="163" spans="1:17" ht="60" x14ac:dyDescent="0.2">
      <c r="A163" s="715" t="s">
        <v>2517</v>
      </c>
      <c r="B163" s="715" t="s">
        <v>2518</v>
      </c>
      <c r="C163" s="716" t="s">
        <v>2519</v>
      </c>
      <c r="D163" s="717" t="s">
        <v>2827</v>
      </c>
      <c r="E163" s="739">
        <v>6500</v>
      </c>
      <c r="F163" s="719">
        <v>42416018</v>
      </c>
      <c r="G163" s="717" t="s">
        <v>2593</v>
      </c>
      <c r="H163" s="719" t="s">
        <v>2594</v>
      </c>
      <c r="I163" s="722" t="s">
        <v>2523</v>
      </c>
      <c r="J163" s="723" t="s">
        <v>2573</v>
      </c>
      <c r="K163" s="723"/>
      <c r="L163" s="723"/>
      <c r="M163" s="719"/>
      <c r="N163" s="723">
        <v>2</v>
      </c>
      <c r="O163" s="723">
        <v>7</v>
      </c>
      <c r="P163" s="724">
        <v>45500</v>
      </c>
      <c r="Q163" s="714"/>
    </row>
    <row r="164" spans="1:17" ht="30" x14ac:dyDescent="0.2">
      <c r="A164" s="715" t="s">
        <v>2517</v>
      </c>
      <c r="B164" s="715" t="s">
        <v>2518</v>
      </c>
      <c r="C164" s="716" t="s">
        <v>2519</v>
      </c>
      <c r="D164" s="717" t="s">
        <v>2828</v>
      </c>
      <c r="E164" s="739">
        <v>6000</v>
      </c>
      <c r="F164" s="719">
        <v>43158286</v>
      </c>
      <c r="G164" s="717" t="s">
        <v>2829</v>
      </c>
      <c r="H164" s="719" t="s">
        <v>2556</v>
      </c>
      <c r="I164" s="722" t="s">
        <v>2523</v>
      </c>
      <c r="J164" s="723" t="s">
        <v>2573</v>
      </c>
      <c r="K164" s="723"/>
      <c r="L164" s="723"/>
      <c r="M164" s="719"/>
      <c r="N164" s="723">
        <v>2</v>
      </c>
      <c r="O164" s="723">
        <v>7</v>
      </c>
      <c r="P164" s="724">
        <v>42000</v>
      </c>
      <c r="Q164" s="714"/>
    </row>
    <row r="165" spans="1:17" ht="45" x14ac:dyDescent="0.2">
      <c r="A165" s="715" t="s">
        <v>2517</v>
      </c>
      <c r="B165" s="715" t="s">
        <v>2518</v>
      </c>
      <c r="C165" s="716" t="s">
        <v>2519</v>
      </c>
      <c r="D165" s="738" t="s">
        <v>2830</v>
      </c>
      <c r="E165" s="739">
        <v>4000</v>
      </c>
      <c r="F165" s="719">
        <v>31000415</v>
      </c>
      <c r="G165" s="717" t="s">
        <v>2604</v>
      </c>
      <c r="H165" s="719" t="s">
        <v>2522</v>
      </c>
      <c r="I165" s="722" t="s">
        <v>2523</v>
      </c>
      <c r="J165" s="723" t="s">
        <v>2573</v>
      </c>
      <c r="K165" s="723"/>
      <c r="L165" s="723"/>
      <c r="M165" s="719"/>
      <c r="N165" s="723">
        <v>2</v>
      </c>
      <c r="O165" s="723">
        <v>7</v>
      </c>
      <c r="P165" s="724">
        <v>28000</v>
      </c>
      <c r="Q165" s="714"/>
    </row>
    <row r="166" spans="1:17" ht="57" x14ac:dyDescent="0.2">
      <c r="A166" s="715" t="s">
        <v>2517</v>
      </c>
      <c r="B166" s="715" t="s">
        <v>2518</v>
      </c>
      <c r="C166" s="716" t="s">
        <v>2519</v>
      </c>
      <c r="D166" s="734" t="s">
        <v>2831</v>
      </c>
      <c r="E166" s="739">
        <v>2350</v>
      </c>
      <c r="F166" s="719">
        <v>31044148</v>
      </c>
      <c r="G166" s="717" t="s">
        <v>2606</v>
      </c>
      <c r="H166" s="721" t="s">
        <v>2527</v>
      </c>
      <c r="I166" s="722" t="s">
        <v>2523</v>
      </c>
      <c r="J166" s="723" t="s">
        <v>2527</v>
      </c>
      <c r="K166" s="723"/>
      <c r="L166" s="723"/>
      <c r="M166" s="719"/>
      <c r="N166" s="723">
        <v>2</v>
      </c>
      <c r="O166" s="723">
        <v>7</v>
      </c>
      <c r="P166" s="724">
        <v>16450</v>
      </c>
      <c r="Q166" s="714"/>
    </row>
    <row r="167" spans="1:17" ht="45" x14ac:dyDescent="0.2">
      <c r="A167" s="715" t="s">
        <v>2517</v>
      </c>
      <c r="B167" s="715" t="s">
        <v>2518</v>
      </c>
      <c r="C167" s="716" t="s">
        <v>2519</v>
      </c>
      <c r="D167" s="717" t="s">
        <v>2527</v>
      </c>
      <c r="E167" s="739">
        <v>2350</v>
      </c>
      <c r="F167" s="719">
        <v>31184404</v>
      </c>
      <c r="G167" s="717" t="s">
        <v>2608</v>
      </c>
      <c r="H167" s="721" t="s">
        <v>2527</v>
      </c>
      <c r="I167" s="722" t="s">
        <v>2523</v>
      </c>
      <c r="J167" s="723" t="s">
        <v>2527</v>
      </c>
      <c r="K167" s="723"/>
      <c r="L167" s="723"/>
      <c r="M167" s="719"/>
      <c r="N167" s="723">
        <v>2</v>
      </c>
      <c r="O167" s="723">
        <v>7</v>
      </c>
      <c r="P167" s="724">
        <v>16450</v>
      </c>
      <c r="Q167" s="714"/>
    </row>
    <row r="168" spans="1:17" ht="45" x14ac:dyDescent="0.2">
      <c r="A168" s="715" t="s">
        <v>2517</v>
      </c>
      <c r="B168" s="715" t="s">
        <v>2518</v>
      </c>
      <c r="C168" s="716" t="s">
        <v>2519</v>
      </c>
      <c r="D168" s="734" t="s">
        <v>2832</v>
      </c>
      <c r="E168" s="739">
        <v>1400</v>
      </c>
      <c r="F168" s="719">
        <v>31014835</v>
      </c>
      <c r="G168" s="717" t="s">
        <v>2610</v>
      </c>
      <c r="H168" s="721" t="s">
        <v>2527</v>
      </c>
      <c r="I168" s="722" t="s">
        <v>2523</v>
      </c>
      <c r="J168" s="723" t="s">
        <v>2527</v>
      </c>
      <c r="K168" s="723"/>
      <c r="L168" s="723"/>
      <c r="M168" s="719"/>
      <c r="N168" s="723">
        <v>2</v>
      </c>
      <c r="O168" s="723">
        <v>7</v>
      </c>
      <c r="P168" s="724">
        <v>9800</v>
      </c>
      <c r="Q168" s="714"/>
    </row>
    <row r="169" spans="1:17" ht="60" x14ac:dyDescent="0.2">
      <c r="A169" s="715" t="s">
        <v>2517</v>
      </c>
      <c r="B169" s="715" t="s">
        <v>2518</v>
      </c>
      <c r="C169" s="716" t="s">
        <v>2519</v>
      </c>
      <c r="D169" s="717" t="s">
        <v>2833</v>
      </c>
      <c r="E169" s="739">
        <v>5000</v>
      </c>
      <c r="F169" s="719">
        <v>9827109</v>
      </c>
      <c r="G169" s="717" t="s">
        <v>2612</v>
      </c>
      <c r="H169" s="719" t="s">
        <v>2556</v>
      </c>
      <c r="I169" s="722" t="s">
        <v>2523</v>
      </c>
      <c r="J169" s="723" t="s">
        <v>2573</v>
      </c>
      <c r="K169" s="723"/>
      <c r="L169" s="723"/>
      <c r="M169" s="719"/>
      <c r="N169" s="723">
        <v>2</v>
      </c>
      <c r="O169" s="723">
        <v>7</v>
      </c>
      <c r="P169" s="724">
        <v>35000</v>
      </c>
      <c r="Q169" s="714"/>
    </row>
    <row r="170" spans="1:17" ht="30" x14ac:dyDescent="0.2">
      <c r="A170" s="715" t="s">
        <v>2517</v>
      </c>
      <c r="B170" s="715" t="s">
        <v>2518</v>
      </c>
      <c r="C170" s="716" t="s">
        <v>2519</v>
      </c>
      <c r="D170" s="717" t="s">
        <v>2613</v>
      </c>
      <c r="E170" s="739">
        <v>5500</v>
      </c>
      <c r="F170" s="719">
        <v>31022219</v>
      </c>
      <c r="G170" s="717" t="s">
        <v>2614</v>
      </c>
      <c r="H170" s="719" t="s">
        <v>2594</v>
      </c>
      <c r="I170" s="722" t="s">
        <v>2523</v>
      </c>
      <c r="J170" s="723" t="s">
        <v>2573</v>
      </c>
      <c r="K170" s="723"/>
      <c r="L170" s="723"/>
      <c r="M170" s="719"/>
      <c r="N170" s="723">
        <v>2</v>
      </c>
      <c r="O170" s="723">
        <v>7</v>
      </c>
      <c r="P170" s="724">
        <v>38500</v>
      </c>
      <c r="Q170" s="714"/>
    </row>
    <row r="171" spans="1:17" ht="45" x14ac:dyDescent="0.2">
      <c r="A171" s="715" t="s">
        <v>2517</v>
      </c>
      <c r="B171" s="715" t="s">
        <v>2518</v>
      </c>
      <c r="C171" s="716" t="s">
        <v>2519</v>
      </c>
      <c r="D171" s="738" t="s">
        <v>2834</v>
      </c>
      <c r="E171" s="739">
        <v>3500</v>
      </c>
      <c r="F171" s="719">
        <v>45919805</v>
      </c>
      <c r="G171" s="717" t="s">
        <v>2616</v>
      </c>
      <c r="H171" s="719" t="s">
        <v>2535</v>
      </c>
      <c r="I171" s="722" t="s">
        <v>2523</v>
      </c>
      <c r="J171" s="723" t="s">
        <v>2573</v>
      </c>
      <c r="K171" s="723"/>
      <c r="L171" s="723"/>
      <c r="M171" s="719"/>
      <c r="N171" s="723">
        <v>2</v>
      </c>
      <c r="O171" s="723">
        <v>7</v>
      </c>
      <c r="P171" s="724">
        <v>24500</v>
      </c>
      <c r="Q171" s="714"/>
    </row>
    <row r="172" spans="1:17" ht="60" x14ac:dyDescent="0.2">
      <c r="A172" s="715" t="s">
        <v>2517</v>
      </c>
      <c r="B172" s="715" t="s">
        <v>2518</v>
      </c>
      <c r="C172" s="716" t="s">
        <v>2519</v>
      </c>
      <c r="D172" s="717" t="s">
        <v>2835</v>
      </c>
      <c r="E172" s="739">
        <v>4000</v>
      </c>
      <c r="F172" s="719">
        <v>23845176</v>
      </c>
      <c r="G172" s="717" t="s">
        <v>2620</v>
      </c>
      <c r="H172" s="719" t="s">
        <v>2522</v>
      </c>
      <c r="I172" s="722" t="s">
        <v>2523</v>
      </c>
      <c r="J172" s="723" t="s">
        <v>2573</v>
      </c>
      <c r="K172" s="723"/>
      <c r="L172" s="723"/>
      <c r="M172" s="719"/>
      <c r="N172" s="723">
        <v>2</v>
      </c>
      <c r="O172" s="723">
        <v>7</v>
      </c>
      <c r="P172" s="724">
        <v>28000</v>
      </c>
      <c r="Q172" s="714"/>
    </row>
    <row r="173" spans="1:17" ht="45" x14ac:dyDescent="0.2">
      <c r="A173" s="715" t="s">
        <v>2517</v>
      </c>
      <c r="B173" s="715" t="s">
        <v>2518</v>
      </c>
      <c r="C173" s="716" t="s">
        <v>2519</v>
      </c>
      <c r="D173" s="717" t="s">
        <v>2836</v>
      </c>
      <c r="E173" s="739">
        <v>6000</v>
      </c>
      <c r="F173" s="719">
        <v>41228245</v>
      </c>
      <c r="G173" s="717" t="s">
        <v>2624</v>
      </c>
      <c r="H173" s="719" t="s">
        <v>2556</v>
      </c>
      <c r="I173" s="722" t="s">
        <v>2523</v>
      </c>
      <c r="J173" s="723" t="s">
        <v>2573</v>
      </c>
      <c r="K173" s="723"/>
      <c r="L173" s="723"/>
      <c r="M173" s="719"/>
      <c r="N173" s="723">
        <v>2</v>
      </c>
      <c r="O173" s="723">
        <v>7</v>
      </c>
      <c r="P173" s="724">
        <v>42000</v>
      </c>
      <c r="Q173" s="714"/>
    </row>
    <row r="174" spans="1:17" ht="45" x14ac:dyDescent="0.2">
      <c r="A174" s="715" t="s">
        <v>2517</v>
      </c>
      <c r="B174" s="715" t="s">
        <v>2518</v>
      </c>
      <c r="C174" s="716" t="s">
        <v>2519</v>
      </c>
      <c r="D174" s="717" t="s">
        <v>2837</v>
      </c>
      <c r="E174" s="739">
        <v>1200</v>
      </c>
      <c r="F174" s="719">
        <v>44135476</v>
      </c>
      <c r="G174" s="717" t="s">
        <v>2838</v>
      </c>
      <c r="H174" s="721" t="s">
        <v>2527</v>
      </c>
      <c r="I174" s="722" t="s">
        <v>2523</v>
      </c>
      <c r="J174" s="723" t="s">
        <v>2527</v>
      </c>
      <c r="K174" s="723"/>
      <c r="L174" s="723"/>
      <c r="M174" s="719"/>
      <c r="N174" s="723">
        <v>2</v>
      </c>
      <c r="O174" s="723">
        <v>7</v>
      </c>
      <c r="P174" s="724">
        <v>8400</v>
      </c>
      <c r="Q174" s="714"/>
    </row>
    <row r="175" spans="1:17" ht="60" x14ac:dyDescent="0.2">
      <c r="A175" s="715" t="s">
        <v>2517</v>
      </c>
      <c r="B175" s="715" t="s">
        <v>2518</v>
      </c>
      <c r="C175" s="716" t="s">
        <v>2519</v>
      </c>
      <c r="D175" s="734" t="s">
        <v>2839</v>
      </c>
      <c r="E175" s="739">
        <v>2350</v>
      </c>
      <c r="F175" s="719">
        <v>31525632</v>
      </c>
      <c r="G175" s="717" t="s">
        <v>2634</v>
      </c>
      <c r="H175" s="721" t="s">
        <v>2527</v>
      </c>
      <c r="I175" s="722" t="s">
        <v>2523</v>
      </c>
      <c r="J175" s="723" t="s">
        <v>2527</v>
      </c>
      <c r="K175" s="723"/>
      <c r="L175" s="723"/>
      <c r="M175" s="719"/>
      <c r="N175" s="723">
        <v>2</v>
      </c>
      <c r="O175" s="723">
        <v>7</v>
      </c>
      <c r="P175" s="724">
        <v>16450</v>
      </c>
      <c r="Q175" s="714"/>
    </row>
    <row r="176" spans="1:17" ht="60" x14ac:dyDescent="0.2">
      <c r="A176" s="715" t="s">
        <v>2517</v>
      </c>
      <c r="B176" s="715" t="s">
        <v>2518</v>
      </c>
      <c r="C176" s="716" t="s">
        <v>2519</v>
      </c>
      <c r="D176" s="717" t="s">
        <v>2840</v>
      </c>
      <c r="E176" s="739">
        <v>2350</v>
      </c>
      <c r="F176" s="719">
        <v>44057294</v>
      </c>
      <c r="G176" s="717" t="s">
        <v>2636</v>
      </c>
      <c r="H176" s="721" t="s">
        <v>2527</v>
      </c>
      <c r="I176" s="722" t="s">
        <v>2523</v>
      </c>
      <c r="J176" s="723" t="s">
        <v>2527</v>
      </c>
      <c r="K176" s="723"/>
      <c r="L176" s="723"/>
      <c r="M176" s="719"/>
      <c r="N176" s="723">
        <v>2</v>
      </c>
      <c r="O176" s="723">
        <v>7</v>
      </c>
      <c r="P176" s="724">
        <v>16450</v>
      </c>
      <c r="Q176" s="714"/>
    </row>
    <row r="177" spans="1:17" ht="45" x14ac:dyDescent="0.2">
      <c r="A177" s="715" t="s">
        <v>2517</v>
      </c>
      <c r="B177" s="715" t="s">
        <v>2518</v>
      </c>
      <c r="C177" s="716" t="s">
        <v>2519</v>
      </c>
      <c r="D177" s="734" t="s">
        <v>2841</v>
      </c>
      <c r="E177" s="739">
        <v>3000</v>
      </c>
      <c r="F177" s="719">
        <v>31037134</v>
      </c>
      <c r="G177" s="717" t="s">
        <v>2638</v>
      </c>
      <c r="H177" s="719" t="s">
        <v>2535</v>
      </c>
      <c r="I177" s="722" t="s">
        <v>2523</v>
      </c>
      <c r="J177" s="723" t="s">
        <v>2573</v>
      </c>
      <c r="K177" s="723"/>
      <c r="L177" s="723"/>
      <c r="M177" s="719"/>
      <c r="N177" s="723">
        <v>2</v>
      </c>
      <c r="O177" s="723">
        <v>7</v>
      </c>
      <c r="P177" s="724">
        <v>21000</v>
      </c>
      <c r="Q177" s="714"/>
    </row>
    <row r="178" spans="1:17" ht="45" x14ac:dyDescent="0.2">
      <c r="A178" s="715" t="s">
        <v>2517</v>
      </c>
      <c r="B178" s="715" t="s">
        <v>2518</v>
      </c>
      <c r="C178" s="716" t="s">
        <v>2519</v>
      </c>
      <c r="D178" s="717" t="s">
        <v>2842</v>
      </c>
      <c r="E178" s="739">
        <v>2350</v>
      </c>
      <c r="F178" s="719">
        <v>31002891</v>
      </c>
      <c r="G178" s="717" t="s">
        <v>2641</v>
      </c>
      <c r="H178" s="721" t="s">
        <v>2527</v>
      </c>
      <c r="I178" s="722" t="s">
        <v>2527</v>
      </c>
      <c r="J178" s="723" t="s">
        <v>2527</v>
      </c>
      <c r="K178" s="723"/>
      <c r="L178" s="723"/>
      <c r="M178" s="719"/>
      <c r="N178" s="723">
        <v>2</v>
      </c>
      <c r="O178" s="723">
        <v>7</v>
      </c>
      <c r="P178" s="724">
        <v>16450</v>
      </c>
      <c r="Q178" s="714"/>
    </row>
    <row r="179" spans="1:17" ht="45" x14ac:dyDescent="0.2">
      <c r="A179" s="715" t="s">
        <v>2517</v>
      </c>
      <c r="B179" s="715" t="s">
        <v>2518</v>
      </c>
      <c r="C179" s="716" t="s">
        <v>2519</v>
      </c>
      <c r="D179" s="717" t="s">
        <v>2843</v>
      </c>
      <c r="E179" s="739">
        <v>1400</v>
      </c>
      <c r="F179" s="719">
        <v>31551125</v>
      </c>
      <c r="G179" s="717" t="s">
        <v>2642</v>
      </c>
      <c r="H179" s="721" t="s">
        <v>2527</v>
      </c>
      <c r="I179" s="722" t="s">
        <v>2527</v>
      </c>
      <c r="J179" s="723" t="s">
        <v>2527</v>
      </c>
      <c r="K179" s="723"/>
      <c r="L179" s="723"/>
      <c r="M179" s="719"/>
      <c r="N179" s="723">
        <v>2</v>
      </c>
      <c r="O179" s="723">
        <v>7</v>
      </c>
      <c r="P179" s="724">
        <v>9800</v>
      </c>
      <c r="Q179" s="714"/>
    </row>
    <row r="180" spans="1:17" ht="30" x14ac:dyDescent="0.2">
      <c r="A180" s="715" t="s">
        <v>2517</v>
      </c>
      <c r="B180" s="715" t="s">
        <v>2518</v>
      </c>
      <c r="C180" s="716" t="s">
        <v>2519</v>
      </c>
      <c r="D180" s="738" t="s">
        <v>2834</v>
      </c>
      <c r="E180" s="739">
        <v>3500</v>
      </c>
      <c r="F180" s="719">
        <v>40498279</v>
      </c>
      <c r="G180" s="717" t="s">
        <v>2644</v>
      </c>
      <c r="H180" s="719" t="s">
        <v>2556</v>
      </c>
      <c r="I180" s="722" t="s">
        <v>2523</v>
      </c>
      <c r="J180" s="723" t="s">
        <v>2573</v>
      </c>
      <c r="K180" s="723"/>
      <c r="L180" s="723"/>
      <c r="M180" s="719"/>
      <c r="N180" s="723">
        <v>2</v>
      </c>
      <c r="O180" s="723">
        <v>7</v>
      </c>
      <c r="P180" s="724">
        <v>24500</v>
      </c>
      <c r="Q180" s="714"/>
    </row>
    <row r="181" spans="1:17" ht="45" x14ac:dyDescent="0.2">
      <c r="A181" s="715" t="s">
        <v>2517</v>
      </c>
      <c r="B181" s="715" t="s">
        <v>2518</v>
      </c>
      <c r="C181" s="716" t="s">
        <v>2519</v>
      </c>
      <c r="D181" s="741" t="s">
        <v>2821</v>
      </c>
      <c r="E181" s="739">
        <v>5500</v>
      </c>
      <c r="F181" s="719">
        <v>23987739</v>
      </c>
      <c r="G181" s="717" t="s">
        <v>2646</v>
      </c>
      <c r="H181" s="719" t="s">
        <v>2556</v>
      </c>
      <c r="I181" s="722" t="s">
        <v>2523</v>
      </c>
      <c r="J181" s="723" t="s">
        <v>2573</v>
      </c>
      <c r="K181" s="723"/>
      <c r="L181" s="723"/>
      <c r="M181" s="719"/>
      <c r="N181" s="723">
        <v>2</v>
      </c>
      <c r="O181" s="723">
        <v>7</v>
      </c>
      <c r="P181" s="724">
        <v>38500</v>
      </c>
      <c r="Q181" s="714"/>
    </row>
    <row r="182" spans="1:17" ht="45" x14ac:dyDescent="0.2">
      <c r="A182" s="715" t="s">
        <v>2517</v>
      </c>
      <c r="B182" s="715" t="s">
        <v>2518</v>
      </c>
      <c r="C182" s="716" t="s">
        <v>2519</v>
      </c>
      <c r="D182" s="717" t="s">
        <v>2844</v>
      </c>
      <c r="E182" s="739">
        <v>3000</v>
      </c>
      <c r="F182" s="719">
        <v>48462456</v>
      </c>
      <c r="G182" s="717" t="s">
        <v>2648</v>
      </c>
      <c r="H182" s="719" t="s">
        <v>2556</v>
      </c>
      <c r="I182" s="722" t="s">
        <v>2523</v>
      </c>
      <c r="J182" s="723" t="s">
        <v>2573</v>
      </c>
      <c r="K182" s="723"/>
      <c r="L182" s="723"/>
      <c r="M182" s="719"/>
      <c r="N182" s="723">
        <v>2</v>
      </c>
      <c r="O182" s="723">
        <v>7</v>
      </c>
      <c r="P182" s="724">
        <v>21000</v>
      </c>
      <c r="Q182" s="714"/>
    </row>
    <row r="183" spans="1:17" ht="60" x14ac:dyDescent="0.2">
      <c r="A183" s="715" t="s">
        <v>2517</v>
      </c>
      <c r="B183" s="715" t="s">
        <v>2518</v>
      </c>
      <c r="C183" s="716" t="s">
        <v>2519</v>
      </c>
      <c r="D183" s="717" t="s">
        <v>2845</v>
      </c>
      <c r="E183" s="739">
        <v>5500</v>
      </c>
      <c r="F183" s="719">
        <v>21471289</v>
      </c>
      <c r="G183" s="717" t="s">
        <v>2655</v>
      </c>
      <c r="H183" s="719" t="s">
        <v>2594</v>
      </c>
      <c r="I183" s="722" t="s">
        <v>2523</v>
      </c>
      <c r="J183" s="723" t="s">
        <v>2573</v>
      </c>
      <c r="K183" s="723"/>
      <c r="L183" s="723"/>
      <c r="M183" s="719"/>
      <c r="N183" s="723">
        <v>2</v>
      </c>
      <c r="O183" s="723">
        <v>7</v>
      </c>
      <c r="P183" s="724">
        <v>38500</v>
      </c>
      <c r="Q183" s="714"/>
    </row>
    <row r="184" spans="1:17" ht="60" x14ac:dyDescent="0.2">
      <c r="A184" s="715" t="s">
        <v>2517</v>
      </c>
      <c r="B184" s="715" t="s">
        <v>2518</v>
      </c>
      <c r="C184" s="716" t="s">
        <v>2519</v>
      </c>
      <c r="D184" s="734" t="s">
        <v>2846</v>
      </c>
      <c r="E184" s="739">
        <v>3200</v>
      </c>
      <c r="F184" s="719">
        <v>31015540</v>
      </c>
      <c r="G184" s="717" t="s">
        <v>2659</v>
      </c>
      <c r="H184" s="719" t="s">
        <v>2522</v>
      </c>
      <c r="I184" s="722" t="s">
        <v>2523</v>
      </c>
      <c r="J184" s="723" t="s">
        <v>2573</v>
      </c>
      <c r="K184" s="723"/>
      <c r="L184" s="723"/>
      <c r="M184" s="719"/>
      <c r="N184" s="723">
        <v>2</v>
      </c>
      <c r="O184" s="723">
        <v>7</v>
      </c>
      <c r="P184" s="724">
        <v>22400</v>
      </c>
      <c r="Q184" s="714"/>
    </row>
    <row r="185" spans="1:17" ht="45" x14ac:dyDescent="0.2">
      <c r="A185" s="715" t="s">
        <v>2517</v>
      </c>
      <c r="B185" s="715" t="s">
        <v>2518</v>
      </c>
      <c r="C185" s="716" t="s">
        <v>2519</v>
      </c>
      <c r="D185" s="738" t="s">
        <v>2847</v>
      </c>
      <c r="E185" s="739">
        <v>3500</v>
      </c>
      <c r="F185" s="719">
        <v>41232821</v>
      </c>
      <c r="G185" s="717" t="s">
        <v>2664</v>
      </c>
      <c r="H185" s="719" t="s">
        <v>2556</v>
      </c>
      <c r="I185" s="722" t="s">
        <v>2523</v>
      </c>
      <c r="J185" s="723" t="s">
        <v>2573</v>
      </c>
      <c r="K185" s="723"/>
      <c r="L185" s="723"/>
      <c r="M185" s="719"/>
      <c r="N185" s="723">
        <v>2</v>
      </c>
      <c r="O185" s="723">
        <v>7</v>
      </c>
      <c r="P185" s="724">
        <v>24500</v>
      </c>
      <c r="Q185" s="714"/>
    </row>
    <row r="186" spans="1:17" ht="45" x14ac:dyDescent="0.2">
      <c r="A186" s="715" t="s">
        <v>2517</v>
      </c>
      <c r="B186" s="715" t="s">
        <v>2518</v>
      </c>
      <c r="C186" s="716" t="s">
        <v>2519</v>
      </c>
      <c r="D186" s="738" t="s">
        <v>2802</v>
      </c>
      <c r="E186" s="739">
        <v>2700</v>
      </c>
      <c r="F186" s="719">
        <v>70434932</v>
      </c>
      <c r="G186" s="717" t="s">
        <v>2666</v>
      </c>
      <c r="H186" s="719" t="s">
        <v>2667</v>
      </c>
      <c r="I186" s="722" t="s">
        <v>2523</v>
      </c>
      <c r="J186" s="723" t="s">
        <v>2848</v>
      </c>
      <c r="K186" s="723"/>
      <c r="L186" s="723"/>
      <c r="M186" s="719"/>
      <c r="N186" s="723">
        <v>2</v>
      </c>
      <c r="O186" s="723">
        <v>7</v>
      </c>
      <c r="P186" s="724">
        <v>18900</v>
      </c>
      <c r="Q186" s="714"/>
    </row>
    <row r="187" spans="1:17" ht="30" x14ac:dyDescent="0.2">
      <c r="A187" s="715" t="s">
        <v>2517</v>
      </c>
      <c r="B187" s="715" t="s">
        <v>2518</v>
      </c>
      <c r="C187" s="716" t="s">
        <v>2519</v>
      </c>
      <c r="D187" s="738" t="s">
        <v>2798</v>
      </c>
      <c r="E187" s="739">
        <v>3000</v>
      </c>
      <c r="F187" s="719">
        <v>31032763</v>
      </c>
      <c r="G187" s="717" t="s">
        <v>2675</v>
      </c>
      <c r="H187" s="719" t="s">
        <v>2682</v>
      </c>
      <c r="I187" s="722" t="s">
        <v>2523</v>
      </c>
      <c r="J187" s="723" t="s">
        <v>2573</v>
      </c>
      <c r="K187" s="723"/>
      <c r="L187" s="723"/>
      <c r="M187" s="719"/>
      <c r="N187" s="723">
        <v>2</v>
      </c>
      <c r="O187" s="723">
        <v>7</v>
      </c>
      <c r="P187" s="724">
        <v>21000</v>
      </c>
      <c r="Q187" s="714"/>
    </row>
    <row r="188" spans="1:17" ht="30" x14ac:dyDescent="0.2">
      <c r="A188" s="715" t="s">
        <v>2517</v>
      </c>
      <c r="B188" s="715" t="s">
        <v>2518</v>
      </c>
      <c r="C188" s="716" t="s">
        <v>2519</v>
      </c>
      <c r="D188" s="717" t="s">
        <v>2849</v>
      </c>
      <c r="E188" s="739">
        <v>2350</v>
      </c>
      <c r="F188" s="719">
        <v>31042871</v>
      </c>
      <c r="G188" s="717" t="s">
        <v>2677</v>
      </c>
      <c r="H188" s="721" t="s">
        <v>2527</v>
      </c>
      <c r="I188" s="722" t="s">
        <v>2523</v>
      </c>
      <c r="J188" s="723" t="s">
        <v>2527</v>
      </c>
      <c r="K188" s="723"/>
      <c r="L188" s="723"/>
      <c r="M188" s="719"/>
      <c r="N188" s="723">
        <v>2</v>
      </c>
      <c r="O188" s="723">
        <v>7</v>
      </c>
      <c r="P188" s="724">
        <v>16450</v>
      </c>
      <c r="Q188" s="714"/>
    </row>
    <row r="189" spans="1:17" ht="45" x14ac:dyDescent="0.2">
      <c r="A189" s="715" t="s">
        <v>2517</v>
      </c>
      <c r="B189" s="715" t="s">
        <v>2518</v>
      </c>
      <c r="C189" s="716" t="s">
        <v>2519</v>
      </c>
      <c r="D189" s="717" t="s">
        <v>2828</v>
      </c>
      <c r="E189" s="739">
        <v>5000</v>
      </c>
      <c r="F189" s="719">
        <v>21528328</v>
      </c>
      <c r="G189" s="717" t="s">
        <v>2686</v>
      </c>
      <c r="H189" s="719" t="s">
        <v>2556</v>
      </c>
      <c r="I189" s="722" t="s">
        <v>2523</v>
      </c>
      <c r="J189" s="723" t="s">
        <v>2573</v>
      </c>
      <c r="K189" s="723"/>
      <c r="L189" s="723"/>
      <c r="M189" s="719"/>
      <c r="N189" s="723">
        <v>2</v>
      </c>
      <c r="O189" s="723">
        <v>7</v>
      </c>
      <c r="P189" s="724">
        <v>35000</v>
      </c>
      <c r="Q189" s="714"/>
    </row>
    <row r="190" spans="1:17" ht="45" x14ac:dyDescent="0.2">
      <c r="A190" s="715" t="s">
        <v>2517</v>
      </c>
      <c r="B190" s="715" t="s">
        <v>2518</v>
      </c>
      <c r="C190" s="716" t="s">
        <v>2519</v>
      </c>
      <c r="D190" s="734" t="s">
        <v>2850</v>
      </c>
      <c r="E190" s="739">
        <v>3200</v>
      </c>
      <c r="F190" s="719">
        <v>31038933</v>
      </c>
      <c r="G190" s="717" t="s">
        <v>2851</v>
      </c>
      <c r="H190" s="719" t="s">
        <v>2535</v>
      </c>
      <c r="I190" s="722" t="s">
        <v>2523</v>
      </c>
      <c r="J190" s="723" t="s">
        <v>2573</v>
      </c>
      <c r="K190" s="723"/>
      <c r="L190" s="723"/>
      <c r="M190" s="719"/>
      <c r="N190" s="723">
        <v>2</v>
      </c>
      <c r="O190" s="723">
        <v>7</v>
      </c>
      <c r="P190" s="724">
        <v>22400</v>
      </c>
      <c r="Q190" s="714"/>
    </row>
    <row r="191" spans="1:17" ht="45" x14ac:dyDescent="0.2">
      <c r="A191" s="715" t="s">
        <v>2517</v>
      </c>
      <c r="B191" s="715" t="s">
        <v>2518</v>
      </c>
      <c r="C191" s="716" t="s">
        <v>2519</v>
      </c>
      <c r="D191" s="734" t="s">
        <v>2792</v>
      </c>
      <c r="E191" s="739">
        <v>6500</v>
      </c>
      <c r="F191" s="719">
        <v>41056030</v>
      </c>
      <c r="G191" s="717" t="s">
        <v>2700</v>
      </c>
      <c r="H191" s="719" t="s">
        <v>2556</v>
      </c>
      <c r="I191" s="722" t="s">
        <v>2523</v>
      </c>
      <c r="J191" s="723" t="s">
        <v>2573</v>
      </c>
      <c r="K191" s="723"/>
      <c r="L191" s="723"/>
      <c r="M191" s="719"/>
      <c r="N191" s="723">
        <v>2</v>
      </c>
      <c r="O191" s="723">
        <v>7</v>
      </c>
      <c r="P191" s="724">
        <v>45500</v>
      </c>
      <c r="Q191" s="714"/>
    </row>
    <row r="192" spans="1:17" ht="45" x14ac:dyDescent="0.2">
      <c r="A192" s="715" t="s">
        <v>2517</v>
      </c>
      <c r="B192" s="715" t="s">
        <v>2518</v>
      </c>
      <c r="C192" s="716" t="s">
        <v>2519</v>
      </c>
      <c r="D192" s="717" t="s">
        <v>2852</v>
      </c>
      <c r="E192" s="739">
        <v>3200</v>
      </c>
      <c r="F192" s="719">
        <v>44704472</v>
      </c>
      <c r="G192" s="717" t="s">
        <v>2702</v>
      </c>
      <c r="H192" s="719" t="s">
        <v>2556</v>
      </c>
      <c r="I192" s="722" t="s">
        <v>2523</v>
      </c>
      <c r="J192" s="723" t="s">
        <v>2573</v>
      </c>
      <c r="K192" s="723"/>
      <c r="L192" s="723"/>
      <c r="M192" s="719"/>
      <c r="N192" s="723">
        <v>2</v>
      </c>
      <c r="O192" s="723">
        <v>7</v>
      </c>
      <c r="P192" s="724">
        <v>22400</v>
      </c>
      <c r="Q192" s="714"/>
    </row>
    <row r="193" spans="1:17" ht="45" x14ac:dyDescent="0.2">
      <c r="A193" s="715" t="s">
        <v>2517</v>
      </c>
      <c r="B193" s="715" t="s">
        <v>2518</v>
      </c>
      <c r="C193" s="716" t="s">
        <v>2519</v>
      </c>
      <c r="D193" s="738" t="s">
        <v>2853</v>
      </c>
      <c r="E193" s="739">
        <v>3500</v>
      </c>
      <c r="F193" s="719">
        <v>10502760</v>
      </c>
      <c r="G193" s="717" t="s">
        <v>2705</v>
      </c>
      <c r="H193" s="719" t="s">
        <v>2522</v>
      </c>
      <c r="I193" s="722" t="s">
        <v>2523</v>
      </c>
      <c r="J193" s="723" t="s">
        <v>2573</v>
      </c>
      <c r="K193" s="723"/>
      <c r="L193" s="723"/>
      <c r="M193" s="719"/>
      <c r="N193" s="723">
        <v>2</v>
      </c>
      <c r="O193" s="723">
        <v>7</v>
      </c>
      <c r="P193" s="724">
        <v>24500</v>
      </c>
      <c r="Q193" s="714"/>
    </row>
    <row r="194" spans="1:17" ht="45" x14ac:dyDescent="0.2">
      <c r="A194" s="715" t="s">
        <v>2517</v>
      </c>
      <c r="B194" s="715" t="s">
        <v>2518</v>
      </c>
      <c r="C194" s="716" t="s">
        <v>2519</v>
      </c>
      <c r="D194" s="734" t="s">
        <v>2854</v>
      </c>
      <c r="E194" s="739">
        <v>2350</v>
      </c>
      <c r="F194" s="719">
        <v>31037406</v>
      </c>
      <c r="G194" s="717" t="s">
        <v>2707</v>
      </c>
      <c r="H194" s="721" t="s">
        <v>2527</v>
      </c>
      <c r="I194" s="722" t="s">
        <v>2527</v>
      </c>
      <c r="J194" s="723" t="s">
        <v>2527</v>
      </c>
      <c r="K194" s="723"/>
      <c r="L194" s="723"/>
      <c r="M194" s="719"/>
      <c r="N194" s="723">
        <v>2</v>
      </c>
      <c r="O194" s="723">
        <v>7</v>
      </c>
      <c r="P194" s="724">
        <v>16450</v>
      </c>
      <c r="Q194" s="714"/>
    </row>
    <row r="195" spans="1:17" ht="60" x14ac:dyDescent="0.2">
      <c r="A195" s="715" t="s">
        <v>2517</v>
      </c>
      <c r="B195" s="715" t="s">
        <v>2518</v>
      </c>
      <c r="C195" s="716" t="s">
        <v>2519</v>
      </c>
      <c r="D195" s="717" t="s">
        <v>2855</v>
      </c>
      <c r="E195" s="739">
        <v>4700</v>
      </c>
      <c r="F195" s="719">
        <v>41832052</v>
      </c>
      <c r="G195" s="717" t="s">
        <v>2709</v>
      </c>
      <c r="H195" s="719" t="s">
        <v>2535</v>
      </c>
      <c r="I195" s="722" t="s">
        <v>2523</v>
      </c>
      <c r="J195" s="723" t="s">
        <v>2573</v>
      </c>
      <c r="K195" s="723"/>
      <c r="L195" s="723"/>
      <c r="M195" s="719"/>
      <c r="N195" s="723">
        <v>2</v>
      </c>
      <c r="O195" s="723">
        <v>7</v>
      </c>
      <c r="P195" s="724">
        <v>32900</v>
      </c>
      <c r="Q195" s="714"/>
    </row>
    <row r="196" spans="1:17" ht="45" x14ac:dyDescent="0.2">
      <c r="A196" s="715" t="s">
        <v>2517</v>
      </c>
      <c r="B196" s="715" t="s">
        <v>2518</v>
      </c>
      <c r="C196" s="716" t="s">
        <v>2519</v>
      </c>
      <c r="D196" s="741" t="s">
        <v>2856</v>
      </c>
      <c r="E196" s="739">
        <v>3000</v>
      </c>
      <c r="F196" s="719">
        <v>25002206</v>
      </c>
      <c r="G196" s="717" t="s">
        <v>2712</v>
      </c>
      <c r="H196" s="719" t="s">
        <v>2682</v>
      </c>
      <c r="I196" s="722" t="s">
        <v>2523</v>
      </c>
      <c r="J196" s="723" t="s">
        <v>2573</v>
      </c>
      <c r="K196" s="723"/>
      <c r="L196" s="723"/>
      <c r="M196" s="719"/>
      <c r="N196" s="723">
        <v>2</v>
      </c>
      <c r="O196" s="723">
        <v>7</v>
      </c>
      <c r="P196" s="724">
        <v>21000</v>
      </c>
      <c r="Q196" s="714"/>
    </row>
    <row r="197" spans="1:17" ht="30" x14ac:dyDescent="0.2">
      <c r="A197" s="715" t="s">
        <v>2517</v>
      </c>
      <c r="B197" s="715" t="s">
        <v>2518</v>
      </c>
      <c r="C197" s="716" t="s">
        <v>2519</v>
      </c>
      <c r="D197" s="741" t="s">
        <v>2857</v>
      </c>
      <c r="E197" s="739">
        <v>6000</v>
      </c>
      <c r="F197" s="719">
        <v>41178048</v>
      </c>
      <c r="G197" s="717" t="s">
        <v>2858</v>
      </c>
      <c r="H197" s="719" t="s">
        <v>2556</v>
      </c>
      <c r="I197" s="722" t="s">
        <v>2523</v>
      </c>
      <c r="J197" s="723" t="s">
        <v>2573</v>
      </c>
      <c r="K197" s="723"/>
      <c r="L197" s="723"/>
      <c r="M197" s="719"/>
      <c r="N197" s="723">
        <v>2</v>
      </c>
      <c r="O197" s="723">
        <v>7</v>
      </c>
      <c r="P197" s="724">
        <v>42000</v>
      </c>
      <c r="Q197" s="714"/>
    </row>
    <row r="198" spans="1:17" ht="60" x14ac:dyDescent="0.2">
      <c r="A198" s="715" t="s">
        <v>2517</v>
      </c>
      <c r="B198" s="715" t="s">
        <v>2518</v>
      </c>
      <c r="C198" s="716" t="s">
        <v>2519</v>
      </c>
      <c r="D198" s="738" t="s">
        <v>2828</v>
      </c>
      <c r="E198" s="739">
        <v>5500</v>
      </c>
      <c r="F198" s="719">
        <v>10850210</v>
      </c>
      <c r="G198" s="717" t="s">
        <v>2714</v>
      </c>
      <c r="H198" s="719" t="s">
        <v>2556</v>
      </c>
      <c r="I198" s="722" t="s">
        <v>2523</v>
      </c>
      <c r="J198" s="723" t="s">
        <v>2573</v>
      </c>
      <c r="K198" s="723"/>
      <c r="L198" s="723"/>
      <c r="M198" s="719"/>
      <c r="N198" s="723">
        <v>2</v>
      </c>
      <c r="O198" s="723">
        <v>7</v>
      </c>
      <c r="P198" s="724">
        <v>38500</v>
      </c>
      <c r="Q198" s="714"/>
    </row>
    <row r="199" spans="1:17" ht="45" x14ac:dyDescent="0.2">
      <c r="A199" s="715" t="s">
        <v>2517</v>
      </c>
      <c r="B199" s="715" t="s">
        <v>2518</v>
      </c>
      <c r="C199" s="716" t="s">
        <v>2519</v>
      </c>
      <c r="D199" s="717" t="s">
        <v>2690</v>
      </c>
      <c r="E199" s="739">
        <v>6500</v>
      </c>
      <c r="F199" s="719">
        <v>46640045</v>
      </c>
      <c r="G199" s="717" t="s">
        <v>2859</v>
      </c>
      <c r="H199" s="719" t="s">
        <v>2556</v>
      </c>
      <c r="I199" s="722" t="s">
        <v>2523</v>
      </c>
      <c r="J199" s="723" t="s">
        <v>2573</v>
      </c>
      <c r="K199" s="723"/>
      <c r="L199" s="723"/>
      <c r="M199" s="719"/>
      <c r="N199" s="723">
        <v>2</v>
      </c>
      <c r="O199" s="723">
        <v>7</v>
      </c>
      <c r="P199" s="724">
        <v>45500</v>
      </c>
      <c r="Q199" s="714"/>
    </row>
    <row r="200" spans="1:17" ht="45" x14ac:dyDescent="0.2">
      <c r="A200" s="715" t="s">
        <v>2517</v>
      </c>
      <c r="B200" s="715" t="s">
        <v>2518</v>
      </c>
      <c r="C200" s="716" t="s">
        <v>2519</v>
      </c>
      <c r="D200" s="717" t="s">
        <v>2860</v>
      </c>
      <c r="E200" s="739">
        <v>5000</v>
      </c>
      <c r="F200" s="719">
        <v>70364860</v>
      </c>
      <c r="G200" s="717" t="s">
        <v>2861</v>
      </c>
      <c r="H200" s="719" t="s">
        <v>2556</v>
      </c>
      <c r="I200" s="722" t="s">
        <v>2523</v>
      </c>
      <c r="J200" s="723" t="s">
        <v>2573</v>
      </c>
      <c r="K200" s="723"/>
      <c r="L200" s="723"/>
      <c r="M200" s="719"/>
      <c r="N200" s="723">
        <v>2</v>
      </c>
      <c r="O200" s="723">
        <v>7</v>
      </c>
      <c r="P200" s="724">
        <v>35000</v>
      </c>
      <c r="Q200" s="714"/>
    </row>
    <row r="201" spans="1:17" ht="45" x14ac:dyDescent="0.2">
      <c r="A201" s="715" t="s">
        <v>2517</v>
      </c>
      <c r="B201" s="715" t="s">
        <v>2518</v>
      </c>
      <c r="C201" s="716" t="s">
        <v>2519</v>
      </c>
      <c r="D201" s="738" t="s">
        <v>2828</v>
      </c>
      <c r="E201" s="739">
        <v>5500</v>
      </c>
      <c r="F201" s="719">
        <v>31042545</v>
      </c>
      <c r="G201" s="717" t="s">
        <v>2862</v>
      </c>
      <c r="H201" s="719" t="s">
        <v>2556</v>
      </c>
      <c r="I201" s="722" t="s">
        <v>2523</v>
      </c>
      <c r="J201" s="723" t="s">
        <v>2573</v>
      </c>
      <c r="K201" s="723"/>
      <c r="L201" s="723"/>
      <c r="M201" s="719"/>
      <c r="N201" s="723">
        <v>2</v>
      </c>
      <c r="O201" s="723">
        <v>7</v>
      </c>
      <c r="P201" s="724">
        <v>38500</v>
      </c>
      <c r="Q201" s="714"/>
    </row>
    <row r="202" spans="1:17" ht="45" x14ac:dyDescent="0.2">
      <c r="A202" s="715" t="s">
        <v>2517</v>
      </c>
      <c r="B202" s="715" t="s">
        <v>2518</v>
      </c>
      <c r="C202" s="716" t="s">
        <v>2519</v>
      </c>
      <c r="D202" s="741" t="s">
        <v>2863</v>
      </c>
      <c r="E202" s="739">
        <v>6000</v>
      </c>
      <c r="F202" s="719">
        <v>31044696</v>
      </c>
      <c r="G202" s="717" t="s">
        <v>2864</v>
      </c>
      <c r="H202" s="719" t="s">
        <v>2682</v>
      </c>
      <c r="I202" s="722" t="s">
        <v>2523</v>
      </c>
      <c r="J202" s="723" t="s">
        <v>2573</v>
      </c>
      <c r="K202" s="723"/>
      <c r="L202" s="723"/>
      <c r="M202" s="719"/>
      <c r="N202" s="723">
        <v>2</v>
      </c>
      <c r="O202" s="723">
        <v>7</v>
      </c>
      <c r="P202" s="724">
        <v>42000</v>
      </c>
      <c r="Q202" s="714"/>
    </row>
    <row r="203" spans="1:17" ht="63.75" x14ac:dyDescent="0.2">
      <c r="A203" s="715" t="s">
        <v>2517</v>
      </c>
      <c r="B203" s="715" t="s">
        <v>2518</v>
      </c>
      <c r="C203" s="716" t="s">
        <v>2519</v>
      </c>
      <c r="D203" s="738" t="s">
        <v>2865</v>
      </c>
      <c r="E203" s="739">
        <v>4000</v>
      </c>
      <c r="F203" s="719">
        <v>31031566</v>
      </c>
      <c r="G203" s="717" t="s">
        <v>2716</v>
      </c>
      <c r="H203" s="719" t="s">
        <v>2522</v>
      </c>
      <c r="I203" s="722" t="s">
        <v>2523</v>
      </c>
      <c r="J203" s="723" t="s">
        <v>2573</v>
      </c>
      <c r="K203" s="723"/>
      <c r="L203" s="723"/>
      <c r="M203" s="719"/>
      <c r="N203" s="723">
        <v>2</v>
      </c>
      <c r="O203" s="723">
        <v>7</v>
      </c>
      <c r="P203" s="724">
        <v>28000</v>
      </c>
      <c r="Q203" s="714"/>
    </row>
    <row r="204" spans="1:17" ht="60" x14ac:dyDescent="0.2">
      <c r="A204" s="715" t="s">
        <v>2517</v>
      </c>
      <c r="B204" s="715" t="s">
        <v>2518</v>
      </c>
      <c r="C204" s="716" t="s">
        <v>2519</v>
      </c>
      <c r="D204" s="738" t="s">
        <v>2847</v>
      </c>
      <c r="E204" s="739">
        <v>2800</v>
      </c>
      <c r="F204" s="719">
        <v>31024571</v>
      </c>
      <c r="G204" s="717" t="s">
        <v>2718</v>
      </c>
      <c r="H204" s="721" t="s">
        <v>2527</v>
      </c>
      <c r="I204" s="722" t="s">
        <v>2523</v>
      </c>
      <c r="J204" s="723" t="s">
        <v>2527</v>
      </c>
      <c r="K204" s="723"/>
      <c r="L204" s="723"/>
      <c r="M204" s="719"/>
      <c r="N204" s="723">
        <v>2</v>
      </c>
      <c r="O204" s="723">
        <v>7</v>
      </c>
      <c r="P204" s="724">
        <v>19600</v>
      </c>
      <c r="Q204" s="714"/>
    </row>
    <row r="205" spans="1:17" ht="45" x14ac:dyDescent="0.2">
      <c r="A205" s="715" t="s">
        <v>2517</v>
      </c>
      <c r="B205" s="715" t="s">
        <v>2518</v>
      </c>
      <c r="C205" s="716" t="s">
        <v>2519</v>
      </c>
      <c r="D205" s="738" t="s">
        <v>2866</v>
      </c>
      <c r="E205" s="739">
        <v>3200</v>
      </c>
      <c r="F205" s="719">
        <v>23944232</v>
      </c>
      <c r="G205" s="717" t="s">
        <v>2720</v>
      </c>
      <c r="H205" s="719" t="s">
        <v>2682</v>
      </c>
      <c r="I205" s="722" t="s">
        <v>2523</v>
      </c>
      <c r="J205" s="723" t="s">
        <v>2527</v>
      </c>
      <c r="K205" s="723"/>
      <c r="L205" s="723"/>
      <c r="M205" s="719"/>
      <c r="N205" s="723">
        <v>2</v>
      </c>
      <c r="O205" s="723">
        <v>7</v>
      </c>
      <c r="P205" s="724">
        <v>22400</v>
      </c>
      <c r="Q205" s="714"/>
    </row>
    <row r="206" spans="1:17" ht="45" x14ac:dyDescent="0.2">
      <c r="A206" s="715" t="s">
        <v>2517</v>
      </c>
      <c r="B206" s="715" t="s">
        <v>2518</v>
      </c>
      <c r="C206" s="716" t="s">
        <v>2519</v>
      </c>
      <c r="D206" s="734" t="s">
        <v>2867</v>
      </c>
      <c r="E206" s="739">
        <v>1800</v>
      </c>
      <c r="F206" s="719">
        <v>31043946</v>
      </c>
      <c r="G206" s="717" t="s">
        <v>2721</v>
      </c>
      <c r="H206" s="721" t="s">
        <v>2527</v>
      </c>
      <c r="I206" s="722" t="s">
        <v>2527</v>
      </c>
      <c r="J206" s="723" t="s">
        <v>2527</v>
      </c>
      <c r="K206" s="723"/>
      <c r="L206" s="723"/>
      <c r="M206" s="719"/>
      <c r="N206" s="723">
        <v>2</v>
      </c>
      <c r="O206" s="723">
        <v>7</v>
      </c>
      <c r="P206" s="724">
        <v>12600</v>
      </c>
      <c r="Q206" s="714"/>
    </row>
    <row r="207" spans="1:17" ht="60" x14ac:dyDescent="0.2">
      <c r="A207" s="715" t="s">
        <v>2517</v>
      </c>
      <c r="B207" s="715" t="s">
        <v>2518</v>
      </c>
      <c r="C207" s="716" t="s">
        <v>2519</v>
      </c>
      <c r="D207" s="734" t="s">
        <v>2868</v>
      </c>
      <c r="E207" s="739">
        <v>3500</v>
      </c>
      <c r="F207" s="719">
        <v>46583132</v>
      </c>
      <c r="G207" s="717" t="s">
        <v>2869</v>
      </c>
      <c r="H207" s="719" t="s">
        <v>2682</v>
      </c>
      <c r="I207" s="722" t="s">
        <v>2523</v>
      </c>
      <c r="J207" s="723" t="s">
        <v>2573</v>
      </c>
      <c r="K207" s="723"/>
      <c r="L207" s="723"/>
      <c r="M207" s="719"/>
      <c r="N207" s="723">
        <v>2</v>
      </c>
      <c r="O207" s="723">
        <v>7</v>
      </c>
      <c r="P207" s="724">
        <v>24500</v>
      </c>
      <c r="Q207" s="714"/>
    </row>
    <row r="208" spans="1:17" ht="45" x14ac:dyDescent="0.2">
      <c r="A208" s="715" t="s">
        <v>2517</v>
      </c>
      <c r="B208" s="715" t="s">
        <v>2518</v>
      </c>
      <c r="C208" s="716" t="s">
        <v>2519</v>
      </c>
      <c r="D208" s="738" t="s">
        <v>2870</v>
      </c>
      <c r="E208" s="739">
        <v>2350</v>
      </c>
      <c r="F208" s="719">
        <v>46718293</v>
      </c>
      <c r="G208" s="717" t="s">
        <v>2724</v>
      </c>
      <c r="H208" s="721" t="s">
        <v>2527</v>
      </c>
      <c r="I208" s="722" t="s">
        <v>2527</v>
      </c>
      <c r="J208" s="723" t="s">
        <v>2527</v>
      </c>
      <c r="K208" s="723"/>
      <c r="L208" s="723"/>
      <c r="M208" s="719"/>
      <c r="N208" s="723">
        <v>2</v>
      </c>
      <c r="O208" s="723">
        <v>7</v>
      </c>
      <c r="P208" s="724">
        <v>16450</v>
      </c>
      <c r="Q208" s="714"/>
    </row>
    <row r="209" spans="1:17" ht="75" x14ac:dyDescent="0.2">
      <c r="A209" s="715" t="s">
        <v>2517</v>
      </c>
      <c r="B209" s="715" t="s">
        <v>2518</v>
      </c>
      <c r="C209" s="716" t="s">
        <v>2519</v>
      </c>
      <c r="D209" s="734" t="s">
        <v>2871</v>
      </c>
      <c r="E209" s="739">
        <v>1800</v>
      </c>
      <c r="F209" s="719">
        <v>31543807</v>
      </c>
      <c r="G209" s="717" t="s">
        <v>2727</v>
      </c>
      <c r="H209" s="721" t="s">
        <v>2527</v>
      </c>
      <c r="I209" s="722" t="s">
        <v>2527</v>
      </c>
      <c r="J209" s="723" t="s">
        <v>2527</v>
      </c>
      <c r="K209" s="723"/>
      <c r="L209" s="723"/>
      <c r="M209" s="719"/>
      <c r="N209" s="723">
        <v>2</v>
      </c>
      <c r="O209" s="723">
        <v>7</v>
      </c>
      <c r="P209" s="724">
        <v>12600</v>
      </c>
      <c r="Q209" s="714"/>
    </row>
    <row r="210" spans="1:17" ht="60" x14ac:dyDescent="0.2">
      <c r="A210" s="715" t="s">
        <v>2517</v>
      </c>
      <c r="B210" s="715" t="s">
        <v>2518</v>
      </c>
      <c r="C210" s="716" t="s">
        <v>2519</v>
      </c>
      <c r="D210" s="717" t="s">
        <v>2872</v>
      </c>
      <c r="E210" s="739">
        <v>4000</v>
      </c>
      <c r="F210" s="719">
        <v>7729569</v>
      </c>
      <c r="G210" s="717" t="s">
        <v>2728</v>
      </c>
      <c r="H210" s="719" t="s">
        <v>2522</v>
      </c>
      <c r="I210" s="722" t="s">
        <v>2523</v>
      </c>
      <c r="J210" s="723" t="s">
        <v>2573</v>
      </c>
      <c r="K210" s="723"/>
      <c r="L210" s="723"/>
      <c r="M210" s="719"/>
      <c r="N210" s="723">
        <v>2</v>
      </c>
      <c r="O210" s="723">
        <v>7</v>
      </c>
      <c r="P210" s="724">
        <v>28000</v>
      </c>
      <c r="Q210" s="714"/>
    </row>
    <row r="211" spans="1:17" ht="60" x14ac:dyDescent="0.2">
      <c r="A211" s="715" t="s">
        <v>2517</v>
      </c>
      <c r="B211" s="715" t="s">
        <v>2518</v>
      </c>
      <c r="C211" s="716" t="s">
        <v>2519</v>
      </c>
      <c r="D211" s="734" t="s">
        <v>2873</v>
      </c>
      <c r="E211" s="739">
        <v>2500</v>
      </c>
      <c r="F211" s="719">
        <v>46746120</v>
      </c>
      <c r="G211" s="717" t="s">
        <v>2874</v>
      </c>
      <c r="H211" s="719" t="s">
        <v>2797</v>
      </c>
      <c r="I211" s="722" t="s">
        <v>2523</v>
      </c>
      <c r="J211" s="723" t="s">
        <v>2573</v>
      </c>
      <c r="K211" s="723"/>
      <c r="L211" s="723"/>
      <c r="M211" s="719"/>
      <c r="N211" s="723">
        <v>2</v>
      </c>
      <c r="O211" s="723">
        <v>7</v>
      </c>
      <c r="P211" s="724">
        <v>17500</v>
      </c>
      <c r="Q211" s="714"/>
    </row>
    <row r="212" spans="1:17" ht="45" x14ac:dyDescent="0.2">
      <c r="A212" s="715" t="s">
        <v>2517</v>
      </c>
      <c r="B212" s="715" t="s">
        <v>2518</v>
      </c>
      <c r="C212" s="716" t="s">
        <v>2519</v>
      </c>
      <c r="D212" s="738" t="s">
        <v>2875</v>
      </c>
      <c r="E212" s="739">
        <v>5500</v>
      </c>
      <c r="F212" s="719">
        <v>31020783</v>
      </c>
      <c r="G212" s="717" t="s">
        <v>2733</v>
      </c>
      <c r="H212" s="719" t="s">
        <v>2556</v>
      </c>
      <c r="I212" s="722" t="s">
        <v>2523</v>
      </c>
      <c r="J212" s="723" t="s">
        <v>2573</v>
      </c>
      <c r="K212" s="723"/>
      <c r="L212" s="723"/>
      <c r="M212" s="719"/>
      <c r="N212" s="723">
        <v>2</v>
      </c>
      <c r="O212" s="723">
        <v>7</v>
      </c>
      <c r="P212" s="724">
        <v>38500</v>
      </c>
      <c r="Q212" s="714"/>
    </row>
    <row r="213" spans="1:17" ht="45" x14ac:dyDescent="0.2">
      <c r="A213" s="715" t="s">
        <v>2517</v>
      </c>
      <c r="B213" s="715" t="s">
        <v>2518</v>
      </c>
      <c r="C213" s="716" t="s">
        <v>2519</v>
      </c>
      <c r="D213" s="717" t="s">
        <v>2802</v>
      </c>
      <c r="E213" s="739">
        <v>1500</v>
      </c>
      <c r="F213" s="719">
        <v>31032140</v>
      </c>
      <c r="G213" s="717" t="s">
        <v>2735</v>
      </c>
      <c r="H213" s="721" t="s">
        <v>2527</v>
      </c>
      <c r="I213" s="722" t="s">
        <v>2523</v>
      </c>
      <c r="J213" s="723" t="s">
        <v>2527</v>
      </c>
      <c r="K213" s="723"/>
      <c r="L213" s="723"/>
      <c r="M213" s="719"/>
      <c r="N213" s="723">
        <v>2</v>
      </c>
      <c r="O213" s="723">
        <v>7</v>
      </c>
      <c r="P213" s="724">
        <v>10500</v>
      </c>
      <c r="Q213" s="714"/>
    </row>
    <row r="214" spans="1:17" ht="45" x14ac:dyDescent="0.2">
      <c r="A214" s="715" t="s">
        <v>2517</v>
      </c>
      <c r="B214" s="715" t="s">
        <v>2518</v>
      </c>
      <c r="C214" s="716" t="s">
        <v>2519</v>
      </c>
      <c r="D214" s="734" t="s">
        <v>2876</v>
      </c>
      <c r="E214" s="739">
        <v>5500</v>
      </c>
      <c r="F214" s="719">
        <v>44421852</v>
      </c>
      <c r="G214" s="717" t="s">
        <v>2740</v>
      </c>
      <c r="H214" s="719" t="s">
        <v>2556</v>
      </c>
      <c r="I214" s="722" t="s">
        <v>2523</v>
      </c>
      <c r="J214" s="723" t="s">
        <v>2573</v>
      </c>
      <c r="K214" s="723"/>
      <c r="L214" s="723"/>
      <c r="M214" s="719"/>
      <c r="N214" s="723">
        <v>2</v>
      </c>
      <c r="O214" s="723">
        <v>7</v>
      </c>
      <c r="P214" s="724">
        <v>38500</v>
      </c>
      <c r="Q214" s="714"/>
    </row>
    <row r="215" spans="1:17" ht="51" x14ac:dyDescent="0.2">
      <c r="A215" s="715" t="s">
        <v>2517</v>
      </c>
      <c r="B215" s="715" t="s">
        <v>2518</v>
      </c>
      <c r="C215" s="716" t="s">
        <v>2519</v>
      </c>
      <c r="D215" s="738" t="s">
        <v>2877</v>
      </c>
      <c r="E215" s="739">
        <v>2300</v>
      </c>
      <c r="F215" s="719">
        <v>45839475</v>
      </c>
      <c r="G215" s="717" t="s">
        <v>2742</v>
      </c>
      <c r="H215" s="721" t="s">
        <v>2527</v>
      </c>
      <c r="I215" s="722" t="s">
        <v>2523</v>
      </c>
      <c r="J215" s="723" t="s">
        <v>2527</v>
      </c>
      <c r="K215" s="723"/>
      <c r="L215" s="723"/>
      <c r="M215" s="719"/>
      <c r="N215" s="723">
        <v>2</v>
      </c>
      <c r="O215" s="723">
        <v>7</v>
      </c>
      <c r="P215" s="724">
        <v>16100</v>
      </c>
      <c r="Q215" s="714"/>
    </row>
    <row r="216" spans="1:17" ht="60" x14ac:dyDescent="0.2">
      <c r="A216" s="715" t="s">
        <v>2517</v>
      </c>
      <c r="B216" s="715" t="s">
        <v>2518</v>
      </c>
      <c r="C216" s="716" t="s">
        <v>2519</v>
      </c>
      <c r="D216" s="717" t="s">
        <v>2878</v>
      </c>
      <c r="E216" s="739">
        <v>3000</v>
      </c>
      <c r="F216" s="719">
        <v>43504519</v>
      </c>
      <c r="G216" s="717" t="s">
        <v>2744</v>
      </c>
      <c r="H216" s="721" t="s">
        <v>2527</v>
      </c>
      <c r="I216" s="722" t="s">
        <v>2523</v>
      </c>
      <c r="J216" s="723" t="s">
        <v>2527</v>
      </c>
      <c r="K216" s="723"/>
      <c r="L216" s="723"/>
      <c r="M216" s="719"/>
      <c r="N216" s="723">
        <v>2</v>
      </c>
      <c r="O216" s="723">
        <v>7</v>
      </c>
      <c r="P216" s="724">
        <v>21000</v>
      </c>
      <c r="Q216" s="714"/>
    </row>
    <row r="217" spans="1:17" ht="60" x14ac:dyDescent="0.2">
      <c r="A217" s="715" t="s">
        <v>2517</v>
      </c>
      <c r="B217" s="715" t="s">
        <v>2518</v>
      </c>
      <c r="C217" s="716" t="s">
        <v>2519</v>
      </c>
      <c r="D217" s="738" t="s">
        <v>2879</v>
      </c>
      <c r="E217" s="739">
        <v>3200</v>
      </c>
      <c r="F217" s="719">
        <v>1333635</v>
      </c>
      <c r="G217" s="717" t="s">
        <v>2745</v>
      </c>
      <c r="H217" s="719" t="s">
        <v>2594</v>
      </c>
      <c r="I217" s="722" t="s">
        <v>2523</v>
      </c>
      <c r="J217" s="723" t="s">
        <v>2573</v>
      </c>
      <c r="K217" s="723"/>
      <c r="L217" s="723"/>
      <c r="M217" s="719"/>
      <c r="N217" s="723">
        <v>2</v>
      </c>
      <c r="O217" s="723">
        <v>7</v>
      </c>
      <c r="P217" s="724">
        <v>22400</v>
      </c>
      <c r="Q217" s="714"/>
    </row>
    <row r="218" spans="1:17" ht="45" x14ac:dyDescent="0.2">
      <c r="A218" s="715" t="s">
        <v>2517</v>
      </c>
      <c r="B218" s="715" t="s">
        <v>2518</v>
      </c>
      <c r="C218" s="716" t="s">
        <v>2519</v>
      </c>
      <c r="D218" s="717" t="s">
        <v>2880</v>
      </c>
      <c r="E218" s="739">
        <v>6500</v>
      </c>
      <c r="F218" s="719">
        <v>41342252</v>
      </c>
      <c r="G218" s="717" t="s">
        <v>2747</v>
      </c>
      <c r="H218" s="719" t="s">
        <v>2556</v>
      </c>
      <c r="I218" s="722" t="s">
        <v>2523</v>
      </c>
      <c r="J218" s="723" t="s">
        <v>2573</v>
      </c>
      <c r="K218" s="723"/>
      <c r="L218" s="723"/>
      <c r="M218" s="719"/>
      <c r="N218" s="723">
        <v>2</v>
      </c>
      <c r="O218" s="723">
        <v>7</v>
      </c>
      <c r="P218" s="724">
        <v>45500</v>
      </c>
      <c r="Q218" s="714"/>
    </row>
    <row r="219" spans="1:17" ht="60" x14ac:dyDescent="0.2">
      <c r="A219" s="715" t="s">
        <v>2517</v>
      </c>
      <c r="B219" s="715" t="s">
        <v>2518</v>
      </c>
      <c r="C219" s="716" t="s">
        <v>2519</v>
      </c>
      <c r="D219" s="734" t="s">
        <v>2881</v>
      </c>
      <c r="E219" s="739">
        <v>3000</v>
      </c>
      <c r="F219" s="719">
        <v>70289363</v>
      </c>
      <c r="G219" s="717" t="s">
        <v>2749</v>
      </c>
      <c r="H219" s="719" t="s">
        <v>2682</v>
      </c>
      <c r="I219" s="722" t="s">
        <v>2523</v>
      </c>
      <c r="J219" s="723" t="s">
        <v>2573</v>
      </c>
      <c r="K219" s="723"/>
      <c r="L219" s="723"/>
      <c r="M219" s="719"/>
      <c r="N219" s="723">
        <v>2</v>
      </c>
      <c r="O219" s="723">
        <v>7</v>
      </c>
      <c r="P219" s="724">
        <v>21000</v>
      </c>
      <c r="Q219" s="714"/>
    </row>
    <row r="220" spans="1:17" ht="45" x14ac:dyDescent="0.2">
      <c r="A220" s="715" t="s">
        <v>2517</v>
      </c>
      <c r="B220" s="715" t="s">
        <v>2518</v>
      </c>
      <c r="C220" s="716" t="s">
        <v>2519</v>
      </c>
      <c r="D220" s="738" t="s">
        <v>2882</v>
      </c>
      <c r="E220" s="739">
        <v>3500</v>
      </c>
      <c r="F220" s="719">
        <v>31013204</v>
      </c>
      <c r="G220" s="717" t="s">
        <v>2753</v>
      </c>
      <c r="H220" s="719" t="s">
        <v>2535</v>
      </c>
      <c r="I220" s="722" t="s">
        <v>2523</v>
      </c>
      <c r="J220" s="723" t="s">
        <v>2573</v>
      </c>
      <c r="K220" s="723"/>
      <c r="L220" s="723"/>
      <c r="M220" s="719"/>
      <c r="N220" s="723">
        <v>2</v>
      </c>
      <c r="O220" s="723">
        <v>7</v>
      </c>
      <c r="P220" s="724">
        <v>24500</v>
      </c>
      <c r="Q220" s="714"/>
    </row>
    <row r="221" spans="1:17" ht="45" x14ac:dyDescent="0.2">
      <c r="A221" s="715" t="s">
        <v>2517</v>
      </c>
      <c r="B221" s="715" t="s">
        <v>2518</v>
      </c>
      <c r="C221" s="716" t="s">
        <v>2519</v>
      </c>
      <c r="D221" s="734" t="s">
        <v>2883</v>
      </c>
      <c r="E221" s="739">
        <v>8000</v>
      </c>
      <c r="F221" s="719">
        <v>31033185</v>
      </c>
      <c r="G221" s="717" t="s">
        <v>2884</v>
      </c>
      <c r="H221" s="719" t="s">
        <v>2651</v>
      </c>
      <c r="I221" s="722" t="s">
        <v>2523</v>
      </c>
      <c r="J221" s="723" t="s">
        <v>2573</v>
      </c>
      <c r="K221" s="723"/>
      <c r="L221" s="723"/>
      <c r="M221" s="719"/>
      <c r="N221" s="723">
        <v>2</v>
      </c>
      <c r="O221" s="723">
        <v>7</v>
      </c>
      <c r="P221" s="724">
        <v>56000</v>
      </c>
      <c r="Q221" s="714"/>
    </row>
    <row r="222" spans="1:17" ht="45" x14ac:dyDescent="0.2">
      <c r="A222" s="715" t="s">
        <v>2517</v>
      </c>
      <c r="B222" s="715" t="s">
        <v>2518</v>
      </c>
      <c r="C222" s="716" t="s">
        <v>2519</v>
      </c>
      <c r="D222" s="734" t="s">
        <v>2885</v>
      </c>
      <c r="E222" s="739">
        <v>2500</v>
      </c>
      <c r="F222" s="719">
        <v>42201505</v>
      </c>
      <c r="G222" s="717" t="s">
        <v>2759</v>
      </c>
      <c r="H222" s="721" t="s">
        <v>2527</v>
      </c>
      <c r="I222" s="722" t="s">
        <v>2527</v>
      </c>
      <c r="J222" s="723" t="s">
        <v>2527</v>
      </c>
      <c r="K222" s="723"/>
      <c r="L222" s="723"/>
      <c r="M222" s="719"/>
      <c r="N222" s="723">
        <v>2</v>
      </c>
      <c r="O222" s="723">
        <v>7</v>
      </c>
      <c r="P222" s="724">
        <v>17500</v>
      </c>
      <c r="Q222" s="714"/>
    </row>
    <row r="223" spans="1:17" ht="30" x14ac:dyDescent="0.2">
      <c r="A223" s="715" t="s">
        <v>2517</v>
      </c>
      <c r="B223" s="715" t="s">
        <v>2518</v>
      </c>
      <c r="C223" s="716" t="s">
        <v>2519</v>
      </c>
      <c r="D223" s="738" t="s">
        <v>2828</v>
      </c>
      <c r="E223" s="739">
        <v>5000</v>
      </c>
      <c r="F223" s="719">
        <v>31033168</v>
      </c>
      <c r="G223" s="717" t="s">
        <v>2761</v>
      </c>
      <c r="H223" s="719" t="s">
        <v>2556</v>
      </c>
      <c r="I223" s="722" t="s">
        <v>2523</v>
      </c>
      <c r="J223" s="723" t="s">
        <v>2573</v>
      </c>
      <c r="K223" s="723"/>
      <c r="L223" s="723"/>
      <c r="M223" s="719"/>
      <c r="N223" s="723">
        <v>2</v>
      </c>
      <c r="O223" s="723">
        <v>7</v>
      </c>
      <c r="P223" s="724">
        <v>35000</v>
      </c>
      <c r="Q223" s="714"/>
    </row>
    <row r="224" spans="1:17" ht="60" x14ac:dyDescent="0.2">
      <c r="A224" s="715" t="s">
        <v>2517</v>
      </c>
      <c r="B224" s="715" t="s">
        <v>2518</v>
      </c>
      <c r="C224" s="716" t="s">
        <v>2519</v>
      </c>
      <c r="D224" s="734" t="s">
        <v>2800</v>
      </c>
      <c r="E224" s="739">
        <v>1800</v>
      </c>
      <c r="F224" s="719">
        <v>42853491</v>
      </c>
      <c r="G224" s="717" t="s">
        <v>2764</v>
      </c>
      <c r="H224" s="721" t="s">
        <v>2527</v>
      </c>
      <c r="I224" s="722" t="s">
        <v>2527</v>
      </c>
      <c r="J224" s="723" t="s">
        <v>2527</v>
      </c>
      <c r="K224" s="723"/>
      <c r="L224" s="723"/>
      <c r="M224" s="719"/>
      <c r="N224" s="723">
        <v>2</v>
      </c>
      <c r="O224" s="723">
        <v>7</v>
      </c>
      <c r="P224" s="724">
        <v>12600</v>
      </c>
      <c r="Q224" s="714"/>
    </row>
    <row r="225" spans="1:17" ht="60" x14ac:dyDescent="0.2">
      <c r="A225" s="715" t="s">
        <v>2517</v>
      </c>
      <c r="B225" s="715" t="s">
        <v>2518</v>
      </c>
      <c r="C225" s="716" t="s">
        <v>2519</v>
      </c>
      <c r="D225" s="734" t="s">
        <v>2886</v>
      </c>
      <c r="E225" s="739">
        <v>3000</v>
      </c>
      <c r="F225" s="719">
        <v>42394293</v>
      </c>
      <c r="G225" s="717" t="s">
        <v>2887</v>
      </c>
      <c r="H225" s="719" t="s">
        <v>2535</v>
      </c>
      <c r="I225" s="722" t="s">
        <v>2523</v>
      </c>
      <c r="J225" s="723" t="s">
        <v>2573</v>
      </c>
      <c r="K225" s="723"/>
      <c r="L225" s="723"/>
      <c r="M225" s="719"/>
      <c r="N225" s="723">
        <v>2</v>
      </c>
      <c r="O225" s="723">
        <v>7</v>
      </c>
      <c r="P225" s="724">
        <v>21000</v>
      </c>
      <c r="Q225" s="714"/>
    </row>
    <row r="226" spans="1:17" ht="45" x14ac:dyDescent="0.2">
      <c r="A226" s="715" t="s">
        <v>2517</v>
      </c>
      <c r="B226" s="715" t="s">
        <v>2518</v>
      </c>
      <c r="C226" s="716" t="s">
        <v>2519</v>
      </c>
      <c r="D226" s="738" t="s">
        <v>2888</v>
      </c>
      <c r="E226" s="739">
        <v>9000</v>
      </c>
      <c r="F226" s="719">
        <v>31043080</v>
      </c>
      <c r="G226" s="717" t="s">
        <v>2773</v>
      </c>
      <c r="H226" s="719" t="s">
        <v>2600</v>
      </c>
      <c r="I226" s="722" t="s">
        <v>2523</v>
      </c>
      <c r="J226" s="723" t="s">
        <v>2573</v>
      </c>
      <c r="K226" s="723"/>
      <c r="L226" s="723"/>
      <c r="M226" s="719"/>
      <c r="N226" s="723">
        <v>2</v>
      </c>
      <c r="O226" s="723">
        <v>7</v>
      </c>
      <c r="P226" s="724">
        <v>63000</v>
      </c>
      <c r="Q226" s="714"/>
    </row>
    <row r="227" spans="1:17" ht="45" x14ac:dyDescent="0.2">
      <c r="A227" s="715" t="s">
        <v>2517</v>
      </c>
      <c r="B227" s="715" t="s">
        <v>2518</v>
      </c>
      <c r="C227" s="716" t="s">
        <v>2519</v>
      </c>
      <c r="D227" s="738" t="s">
        <v>2889</v>
      </c>
      <c r="E227" s="739">
        <v>3000</v>
      </c>
      <c r="F227" s="719">
        <v>47792661</v>
      </c>
      <c r="G227" s="717" t="s">
        <v>2776</v>
      </c>
      <c r="H227" s="719" t="s">
        <v>2556</v>
      </c>
      <c r="I227" s="722" t="s">
        <v>2523</v>
      </c>
      <c r="J227" s="723" t="s">
        <v>2573</v>
      </c>
      <c r="K227" s="723"/>
      <c r="L227" s="723"/>
      <c r="M227" s="719"/>
      <c r="N227" s="723">
        <v>2</v>
      </c>
      <c r="O227" s="723">
        <v>7</v>
      </c>
      <c r="P227" s="724">
        <v>21000</v>
      </c>
      <c r="Q227" s="714"/>
    </row>
    <row r="228" spans="1:17" ht="45" x14ac:dyDescent="0.2">
      <c r="A228" s="715" t="s">
        <v>2517</v>
      </c>
      <c r="B228" s="715" t="s">
        <v>2518</v>
      </c>
      <c r="C228" s="716" t="s">
        <v>2519</v>
      </c>
      <c r="D228" s="734" t="s">
        <v>2890</v>
      </c>
      <c r="E228" s="739">
        <v>1500</v>
      </c>
      <c r="F228" s="719">
        <v>42370403</v>
      </c>
      <c r="G228" s="717" t="s">
        <v>2777</v>
      </c>
      <c r="H228" s="721" t="s">
        <v>2527</v>
      </c>
      <c r="I228" s="722" t="s">
        <v>2527</v>
      </c>
      <c r="J228" s="723" t="s">
        <v>2527</v>
      </c>
      <c r="K228" s="723"/>
      <c r="L228" s="723"/>
      <c r="M228" s="719"/>
      <c r="N228" s="723">
        <v>2</v>
      </c>
      <c r="O228" s="723">
        <v>7</v>
      </c>
      <c r="P228" s="724">
        <v>10500</v>
      </c>
      <c r="Q228" s="714"/>
    </row>
    <row r="229" spans="1:17" ht="45" x14ac:dyDescent="0.2">
      <c r="A229" s="715" t="s">
        <v>2517</v>
      </c>
      <c r="B229" s="715" t="s">
        <v>2518</v>
      </c>
      <c r="C229" s="716" t="s">
        <v>2519</v>
      </c>
      <c r="D229" s="738" t="s">
        <v>2891</v>
      </c>
      <c r="E229" s="739">
        <v>1200</v>
      </c>
      <c r="F229" s="719">
        <v>31126732</v>
      </c>
      <c r="G229" s="717" t="s">
        <v>2892</v>
      </c>
      <c r="H229" s="721" t="s">
        <v>2527</v>
      </c>
      <c r="I229" s="722" t="s">
        <v>2527</v>
      </c>
      <c r="J229" s="723" t="s">
        <v>2527</v>
      </c>
      <c r="K229" s="723"/>
      <c r="L229" s="723"/>
      <c r="M229" s="719"/>
      <c r="N229" s="723">
        <v>2</v>
      </c>
      <c r="O229" s="723">
        <v>7</v>
      </c>
      <c r="P229" s="724">
        <v>8400</v>
      </c>
      <c r="Q229" s="714"/>
    </row>
    <row r="230" spans="1:17" ht="60" x14ac:dyDescent="0.2">
      <c r="A230" s="715" t="s">
        <v>2517</v>
      </c>
      <c r="B230" s="715" t="s">
        <v>2518</v>
      </c>
      <c r="C230" s="716" t="s">
        <v>2519</v>
      </c>
      <c r="D230" s="738" t="s">
        <v>2893</v>
      </c>
      <c r="E230" s="739">
        <v>3500</v>
      </c>
      <c r="F230" s="719">
        <v>23965811</v>
      </c>
      <c r="G230" s="717" t="s">
        <v>2781</v>
      </c>
      <c r="H230" s="719" t="s">
        <v>2556</v>
      </c>
      <c r="I230" s="722" t="s">
        <v>2523</v>
      </c>
      <c r="J230" s="723" t="s">
        <v>2573</v>
      </c>
      <c r="K230" s="723"/>
      <c r="L230" s="723"/>
      <c r="M230" s="719"/>
      <c r="N230" s="723">
        <v>2</v>
      </c>
      <c r="O230" s="723">
        <v>7</v>
      </c>
      <c r="P230" s="724">
        <v>24500</v>
      </c>
      <c r="Q230" s="714"/>
    </row>
    <row r="231" spans="1:17" ht="45" x14ac:dyDescent="0.2">
      <c r="A231" s="715" t="s">
        <v>2517</v>
      </c>
      <c r="B231" s="715" t="s">
        <v>2518</v>
      </c>
      <c r="C231" s="716" t="s">
        <v>2519</v>
      </c>
      <c r="D231" s="734" t="s">
        <v>2894</v>
      </c>
      <c r="E231" s="739">
        <v>2250</v>
      </c>
      <c r="F231" s="719">
        <v>43753514</v>
      </c>
      <c r="G231" s="717" t="s">
        <v>2785</v>
      </c>
      <c r="H231" s="719" t="s">
        <v>2556</v>
      </c>
      <c r="I231" s="722" t="s">
        <v>2523</v>
      </c>
      <c r="J231" s="723" t="s">
        <v>2573</v>
      </c>
      <c r="K231" s="723"/>
      <c r="L231" s="723"/>
      <c r="M231" s="719"/>
      <c r="N231" s="723">
        <v>2</v>
      </c>
      <c r="O231" s="723">
        <v>7</v>
      </c>
      <c r="P231" s="724">
        <v>15750</v>
      </c>
      <c r="Q231" s="714"/>
    </row>
    <row r="232" spans="1:17" ht="45" x14ac:dyDescent="0.2">
      <c r="A232" s="715" t="s">
        <v>2517</v>
      </c>
      <c r="B232" s="715" t="s">
        <v>2518</v>
      </c>
      <c r="C232" s="716" t="s">
        <v>2519</v>
      </c>
      <c r="D232" s="717" t="s">
        <v>2787</v>
      </c>
      <c r="E232" s="739">
        <v>5500</v>
      </c>
      <c r="F232" s="719">
        <v>45511559</v>
      </c>
      <c r="G232" s="717" t="s">
        <v>2788</v>
      </c>
      <c r="H232" s="719" t="s">
        <v>2556</v>
      </c>
      <c r="I232" s="722" t="s">
        <v>2523</v>
      </c>
      <c r="J232" s="723" t="s">
        <v>2573</v>
      </c>
      <c r="K232" s="723"/>
      <c r="L232" s="723"/>
      <c r="M232" s="719"/>
      <c r="N232" s="723">
        <v>2</v>
      </c>
      <c r="O232" s="723">
        <v>7</v>
      </c>
      <c r="P232" s="724">
        <v>38500</v>
      </c>
      <c r="Q232" s="714"/>
    </row>
    <row r="233" spans="1:17" ht="60" x14ac:dyDescent="0.2">
      <c r="A233" s="715" t="s">
        <v>2517</v>
      </c>
      <c r="B233" s="715" t="s">
        <v>2518</v>
      </c>
      <c r="C233" s="716" t="s">
        <v>2519</v>
      </c>
      <c r="D233" s="738" t="s">
        <v>2895</v>
      </c>
      <c r="E233" s="739">
        <v>6000</v>
      </c>
      <c r="F233" s="719">
        <v>46235594</v>
      </c>
      <c r="G233" s="717" t="s">
        <v>2693</v>
      </c>
      <c r="H233" s="719" t="s">
        <v>2535</v>
      </c>
      <c r="I233" s="722" t="s">
        <v>2523</v>
      </c>
      <c r="J233" s="723" t="s">
        <v>2573</v>
      </c>
      <c r="K233" s="723"/>
      <c r="L233" s="723"/>
      <c r="M233" s="719"/>
      <c r="N233" s="723">
        <v>2</v>
      </c>
      <c r="O233" s="723">
        <v>7</v>
      </c>
      <c r="P233" s="724">
        <v>42000</v>
      </c>
      <c r="Q233" s="714"/>
    </row>
    <row r="234" spans="1:17" ht="13.5" thickBot="1" x14ac:dyDescent="0.25">
      <c r="A234" s="742" t="s">
        <v>2896</v>
      </c>
      <c r="B234" s="743"/>
      <c r="C234" s="743"/>
      <c r="D234" s="744"/>
      <c r="E234" s="743"/>
      <c r="F234" s="743"/>
      <c r="G234" s="745"/>
      <c r="H234" s="746"/>
      <c r="I234" s="746"/>
      <c r="J234" s="743"/>
      <c r="K234" s="747"/>
      <c r="L234" s="747"/>
      <c r="M234" s="743"/>
      <c r="N234" s="747"/>
      <c r="O234" s="747"/>
      <c r="P234" s="743"/>
    </row>
    <row r="235" spans="1:17" ht="60" x14ac:dyDescent="0.2">
      <c r="A235" s="748" t="s">
        <v>2896</v>
      </c>
      <c r="B235" s="749" t="s">
        <v>2897</v>
      </c>
      <c r="C235" s="750" t="s">
        <v>2898</v>
      </c>
      <c r="D235" s="751" t="s">
        <v>2899</v>
      </c>
      <c r="E235" s="752">
        <v>2000</v>
      </c>
      <c r="F235" s="753">
        <v>70512702</v>
      </c>
      <c r="G235" s="751" t="s">
        <v>2900</v>
      </c>
      <c r="H235" s="751" t="s">
        <v>2899</v>
      </c>
      <c r="I235" s="754" t="s">
        <v>2901</v>
      </c>
      <c r="J235" s="754" t="s">
        <v>2902</v>
      </c>
      <c r="K235" s="755">
        <v>1</v>
      </c>
      <c r="L235" s="756"/>
      <c r="M235" s="750"/>
      <c r="N235" s="756">
        <v>1</v>
      </c>
      <c r="O235" s="756">
        <v>6</v>
      </c>
      <c r="P235" s="757">
        <v>12000</v>
      </c>
    </row>
    <row r="236" spans="1:17" ht="60" x14ac:dyDescent="0.2">
      <c r="A236" s="758" t="s">
        <v>2896</v>
      </c>
      <c r="B236" s="715" t="s">
        <v>2897</v>
      </c>
      <c r="C236" s="722" t="s">
        <v>2898</v>
      </c>
      <c r="D236" s="717" t="s">
        <v>2903</v>
      </c>
      <c r="E236" s="759">
        <v>1500</v>
      </c>
      <c r="F236" s="719">
        <v>31006200</v>
      </c>
      <c r="G236" s="717" t="s">
        <v>2904</v>
      </c>
      <c r="H236" s="717" t="s">
        <v>2903</v>
      </c>
      <c r="I236" s="760" t="s">
        <v>2527</v>
      </c>
      <c r="J236" s="760" t="s">
        <v>2527</v>
      </c>
      <c r="K236" s="761">
        <v>1</v>
      </c>
      <c r="L236" s="716">
        <v>12</v>
      </c>
      <c r="M236" s="762">
        <v>18000</v>
      </c>
      <c r="N236" s="716">
        <v>1</v>
      </c>
      <c r="O236" s="716">
        <v>9</v>
      </c>
      <c r="P236" s="763">
        <v>13500</v>
      </c>
    </row>
    <row r="237" spans="1:17" ht="60" x14ac:dyDescent="0.2">
      <c r="A237" s="758" t="s">
        <v>2896</v>
      </c>
      <c r="B237" s="715" t="s">
        <v>2897</v>
      </c>
      <c r="C237" s="722" t="s">
        <v>2898</v>
      </c>
      <c r="D237" s="717" t="s">
        <v>2899</v>
      </c>
      <c r="E237" s="759">
        <v>2000</v>
      </c>
      <c r="F237" s="719">
        <v>44747146</v>
      </c>
      <c r="G237" s="717" t="s">
        <v>2905</v>
      </c>
      <c r="H237" s="717" t="s">
        <v>2899</v>
      </c>
      <c r="I237" s="760" t="s">
        <v>2901</v>
      </c>
      <c r="J237" s="760" t="s">
        <v>2902</v>
      </c>
      <c r="K237" s="761">
        <v>1</v>
      </c>
      <c r="L237" s="716"/>
      <c r="M237" s="722"/>
      <c r="N237" s="716">
        <v>1</v>
      </c>
      <c r="O237" s="716">
        <v>6</v>
      </c>
      <c r="P237" s="763">
        <v>12000</v>
      </c>
    </row>
    <row r="238" spans="1:17" ht="60" x14ac:dyDescent="0.2">
      <c r="A238" s="758" t="s">
        <v>2896</v>
      </c>
      <c r="B238" s="715" t="s">
        <v>2897</v>
      </c>
      <c r="C238" s="722" t="s">
        <v>2898</v>
      </c>
      <c r="D238" s="717" t="s">
        <v>2906</v>
      </c>
      <c r="E238" s="759">
        <v>1500</v>
      </c>
      <c r="F238" s="719">
        <v>41620371</v>
      </c>
      <c r="G238" s="717" t="s">
        <v>2907</v>
      </c>
      <c r="H238" s="717" t="s">
        <v>2906</v>
      </c>
      <c r="I238" s="760" t="s">
        <v>2527</v>
      </c>
      <c r="J238" s="760" t="s">
        <v>2527</v>
      </c>
      <c r="K238" s="761">
        <v>1</v>
      </c>
      <c r="L238" s="716">
        <v>12</v>
      </c>
      <c r="M238" s="762">
        <v>18000</v>
      </c>
      <c r="N238" s="716">
        <v>1</v>
      </c>
      <c r="O238" s="716">
        <v>9</v>
      </c>
      <c r="P238" s="763">
        <v>13500</v>
      </c>
    </row>
    <row r="239" spans="1:17" ht="60" x14ac:dyDescent="0.2">
      <c r="A239" s="758" t="s">
        <v>2896</v>
      </c>
      <c r="B239" s="715" t="s">
        <v>2897</v>
      </c>
      <c r="C239" s="722" t="s">
        <v>2898</v>
      </c>
      <c r="D239" s="717" t="s">
        <v>2899</v>
      </c>
      <c r="E239" s="759">
        <v>2000</v>
      </c>
      <c r="F239" s="719">
        <v>44940775</v>
      </c>
      <c r="G239" s="717" t="s">
        <v>2908</v>
      </c>
      <c r="H239" s="717" t="s">
        <v>2899</v>
      </c>
      <c r="I239" s="760" t="s">
        <v>2901</v>
      </c>
      <c r="J239" s="760" t="s">
        <v>2902</v>
      </c>
      <c r="K239" s="761">
        <v>1</v>
      </c>
      <c r="L239" s="716"/>
      <c r="M239" s="719"/>
      <c r="N239" s="716">
        <v>1</v>
      </c>
      <c r="O239" s="716">
        <v>6</v>
      </c>
      <c r="P239" s="763">
        <v>12000</v>
      </c>
    </row>
    <row r="240" spans="1:17" ht="60" x14ac:dyDescent="0.2">
      <c r="A240" s="758" t="s">
        <v>2896</v>
      </c>
      <c r="B240" s="715" t="s">
        <v>2897</v>
      </c>
      <c r="C240" s="722" t="s">
        <v>2898</v>
      </c>
      <c r="D240" s="717" t="s">
        <v>2909</v>
      </c>
      <c r="E240" s="759">
        <v>2500</v>
      </c>
      <c r="F240" s="719">
        <v>42902998</v>
      </c>
      <c r="G240" s="717" t="s">
        <v>2910</v>
      </c>
      <c r="H240" s="717" t="s">
        <v>2909</v>
      </c>
      <c r="I240" s="760" t="s">
        <v>2901</v>
      </c>
      <c r="J240" s="760" t="s">
        <v>2902</v>
      </c>
      <c r="K240" s="761">
        <v>1</v>
      </c>
      <c r="L240" s="716"/>
      <c r="M240" s="719"/>
      <c r="N240" s="716">
        <v>1</v>
      </c>
      <c r="O240" s="716">
        <v>6</v>
      </c>
      <c r="P240" s="763">
        <v>15000</v>
      </c>
    </row>
    <row r="241" spans="1:16" ht="60" x14ac:dyDescent="0.2">
      <c r="A241" s="758" t="s">
        <v>2896</v>
      </c>
      <c r="B241" s="715" t="s">
        <v>2897</v>
      </c>
      <c r="C241" s="722" t="s">
        <v>2898</v>
      </c>
      <c r="D241" s="717" t="s">
        <v>2909</v>
      </c>
      <c r="E241" s="759">
        <v>2500</v>
      </c>
      <c r="F241" s="719">
        <v>41712178</v>
      </c>
      <c r="G241" s="717" t="s">
        <v>2911</v>
      </c>
      <c r="H241" s="717" t="s">
        <v>2909</v>
      </c>
      <c r="I241" s="760" t="s">
        <v>2901</v>
      </c>
      <c r="J241" s="760" t="s">
        <v>2902</v>
      </c>
      <c r="K241" s="761">
        <v>1</v>
      </c>
      <c r="L241" s="716"/>
      <c r="M241" s="719"/>
      <c r="N241" s="716">
        <v>1</v>
      </c>
      <c r="O241" s="716">
        <v>6</v>
      </c>
      <c r="P241" s="763">
        <v>15000</v>
      </c>
    </row>
    <row r="242" spans="1:16" ht="60" x14ac:dyDescent="0.2">
      <c r="A242" s="758" t="s">
        <v>2896</v>
      </c>
      <c r="B242" s="715" t="s">
        <v>2897</v>
      </c>
      <c r="C242" s="722" t="s">
        <v>2898</v>
      </c>
      <c r="D242" s="717" t="s">
        <v>2912</v>
      </c>
      <c r="E242" s="759">
        <v>2000</v>
      </c>
      <c r="F242" s="719">
        <v>46309982</v>
      </c>
      <c r="G242" s="717" t="s">
        <v>2913</v>
      </c>
      <c r="H242" s="717" t="s">
        <v>2912</v>
      </c>
      <c r="I242" s="760" t="s">
        <v>2901</v>
      </c>
      <c r="J242" s="760" t="s">
        <v>2902</v>
      </c>
      <c r="K242" s="761">
        <v>1</v>
      </c>
      <c r="L242" s="716"/>
      <c r="M242" s="719"/>
      <c r="N242" s="716">
        <v>1</v>
      </c>
      <c r="O242" s="716">
        <v>6</v>
      </c>
      <c r="P242" s="763">
        <v>12000</v>
      </c>
    </row>
    <row r="243" spans="1:16" ht="60" x14ac:dyDescent="0.2">
      <c r="A243" s="758" t="s">
        <v>2896</v>
      </c>
      <c r="B243" s="715" t="s">
        <v>2897</v>
      </c>
      <c r="C243" s="722" t="s">
        <v>2898</v>
      </c>
      <c r="D243" s="717" t="s">
        <v>2912</v>
      </c>
      <c r="E243" s="759">
        <v>2000</v>
      </c>
      <c r="F243" s="719">
        <v>76654645</v>
      </c>
      <c r="G243" s="717" t="s">
        <v>2914</v>
      </c>
      <c r="H243" s="717" t="s">
        <v>2912</v>
      </c>
      <c r="I243" s="760" t="s">
        <v>2901</v>
      </c>
      <c r="J243" s="760" t="s">
        <v>2902</v>
      </c>
      <c r="K243" s="761">
        <v>1</v>
      </c>
      <c r="L243" s="716"/>
      <c r="M243" s="719"/>
      <c r="N243" s="716">
        <v>1</v>
      </c>
      <c r="O243" s="716">
        <v>6</v>
      </c>
      <c r="P243" s="763">
        <v>12000</v>
      </c>
    </row>
    <row r="244" spans="1:16" ht="60" x14ac:dyDescent="0.2">
      <c r="A244" s="758" t="s">
        <v>2896</v>
      </c>
      <c r="B244" s="715" t="s">
        <v>2897</v>
      </c>
      <c r="C244" s="722" t="s">
        <v>2898</v>
      </c>
      <c r="D244" s="717" t="s">
        <v>2912</v>
      </c>
      <c r="E244" s="759">
        <v>2000</v>
      </c>
      <c r="F244" s="719">
        <v>43316830</v>
      </c>
      <c r="G244" s="717" t="s">
        <v>2915</v>
      </c>
      <c r="H244" s="717" t="s">
        <v>2912</v>
      </c>
      <c r="I244" s="760" t="s">
        <v>2901</v>
      </c>
      <c r="J244" s="760" t="s">
        <v>2902</v>
      </c>
      <c r="K244" s="761">
        <v>1</v>
      </c>
      <c r="L244" s="716"/>
      <c r="M244" s="719"/>
      <c r="N244" s="716">
        <v>1</v>
      </c>
      <c r="O244" s="716">
        <v>6</v>
      </c>
      <c r="P244" s="763">
        <v>12000</v>
      </c>
    </row>
    <row r="245" spans="1:16" ht="60" x14ac:dyDescent="0.2">
      <c r="A245" s="758" t="s">
        <v>2896</v>
      </c>
      <c r="B245" s="715" t="s">
        <v>2897</v>
      </c>
      <c r="C245" s="722" t="s">
        <v>2898</v>
      </c>
      <c r="D245" s="717" t="s">
        <v>2916</v>
      </c>
      <c r="E245" s="759">
        <v>1500</v>
      </c>
      <c r="F245" s="719">
        <v>40045406</v>
      </c>
      <c r="G245" s="717" t="s">
        <v>2917</v>
      </c>
      <c r="H245" s="717" t="s">
        <v>2916</v>
      </c>
      <c r="I245" s="760" t="s">
        <v>2527</v>
      </c>
      <c r="J245" s="760" t="s">
        <v>2527</v>
      </c>
      <c r="K245" s="761">
        <v>1</v>
      </c>
      <c r="L245" s="716">
        <v>12</v>
      </c>
      <c r="M245" s="762">
        <v>18000</v>
      </c>
      <c r="N245" s="716">
        <v>1</v>
      </c>
      <c r="O245" s="716">
        <v>9</v>
      </c>
      <c r="P245" s="763">
        <v>13500</v>
      </c>
    </row>
    <row r="246" spans="1:16" ht="60" x14ac:dyDescent="0.2">
      <c r="A246" s="758" t="s">
        <v>2896</v>
      </c>
      <c r="B246" s="715" t="s">
        <v>2897</v>
      </c>
      <c r="C246" s="722" t="s">
        <v>2898</v>
      </c>
      <c r="D246" s="717" t="s">
        <v>2918</v>
      </c>
      <c r="E246" s="759">
        <v>2500</v>
      </c>
      <c r="F246" s="719">
        <v>10863817</v>
      </c>
      <c r="G246" s="717" t="s">
        <v>2919</v>
      </c>
      <c r="H246" s="717" t="s">
        <v>2918</v>
      </c>
      <c r="I246" s="760" t="s">
        <v>2527</v>
      </c>
      <c r="J246" s="760" t="s">
        <v>2527</v>
      </c>
      <c r="K246" s="761">
        <v>1</v>
      </c>
      <c r="L246" s="716"/>
      <c r="M246" s="719"/>
      <c r="N246" s="716">
        <v>1</v>
      </c>
      <c r="O246" s="716">
        <v>6</v>
      </c>
      <c r="P246" s="763">
        <v>15000</v>
      </c>
    </row>
    <row r="247" spans="1:16" ht="60" x14ac:dyDescent="0.2">
      <c r="A247" s="758" t="s">
        <v>2896</v>
      </c>
      <c r="B247" s="715" t="s">
        <v>2897</v>
      </c>
      <c r="C247" s="722" t="s">
        <v>2898</v>
      </c>
      <c r="D247" s="717" t="s">
        <v>2918</v>
      </c>
      <c r="E247" s="759">
        <v>2500</v>
      </c>
      <c r="F247" s="719">
        <v>70761091</v>
      </c>
      <c r="G247" s="717" t="s">
        <v>2920</v>
      </c>
      <c r="H247" s="717" t="s">
        <v>2918</v>
      </c>
      <c r="I247" s="760" t="s">
        <v>2527</v>
      </c>
      <c r="J247" s="760" t="s">
        <v>2527</v>
      </c>
      <c r="K247" s="761">
        <v>1</v>
      </c>
      <c r="L247" s="716"/>
      <c r="M247" s="719"/>
      <c r="N247" s="716">
        <v>1</v>
      </c>
      <c r="O247" s="716">
        <v>3</v>
      </c>
      <c r="P247" s="763">
        <v>7500</v>
      </c>
    </row>
    <row r="248" spans="1:16" ht="60" x14ac:dyDescent="0.2">
      <c r="A248" s="758" t="s">
        <v>2896</v>
      </c>
      <c r="B248" s="715" t="s">
        <v>2897</v>
      </c>
      <c r="C248" s="722" t="s">
        <v>2898</v>
      </c>
      <c r="D248" s="717" t="s">
        <v>2912</v>
      </c>
      <c r="E248" s="759">
        <v>1300</v>
      </c>
      <c r="F248" s="719">
        <v>31036576</v>
      </c>
      <c r="G248" s="717" t="s">
        <v>2921</v>
      </c>
      <c r="H248" s="717" t="s">
        <v>2912</v>
      </c>
      <c r="I248" s="760" t="s">
        <v>2901</v>
      </c>
      <c r="J248" s="760" t="s">
        <v>2902</v>
      </c>
      <c r="K248" s="761">
        <v>1</v>
      </c>
      <c r="L248" s="716">
        <v>12</v>
      </c>
      <c r="M248" s="762">
        <v>15600</v>
      </c>
      <c r="N248" s="716">
        <v>1</v>
      </c>
      <c r="O248" s="716">
        <v>9</v>
      </c>
      <c r="P248" s="763">
        <v>11700</v>
      </c>
    </row>
    <row r="249" spans="1:16" ht="60" x14ac:dyDescent="0.2">
      <c r="A249" s="758" t="s">
        <v>2896</v>
      </c>
      <c r="B249" s="715" t="s">
        <v>2897</v>
      </c>
      <c r="C249" s="722" t="s">
        <v>2898</v>
      </c>
      <c r="D249" s="717" t="s">
        <v>2918</v>
      </c>
      <c r="E249" s="759">
        <v>2500</v>
      </c>
      <c r="F249" s="719">
        <v>47453496</v>
      </c>
      <c r="G249" s="717" t="s">
        <v>2922</v>
      </c>
      <c r="H249" s="717" t="s">
        <v>2918</v>
      </c>
      <c r="I249" s="760" t="s">
        <v>2527</v>
      </c>
      <c r="J249" s="760" t="s">
        <v>2527</v>
      </c>
      <c r="K249" s="761">
        <v>1</v>
      </c>
      <c r="L249" s="716"/>
      <c r="M249" s="719"/>
      <c r="N249" s="716">
        <v>1</v>
      </c>
      <c r="O249" s="716">
        <v>6</v>
      </c>
      <c r="P249" s="763">
        <v>15000</v>
      </c>
    </row>
    <row r="250" spans="1:16" ht="60" x14ac:dyDescent="0.2">
      <c r="A250" s="758" t="s">
        <v>2896</v>
      </c>
      <c r="B250" s="715" t="s">
        <v>2897</v>
      </c>
      <c r="C250" s="722" t="s">
        <v>2898</v>
      </c>
      <c r="D250" s="717" t="s">
        <v>2912</v>
      </c>
      <c r="E250" s="759">
        <v>1300</v>
      </c>
      <c r="F250" s="719">
        <v>44882629</v>
      </c>
      <c r="G250" s="717" t="s">
        <v>2923</v>
      </c>
      <c r="H250" s="717" t="s">
        <v>2912</v>
      </c>
      <c r="I250" s="760" t="s">
        <v>2901</v>
      </c>
      <c r="J250" s="760" t="s">
        <v>2902</v>
      </c>
      <c r="K250" s="761">
        <v>1</v>
      </c>
      <c r="L250" s="716">
        <v>12</v>
      </c>
      <c r="M250" s="762">
        <v>15600</v>
      </c>
      <c r="N250" s="716">
        <v>1</v>
      </c>
      <c r="O250" s="716">
        <v>9</v>
      </c>
      <c r="P250" s="763">
        <v>11700</v>
      </c>
    </row>
    <row r="251" spans="1:16" ht="60" x14ac:dyDescent="0.2">
      <c r="A251" s="758" t="s">
        <v>2896</v>
      </c>
      <c r="B251" s="715" t="s">
        <v>2897</v>
      </c>
      <c r="C251" s="722" t="s">
        <v>2898</v>
      </c>
      <c r="D251" s="717" t="s">
        <v>2918</v>
      </c>
      <c r="E251" s="759">
        <v>2500</v>
      </c>
      <c r="F251" s="719">
        <v>70790347</v>
      </c>
      <c r="G251" s="717" t="s">
        <v>2924</v>
      </c>
      <c r="H251" s="717" t="s">
        <v>2918</v>
      </c>
      <c r="I251" s="760" t="s">
        <v>2527</v>
      </c>
      <c r="J251" s="760" t="s">
        <v>2527</v>
      </c>
      <c r="K251" s="761">
        <v>1</v>
      </c>
      <c r="L251" s="716"/>
      <c r="M251" s="719"/>
      <c r="N251" s="716">
        <v>1</v>
      </c>
      <c r="O251" s="716">
        <v>6</v>
      </c>
      <c r="P251" s="763">
        <v>15000</v>
      </c>
    </row>
    <row r="252" spans="1:16" ht="60" x14ac:dyDescent="0.2">
      <c r="A252" s="758" t="s">
        <v>2896</v>
      </c>
      <c r="B252" s="715" t="s">
        <v>2897</v>
      </c>
      <c r="C252" s="722" t="s">
        <v>2898</v>
      </c>
      <c r="D252" s="717" t="s">
        <v>2899</v>
      </c>
      <c r="E252" s="759">
        <v>1300</v>
      </c>
      <c r="F252" s="719">
        <v>40069193</v>
      </c>
      <c r="G252" s="717" t="s">
        <v>2925</v>
      </c>
      <c r="H252" s="717" t="s">
        <v>2899</v>
      </c>
      <c r="I252" s="760" t="s">
        <v>2901</v>
      </c>
      <c r="J252" s="760" t="s">
        <v>2902</v>
      </c>
      <c r="K252" s="761">
        <v>1</v>
      </c>
      <c r="L252" s="716">
        <v>12</v>
      </c>
      <c r="M252" s="762">
        <v>15600</v>
      </c>
      <c r="N252" s="716">
        <v>1</v>
      </c>
      <c r="O252" s="716">
        <v>9</v>
      </c>
      <c r="P252" s="763">
        <v>11700</v>
      </c>
    </row>
    <row r="253" spans="1:16" ht="60" x14ac:dyDescent="0.2">
      <c r="A253" s="758" t="s">
        <v>2896</v>
      </c>
      <c r="B253" s="715" t="s">
        <v>2897</v>
      </c>
      <c r="C253" s="722" t="s">
        <v>2898</v>
      </c>
      <c r="D253" s="717" t="s">
        <v>2918</v>
      </c>
      <c r="E253" s="759">
        <v>2500</v>
      </c>
      <c r="F253" s="719">
        <v>42467657</v>
      </c>
      <c r="G253" s="717" t="s">
        <v>2926</v>
      </c>
      <c r="H253" s="717" t="s">
        <v>2918</v>
      </c>
      <c r="I253" s="760" t="s">
        <v>2527</v>
      </c>
      <c r="J253" s="760" t="s">
        <v>2527</v>
      </c>
      <c r="K253" s="761">
        <v>1</v>
      </c>
      <c r="L253" s="716"/>
      <c r="M253" s="719"/>
      <c r="N253" s="716">
        <v>1</v>
      </c>
      <c r="O253" s="716">
        <v>6</v>
      </c>
      <c r="P253" s="763">
        <v>15000</v>
      </c>
    </row>
    <row r="254" spans="1:16" ht="60" x14ac:dyDescent="0.2">
      <c r="A254" s="758" t="s">
        <v>2896</v>
      </c>
      <c r="B254" s="715" t="s">
        <v>2897</v>
      </c>
      <c r="C254" s="722" t="s">
        <v>2898</v>
      </c>
      <c r="D254" s="717" t="s">
        <v>2918</v>
      </c>
      <c r="E254" s="759">
        <v>2500</v>
      </c>
      <c r="F254" s="719">
        <v>47887986</v>
      </c>
      <c r="G254" s="717" t="s">
        <v>2927</v>
      </c>
      <c r="H254" s="717" t="s">
        <v>2918</v>
      </c>
      <c r="I254" s="760" t="s">
        <v>2527</v>
      </c>
      <c r="J254" s="760" t="s">
        <v>2527</v>
      </c>
      <c r="K254" s="761">
        <v>1</v>
      </c>
      <c r="L254" s="716"/>
      <c r="M254" s="719"/>
      <c r="N254" s="716">
        <v>1</v>
      </c>
      <c r="O254" s="716">
        <v>6</v>
      </c>
      <c r="P254" s="763">
        <v>15000</v>
      </c>
    </row>
    <row r="255" spans="1:16" ht="60" x14ac:dyDescent="0.2">
      <c r="A255" s="758" t="s">
        <v>2896</v>
      </c>
      <c r="B255" s="715" t="s">
        <v>2897</v>
      </c>
      <c r="C255" s="722" t="s">
        <v>2898</v>
      </c>
      <c r="D255" s="717" t="s">
        <v>2928</v>
      </c>
      <c r="E255" s="759">
        <v>5200</v>
      </c>
      <c r="F255" s="719">
        <v>47489473</v>
      </c>
      <c r="G255" s="717" t="s">
        <v>2929</v>
      </c>
      <c r="H255" s="717" t="s">
        <v>2928</v>
      </c>
      <c r="I255" s="719" t="s">
        <v>2930</v>
      </c>
      <c r="J255" s="719" t="s">
        <v>2930</v>
      </c>
      <c r="K255" s="761">
        <v>1</v>
      </c>
      <c r="L255" s="716"/>
      <c r="M255" s="719"/>
      <c r="N255" s="716">
        <v>1</v>
      </c>
      <c r="O255" s="716">
        <v>6</v>
      </c>
      <c r="P255" s="763">
        <v>31200</v>
      </c>
    </row>
    <row r="256" spans="1:16" ht="60" x14ac:dyDescent="0.2">
      <c r="A256" s="758" t="s">
        <v>2896</v>
      </c>
      <c r="B256" s="715" t="s">
        <v>2897</v>
      </c>
      <c r="C256" s="722" t="s">
        <v>2898</v>
      </c>
      <c r="D256" s="717" t="s">
        <v>2912</v>
      </c>
      <c r="E256" s="759">
        <v>1300</v>
      </c>
      <c r="F256" s="719">
        <v>31044213</v>
      </c>
      <c r="G256" s="717" t="s">
        <v>2931</v>
      </c>
      <c r="H256" s="717" t="s">
        <v>2912</v>
      </c>
      <c r="I256" s="760" t="s">
        <v>2901</v>
      </c>
      <c r="J256" s="760" t="s">
        <v>2902</v>
      </c>
      <c r="K256" s="761">
        <v>1</v>
      </c>
      <c r="L256" s="716">
        <v>12</v>
      </c>
      <c r="M256" s="762">
        <v>15600</v>
      </c>
      <c r="N256" s="716">
        <v>1</v>
      </c>
      <c r="O256" s="716">
        <v>9</v>
      </c>
      <c r="P256" s="763">
        <v>11700</v>
      </c>
    </row>
    <row r="257" spans="1:16" ht="60" x14ac:dyDescent="0.2">
      <c r="A257" s="758" t="s">
        <v>2896</v>
      </c>
      <c r="B257" s="715" t="s">
        <v>2897</v>
      </c>
      <c r="C257" s="722" t="s">
        <v>2898</v>
      </c>
      <c r="D257" s="717" t="s">
        <v>2928</v>
      </c>
      <c r="E257" s="759">
        <v>4180</v>
      </c>
      <c r="F257" s="719">
        <v>47321307</v>
      </c>
      <c r="G257" s="717" t="s">
        <v>2932</v>
      </c>
      <c r="H257" s="717" t="s">
        <v>2928</v>
      </c>
      <c r="I257" s="719" t="s">
        <v>2930</v>
      </c>
      <c r="J257" s="719" t="s">
        <v>2930</v>
      </c>
      <c r="K257" s="761">
        <v>1</v>
      </c>
      <c r="L257" s="716"/>
      <c r="M257" s="719"/>
      <c r="N257" s="716">
        <v>1</v>
      </c>
      <c r="O257" s="716">
        <v>6</v>
      </c>
      <c r="P257" s="763">
        <v>25080</v>
      </c>
    </row>
    <row r="258" spans="1:16" ht="60" x14ac:dyDescent="0.2">
      <c r="A258" s="758" t="s">
        <v>2896</v>
      </c>
      <c r="B258" s="715" t="s">
        <v>2897</v>
      </c>
      <c r="C258" s="722" t="s">
        <v>2898</v>
      </c>
      <c r="D258" s="717" t="s">
        <v>2906</v>
      </c>
      <c r="E258" s="759">
        <v>1500</v>
      </c>
      <c r="F258" s="719">
        <v>40970095</v>
      </c>
      <c r="G258" s="717" t="s">
        <v>2933</v>
      </c>
      <c r="H258" s="717" t="s">
        <v>2906</v>
      </c>
      <c r="I258" s="760" t="s">
        <v>2527</v>
      </c>
      <c r="J258" s="760" t="s">
        <v>2527</v>
      </c>
      <c r="K258" s="761">
        <v>1</v>
      </c>
      <c r="L258" s="716">
        <v>12</v>
      </c>
      <c r="M258" s="762">
        <v>18000</v>
      </c>
      <c r="N258" s="716">
        <v>1</v>
      </c>
      <c r="O258" s="716">
        <v>9</v>
      </c>
      <c r="P258" s="763">
        <v>13500</v>
      </c>
    </row>
    <row r="259" spans="1:16" ht="60" x14ac:dyDescent="0.2">
      <c r="A259" s="758" t="s">
        <v>2896</v>
      </c>
      <c r="B259" s="715" t="s">
        <v>2897</v>
      </c>
      <c r="C259" s="722" t="s">
        <v>2898</v>
      </c>
      <c r="D259" s="717" t="s">
        <v>2928</v>
      </c>
      <c r="E259" s="759">
        <v>4180</v>
      </c>
      <c r="F259" s="719">
        <v>40701777</v>
      </c>
      <c r="G259" s="717" t="s">
        <v>2934</v>
      </c>
      <c r="H259" s="717" t="s">
        <v>2928</v>
      </c>
      <c r="I259" s="719" t="s">
        <v>2930</v>
      </c>
      <c r="J259" s="719" t="s">
        <v>2930</v>
      </c>
      <c r="K259" s="761">
        <v>1</v>
      </c>
      <c r="L259" s="716"/>
      <c r="M259" s="719"/>
      <c r="N259" s="716">
        <v>1</v>
      </c>
      <c r="O259" s="716">
        <v>6</v>
      </c>
      <c r="P259" s="763">
        <v>25080</v>
      </c>
    </row>
    <row r="260" spans="1:16" ht="60" x14ac:dyDescent="0.2">
      <c r="A260" s="758" t="s">
        <v>2896</v>
      </c>
      <c r="B260" s="715" t="s">
        <v>2897</v>
      </c>
      <c r="C260" s="722" t="s">
        <v>2898</v>
      </c>
      <c r="D260" s="717" t="s">
        <v>2928</v>
      </c>
      <c r="E260" s="759">
        <v>4180</v>
      </c>
      <c r="F260" s="719">
        <v>43606337</v>
      </c>
      <c r="G260" s="717" t="s">
        <v>2935</v>
      </c>
      <c r="H260" s="717" t="s">
        <v>2928</v>
      </c>
      <c r="I260" s="719" t="s">
        <v>2930</v>
      </c>
      <c r="J260" s="719" t="s">
        <v>2930</v>
      </c>
      <c r="K260" s="761">
        <v>1</v>
      </c>
      <c r="L260" s="716"/>
      <c r="M260" s="719"/>
      <c r="N260" s="716">
        <v>1</v>
      </c>
      <c r="O260" s="716">
        <v>6</v>
      </c>
      <c r="P260" s="763">
        <v>25080</v>
      </c>
    </row>
    <row r="261" spans="1:16" ht="60" x14ac:dyDescent="0.2">
      <c r="A261" s="758" t="s">
        <v>2896</v>
      </c>
      <c r="B261" s="715" t="s">
        <v>2897</v>
      </c>
      <c r="C261" s="722" t="s">
        <v>2898</v>
      </c>
      <c r="D261" s="717" t="s">
        <v>2936</v>
      </c>
      <c r="E261" s="759">
        <v>1500</v>
      </c>
      <c r="F261" s="719">
        <v>40255462</v>
      </c>
      <c r="G261" s="717" t="s">
        <v>2937</v>
      </c>
      <c r="H261" s="717" t="s">
        <v>2936</v>
      </c>
      <c r="I261" s="760" t="s">
        <v>2901</v>
      </c>
      <c r="J261" s="760" t="s">
        <v>2902</v>
      </c>
      <c r="K261" s="761">
        <v>1</v>
      </c>
      <c r="L261" s="716">
        <v>12</v>
      </c>
      <c r="M261" s="762">
        <v>18000</v>
      </c>
      <c r="N261" s="716">
        <v>1</v>
      </c>
      <c r="O261" s="716">
        <v>9</v>
      </c>
      <c r="P261" s="763">
        <v>13500</v>
      </c>
    </row>
    <row r="262" spans="1:16" ht="60" x14ac:dyDescent="0.2">
      <c r="A262" s="758" t="s">
        <v>2896</v>
      </c>
      <c r="B262" s="715" t="s">
        <v>2897</v>
      </c>
      <c r="C262" s="722" t="s">
        <v>2898</v>
      </c>
      <c r="D262" s="717" t="s">
        <v>2928</v>
      </c>
      <c r="E262" s="759">
        <v>4180</v>
      </c>
      <c r="F262" s="719">
        <v>44068764</v>
      </c>
      <c r="G262" s="717" t="s">
        <v>2938</v>
      </c>
      <c r="H262" s="717" t="s">
        <v>2928</v>
      </c>
      <c r="I262" s="719" t="s">
        <v>2930</v>
      </c>
      <c r="J262" s="719" t="s">
        <v>2930</v>
      </c>
      <c r="K262" s="761">
        <v>1</v>
      </c>
      <c r="L262" s="716"/>
      <c r="M262" s="719"/>
      <c r="N262" s="716">
        <v>1</v>
      </c>
      <c r="O262" s="716">
        <v>6</v>
      </c>
      <c r="P262" s="763">
        <v>25080</v>
      </c>
    </row>
    <row r="263" spans="1:16" ht="60" x14ac:dyDescent="0.2">
      <c r="A263" s="758" t="s">
        <v>2896</v>
      </c>
      <c r="B263" s="715" t="s">
        <v>2897</v>
      </c>
      <c r="C263" s="722" t="s">
        <v>2898</v>
      </c>
      <c r="D263" s="717" t="s">
        <v>2928</v>
      </c>
      <c r="E263" s="759">
        <v>4180</v>
      </c>
      <c r="F263" s="719">
        <v>72252211</v>
      </c>
      <c r="G263" s="717" t="s">
        <v>2939</v>
      </c>
      <c r="H263" s="717" t="s">
        <v>2928</v>
      </c>
      <c r="I263" s="719" t="s">
        <v>2930</v>
      </c>
      <c r="J263" s="719" t="s">
        <v>2930</v>
      </c>
      <c r="K263" s="761">
        <v>1</v>
      </c>
      <c r="L263" s="716"/>
      <c r="M263" s="719"/>
      <c r="N263" s="716">
        <v>1</v>
      </c>
      <c r="O263" s="716">
        <v>6</v>
      </c>
      <c r="P263" s="763">
        <v>25080</v>
      </c>
    </row>
    <row r="264" spans="1:16" ht="60" x14ac:dyDescent="0.2">
      <c r="A264" s="758" t="s">
        <v>2896</v>
      </c>
      <c r="B264" s="715" t="s">
        <v>2897</v>
      </c>
      <c r="C264" s="722" t="s">
        <v>2898</v>
      </c>
      <c r="D264" s="717" t="s">
        <v>2940</v>
      </c>
      <c r="E264" s="759">
        <v>8900</v>
      </c>
      <c r="F264" s="719">
        <v>43605310</v>
      </c>
      <c r="G264" s="717" t="s">
        <v>2941</v>
      </c>
      <c r="H264" s="717" t="s">
        <v>2940</v>
      </c>
      <c r="I264" s="719" t="s">
        <v>2930</v>
      </c>
      <c r="J264" s="719" t="s">
        <v>2930</v>
      </c>
      <c r="K264" s="761">
        <v>1</v>
      </c>
      <c r="L264" s="716"/>
      <c r="M264" s="719"/>
      <c r="N264" s="716">
        <v>1</v>
      </c>
      <c r="O264" s="716">
        <v>6</v>
      </c>
      <c r="P264" s="763">
        <v>53400</v>
      </c>
    </row>
    <row r="265" spans="1:16" ht="60" x14ac:dyDescent="0.2">
      <c r="A265" s="758" t="s">
        <v>2896</v>
      </c>
      <c r="B265" s="715" t="s">
        <v>2897</v>
      </c>
      <c r="C265" s="722" t="s">
        <v>2898</v>
      </c>
      <c r="D265" s="717" t="s">
        <v>2940</v>
      </c>
      <c r="E265" s="759">
        <v>8000</v>
      </c>
      <c r="F265" s="719">
        <v>42404984</v>
      </c>
      <c r="G265" s="717" t="s">
        <v>2942</v>
      </c>
      <c r="H265" s="717" t="s">
        <v>2940</v>
      </c>
      <c r="I265" s="719" t="s">
        <v>2930</v>
      </c>
      <c r="J265" s="719" t="s">
        <v>2930</v>
      </c>
      <c r="K265" s="761">
        <v>1</v>
      </c>
      <c r="L265" s="716"/>
      <c r="M265" s="719"/>
      <c r="N265" s="716">
        <v>1</v>
      </c>
      <c r="O265" s="716">
        <v>6</v>
      </c>
      <c r="P265" s="763">
        <v>48000</v>
      </c>
    </row>
    <row r="266" spans="1:16" ht="60" x14ac:dyDescent="0.2">
      <c r="A266" s="758" t="s">
        <v>2896</v>
      </c>
      <c r="B266" s="715" t="s">
        <v>2897</v>
      </c>
      <c r="C266" s="722" t="s">
        <v>2898</v>
      </c>
      <c r="D266" s="717" t="s">
        <v>2912</v>
      </c>
      <c r="E266" s="759">
        <v>1300</v>
      </c>
      <c r="F266" s="719">
        <v>31028881</v>
      </c>
      <c r="G266" s="717" t="s">
        <v>2943</v>
      </c>
      <c r="H266" s="717" t="s">
        <v>2912</v>
      </c>
      <c r="I266" s="760" t="s">
        <v>2901</v>
      </c>
      <c r="J266" s="760" t="s">
        <v>2902</v>
      </c>
      <c r="K266" s="761">
        <v>1</v>
      </c>
      <c r="L266" s="716">
        <v>12</v>
      </c>
      <c r="M266" s="762">
        <v>15600</v>
      </c>
      <c r="N266" s="716">
        <v>1</v>
      </c>
      <c r="O266" s="716">
        <v>9</v>
      </c>
      <c r="P266" s="763">
        <v>11700</v>
      </c>
    </row>
    <row r="267" spans="1:16" ht="60" x14ac:dyDescent="0.2">
      <c r="A267" s="758" t="s">
        <v>2896</v>
      </c>
      <c r="B267" s="715" t="s">
        <v>2897</v>
      </c>
      <c r="C267" s="722" t="s">
        <v>2898</v>
      </c>
      <c r="D267" s="717" t="s">
        <v>2936</v>
      </c>
      <c r="E267" s="759">
        <v>1500</v>
      </c>
      <c r="F267" s="719">
        <v>31013626</v>
      </c>
      <c r="G267" s="717" t="s">
        <v>2944</v>
      </c>
      <c r="H267" s="717" t="s">
        <v>2936</v>
      </c>
      <c r="I267" s="760" t="s">
        <v>2901</v>
      </c>
      <c r="J267" s="760" t="s">
        <v>2902</v>
      </c>
      <c r="K267" s="761">
        <v>1</v>
      </c>
      <c r="L267" s="716">
        <v>12</v>
      </c>
      <c r="M267" s="762">
        <v>18000</v>
      </c>
      <c r="N267" s="716">
        <v>1</v>
      </c>
      <c r="O267" s="716">
        <v>9</v>
      </c>
      <c r="P267" s="763">
        <v>13500</v>
      </c>
    </row>
    <row r="268" spans="1:16" ht="60" x14ac:dyDescent="0.2">
      <c r="A268" s="758" t="s">
        <v>2896</v>
      </c>
      <c r="B268" s="715" t="s">
        <v>2897</v>
      </c>
      <c r="C268" s="722" t="s">
        <v>2898</v>
      </c>
      <c r="D268" s="717" t="s">
        <v>2945</v>
      </c>
      <c r="E268" s="759">
        <v>1500</v>
      </c>
      <c r="F268" s="719">
        <v>31024613</v>
      </c>
      <c r="G268" s="717" t="s">
        <v>2946</v>
      </c>
      <c r="H268" s="717" t="s">
        <v>2945</v>
      </c>
      <c r="I268" s="760" t="s">
        <v>2901</v>
      </c>
      <c r="J268" s="760" t="s">
        <v>2902</v>
      </c>
      <c r="K268" s="761">
        <v>1</v>
      </c>
      <c r="L268" s="716">
        <v>12</v>
      </c>
      <c r="M268" s="762">
        <v>18000</v>
      </c>
      <c r="N268" s="716">
        <v>1</v>
      </c>
      <c r="O268" s="716">
        <v>9</v>
      </c>
      <c r="P268" s="763">
        <v>13500</v>
      </c>
    </row>
    <row r="269" spans="1:16" ht="60" x14ac:dyDescent="0.2">
      <c r="A269" s="758" t="s">
        <v>2896</v>
      </c>
      <c r="B269" s="715" t="s">
        <v>2897</v>
      </c>
      <c r="C269" s="722" t="s">
        <v>2898</v>
      </c>
      <c r="D269" s="717" t="s">
        <v>2912</v>
      </c>
      <c r="E269" s="759">
        <v>1300</v>
      </c>
      <c r="F269" s="719">
        <v>42810049</v>
      </c>
      <c r="G269" s="717" t="s">
        <v>2947</v>
      </c>
      <c r="H269" s="717" t="s">
        <v>2912</v>
      </c>
      <c r="I269" s="760" t="s">
        <v>2901</v>
      </c>
      <c r="J269" s="760" t="s">
        <v>2902</v>
      </c>
      <c r="K269" s="761">
        <v>1</v>
      </c>
      <c r="L269" s="716">
        <v>12</v>
      </c>
      <c r="M269" s="762">
        <v>15600</v>
      </c>
      <c r="N269" s="716">
        <v>1</v>
      </c>
      <c r="O269" s="716">
        <v>9</v>
      </c>
      <c r="P269" s="763">
        <v>11700</v>
      </c>
    </row>
    <row r="270" spans="1:16" ht="60" x14ac:dyDescent="0.2">
      <c r="A270" s="758" t="s">
        <v>2896</v>
      </c>
      <c r="B270" s="715" t="s">
        <v>2897</v>
      </c>
      <c r="C270" s="722" t="s">
        <v>2898</v>
      </c>
      <c r="D270" s="717" t="s">
        <v>2906</v>
      </c>
      <c r="E270" s="759">
        <v>1500</v>
      </c>
      <c r="F270" s="719">
        <v>31036521</v>
      </c>
      <c r="G270" s="717" t="s">
        <v>2948</v>
      </c>
      <c r="H270" s="717" t="s">
        <v>2906</v>
      </c>
      <c r="I270" s="760" t="s">
        <v>2527</v>
      </c>
      <c r="J270" s="760" t="s">
        <v>2527</v>
      </c>
      <c r="K270" s="761">
        <v>1</v>
      </c>
      <c r="L270" s="716">
        <v>12</v>
      </c>
      <c r="M270" s="762">
        <v>18000</v>
      </c>
      <c r="N270" s="716">
        <v>1</v>
      </c>
      <c r="O270" s="716">
        <v>9</v>
      </c>
      <c r="P270" s="763">
        <v>13500</v>
      </c>
    </row>
    <row r="271" spans="1:16" ht="60" x14ac:dyDescent="0.2">
      <c r="A271" s="758" t="s">
        <v>2896</v>
      </c>
      <c r="B271" s="715" t="s">
        <v>2897</v>
      </c>
      <c r="C271" s="722" t="s">
        <v>2898</v>
      </c>
      <c r="D271" s="717" t="s">
        <v>2936</v>
      </c>
      <c r="E271" s="759">
        <v>1500</v>
      </c>
      <c r="F271" s="719">
        <v>31039626</v>
      </c>
      <c r="G271" s="717" t="s">
        <v>2949</v>
      </c>
      <c r="H271" s="717" t="s">
        <v>2936</v>
      </c>
      <c r="I271" s="760" t="s">
        <v>2901</v>
      </c>
      <c r="J271" s="760" t="s">
        <v>2902</v>
      </c>
      <c r="K271" s="761">
        <v>1</v>
      </c>
      <c r="L271" s="716">
        <v>12</v>
      </c>
      <c r="M271" s="762">
        <v>18000</v>
      </c>
      <c r="N271" s="716">
        <v>1</v>
      </c>
      <c r="O271" s="716">
        <v>9</v>
      </c>
      <c r="P271" s="763">
        <v>13500</v>
      </c>
    </row>
    <row r="272" spans="1:16" ht="60" x14ac:dyDescent="0.2">
      <c r="A272" s="758" t="s">
        <v>2896</v>
      </c>
      <c r="B272" s="715" t="s">
        <v>2897</v>
      </c>
      <c r="C272" s="722" t="s">
        <v>2898</v>
      </c>
      <c r="D272" s="717" t="s">
        <v>2936</v>
      </c>
      <c r="E272" s="759">
        <v>1300</v>
      </c>
      <c r="F272" s="719">
        <v>80622888</v>
      </c>
      <c r="G272" s="717" t="s">
        <v>2950</v>
      </c>
      <c r="H272" s="717" t="s">
        <v>2936</v>
      </c>
      <c r="I272" s="760" t="s">
        <v>2901</v>
      </c>
      <c r="J272" s="760" t="s">
        <v>2902</v>
      </c>
      <c r="K272" s="761">
        <v>1</v>
      </c>
      <c r="L272" s="716">
        <v>12</v>
      </c>
      <c r="M272" s="762">
        <v>15600</v>
      </c>
      <c r="N272" s="716">
        <v>1</v>
      </c>
      <c r="O272" s="716">
        <v>9</v>
      </c>
      <c r="P272" s="763">
        <v>11700</v>
      </c>
    </row>
    <row r="273" spans="1:16" ht="60" x14ac:dyDescent="0.2">
      <c r="A273" s="758" t="s">
        <v>2896</v>
      </c>
      <c r="B273" s="715" t="s">
        <v>2897</v>
      </c>
      <c r="C273" s="722" t="s">
        <v>2898</v>
      </c>
      <c r="D273" s="717" t="s">
        <v>2936</v>
      </c>
      <c r="E273" s="759">
        <v>1300</v>
      </c>
      <c r="F273" s="719">
        <v>6795475</v>
      </c>
      <c r="G273" s="717" t="s">
        <v>2951</v>
      </c>
      <c r="H273" s="717" t="s">
        <v>2936</v>
      </c>
      <c r="I273" s="760" t="s">
        <v>2901</v>
      </c>
      <c r="J273" s="760" t="s">
        <v>2902</v>
      </c>
      <c r="K273" s="761">
        <v>1</v>
      </c>
      <c r="L273" s="716">
        <v>12</v>
      </c>
      <c r="M273" s="762">
        <v>15600</v>
      </c>
      <c r="N273" s="716">
        <v>1</v>
      </c>
      <c r="O273" s="716">
        <v>9</v>
      </c>
      <c r="P273" s="763">
        <v>11700</v>
      </c>
    </row>
    <row r="274" spans="1:16" ht="60" x14ac:dyDescent="0.2">
      <c r="A274" s="758" t="s">
        <v>2896</v>
      </c>
      <c r="B274" s="715" t="s">
        <v>2897</v>
      </c>
      <c r="C274" s="722" t="s">
        <v>2898</v>
      </c>
      <c r="D274" s="717" t="s">
        <v>2906</v>
      </c>
      <c r="E274" s="759">
        <v>1500</v>
      </c>
      <c r="F274" s="719">
        <v>31033438</v>
      </c>
      <c r="G274" s="717" t="s">
        <v>2952</v>
      </c>
      <c r="H274" s="717" t="s">
        <v>2906</v>
      </c>
      <c r="I274" s="760" t="s">
        <v>2527</v>
      </c>
      <c r="J274" s="760" t="s">
        <v>2527</v>
      </c>
      <c r="K274" s="761">
        <v>1</v>
      </c>
      <c r="L274" s="716">
        <v>12</v>
      </c>
      <c r="M274" s="762">
        <v>18000</v>
      </c>
      <c r="N274" s="716">
        <v>1</v>
      </c>
      <c r="O274" s="716">
        <v>9</v>
      </c>
      <c r="P274" s="763">
        <v>13500</v>
      </c>
    </row>
    <row r="275" spans="1:16" ht="60" x14ac:dyDescent="0.2">
      <c r="A275" s="758" t="s">
        <v>2896</v>
      </c>
      <c r="B275" s="715" t="s">
        <v>2897</v>
      </c>
      <c r="C275" s="722" t="s">
        <v>2898</v>
      </c>
      <c r="D275" s="717" t="s">
        <v>2945</v>
      </c>
      <c r="E275" s="759">
        <v>1500</v>
      </c>
      <c r="F275" s="719">
        <v>31188238</v>
      </c>
      <c r="G275" s="717" t="s">
        <v>2953</v>
      </c>
      <c r="H275" s="717" t="s">
        <v>2945</v>
      </c>
      <c r="I275" s="760" t="s">
        <v>2901</v>
      </c>
      <c r="J275" s="760" t="s">
        <v>2902</v>
      </c>
      <c r="K275" s="761">
        <v>1</v>
      </c>
      <c r="L275" s="716">
        <v>12</v>
      </c>
      <c r="M275" s="762">
        <v>18000</v>
      </c>
      <c r="N275" s="716">
        <v>1</v>
      </c>
      <c r="O275" s="716">
        <v>9</v>
      </c>
      <c r="P275" s="763">
        <v>13500</v>
      </c>
    </row>
    <row r="276" spans="1:16" ht="60" x14ac:dyDescent="0.2">
      <c r="A276" s="758" t="s">
        <v>2896</v>
      </c>
      <c r="B276" s="715" t="s">
        <v>2897</v>
      </c>
      <c r="C276" s="722" t="s">
        <v>2898</v>
      </c>
      <c r="D276" s="717" t="s">
        <v>2945</v>
      </c>
      <c r="E276" s="759">
        <v>1500</v>
      </c>
      <c r="F276" s="719">
        <v>9586490</v>
      </c>
      <c r="G276" s="717" t="s">
        <v>2954</v>
      </c>
      <c r="H276" s="717" t="s">
        <v>2945</v>
      </c>
      <c r="I276" s="760" t="s">
        <v>2901</v>
      </c>
      <c r="J276" s="760" t="s">
        <v>2902</v>
      </c>
      <c r="K276" s="761">
        <v>1</v>
      </c>
      <c r="L276" s="716">
        <v>12</v>
      </c>
      <c r="M276" s="762">
        <v>18000</v>
      </c>
      <c r="N276" s="716">
        <v>1</v>
      </c>
      <c r="O276" s="716">
        <v>9</v>
      </c>
      <c r="P276" s="763">
        <v>13500</v>
      </c>
    </row>
    <row r="277" spans="1:16" ht="60" x14ac:dyDescent="0.2">
      <c r="A277" s="758" t="s">
        <v>2896</v>
      </c>
      <c r="B277" s="715" t="s">
        <v>2897</v>
      </c>
      <c r="C277" s="722" t="s">
        <v>2898</v>
      </c>
      <c r="D277" s="717" t="s">
        <v>2909</v>
      </c>
      <c r="E277" s="759">
        <v>1500</v>
      </c>
      <c r="F277" s="719">
        <v>10620516</v>
      </c>
      <c r="G277" s="717" t="s">
        <v>2955</v>
      </c>
      <c r="H277" s="717" t="s">
        <v>2909</v>
      </c>
      <c r="I277" s="760" t="s">
        <v>2901</v>
      </c>
      <c r="J277" s="760" t="s">
        <v>2902</v>
      </c>
      <c r="K277" s="761">
        <v>1</v>
      </c>
      <c r="L277" s="716">
        <v>12</v>
      </c>
      <c r="M277" s="762">
        <v>18000</v>
      </c>
      <c r="N277" s="716">
        <v>1</v>
      </c>
      <c r="O277" s="716">
        <v>9</v>
      </c>
      <c r="P277" s="763">
        <v>13500</v>
      </c>
    </row>
    <row r="278" spans="1:16" ht="60" x14ac:dyDescent="0.2">
      <c r="A278" s="758" t="s">
        <v>2896</v>
      </c>
      <c r="B278" s="715" t="s">
        <v>2897</v>
      </c>
      <c r="C278" s="722" t="s">
        <v>2898</v>
      </c>
      <c r="D278" s="717" t="s">
        <v>2912</v>
      </c>
      <c r="E278" s="759">
        <v>1300</v>
      </c>
      <c r="F278" s="719">
        <v>43285899</v>
      </c>
      <c r="G278" s="717" t="s">
        <v>2956</v>
      </c>
      <c r="H278" s="717" t="s">
        <v>2912</v>
      </c>
      <c r="I278" s="760" t="s">
        <v>2901</v>
      </c>
      <c r="J278" s="760" t="s">
        <v>2902</v>
      </c>
      <c r="K278" s="761">
        <v>1</v>
      </c>
      <c r="L278" s="716">
        <v>12</v>
      </c>
      <c r="M278" s="762">
        <v>15600</v>
      </c>
      <c r="N278" s="716">
        <v>1</v>
      </c>
      <c r="O278" s="716">
        <v>9</v>
      </c>
      <c r="P278" s="763">
        <v>11700</v>
      </c>
    </row>
    <row r="279" spans="1:16" ht="60" x14ac:dyDescent="0.2">
      <c r="A279" s="758" t="s">
        <v>2896</v>
      </c>
      <c r="B279" s="715" t="s">
        <v>2897</v>
      </c>
      <c r="C279" s="722" t="s">
        <v>2898</v>
      </c>
      <c r="D279" s="717" t="s">
        <v>2945</v>
      </c>
      <c r="E279" s="759">
        <v>1300</v>
      </c>
      <c r="F279" s="719">
        <v>45958968</v>
      </c>
      <c r="G279" s="717" t="s">
        <v>2957</v>
      </c>
      <c r="H279" s="717" t="s">
        <v>2945</v>
      </c>
      <c r="I279" s="760" t="s">
        <v>2901</v>
      </c>
      <c r="J279" s="760" t="s">
        <v>2902</v>
      </c>
      <c r="K279" s="761">
        <v>1</v>
      </c>
      <c r="L279" s="716">
        <v>12</v>
      </c>
      <c r="M279" s="762">
        <v>15600</v>
      </c>
      <c r="N279" s="716">
        <v>1</v>
      </c>
      <c r="O279" s="716">
        <v>9</v>
      </c>
      <c r="P279" s="763">
        <v>11700</v>
      </c>
    </row>
    <row r="280" spans="1:16" ht="60" x14ac:dyDescent="0.2">
      <c r="A280" s="758" t="s">
        <v>2896</v>
      </c>
      <c r="B280" s="715" t="s">
        <v>2897</v>
      </c>
      <c r="C280" s="722" t="s">
        <v>2898</v>
      </c>
      <c r="D280" s="717" t="s">
        <v>2912</v>
      </c>
      <c r="E280" s="759">
        <v>1300</v>
      </c>
      <c r="F280" s="719">
        <v>43792023</v>
      </c>
      <c r="G280" s="717" t="s">
        <v>2958</v>
      </c>
      <c r="H280" s="717" t="s">
        <v>2912</v>
      </c>
      <c r="I280" s="760" t="s">
        <v>2901</v>
      </c>
      <c r="J280" s="760" t="s">
        <v>2902</v>
      </c>
      <c r="K280" s="761">
        <v>1</v>
      </c>
      <c r="L280" s="716">
        <v>12</v>
      </c>
      <c r="M280" s="762">
        <v>15600</v>
      </c>
      <c r="N280" s="716">
        <v>1</v>
      </c>
      <c r="O280" s="716">
        <v>9</v>
      </c>
      <c r="P280" s="763">
        <v>11700</v>
      </c>
    </row>
    <row r="281" spans="1:16" ht="60" x14ac:dyDescent="0.2">
      <c r="A281" s="758" t="s">
        <v>2896</v>
      </c>
      <c r="B281" s="715" t="s">
        <v>2897</v>
      </c>
      <c r="C281" s="722" t="s">
        <v>2898</v>
      </c>
      <c r="D281" s="717" t="s">
        <v>2936</v>
      </c>
      <c r="E281" s="759">
        <v>1300</v>
      </c>
      <c r="F281" s="719">
        <v>43151920</v>
      </c>
      <c r="G281" s="717" t="s">
        <v>2959</v>
      </c>
      <c r="H281" s="717" t="s">
        <v>2936</v>
      </c>
      <c r="I281" s="760" t="s">
        <v>2901</v>
      </c>
      <c r="J281" s="760" t="s">
        <v>2902</v>
      </c>
      <c r="K281" s="761">
        <v>1</v>
      </c>
      <c r="L281" s="716">
        <v>12</v>
      </c>
      <c r="M281" s="762">
        <v>15600</v>
      </c>
      <c r="N281" s="716">
        <v>1</v>
      </c>
      <c r="O281" s="716">
        <v>9</v>
      </c>
      <c r="P281" s="763">
        <v>11700</v>
      </c>
    </row>
    <row r="282" spans="1:16" ht="60" x14ac:dyDescent="0.2">
      <c r="A282" s="758" t="s">
        <v>2896</v>
      </c>
      <c r="B282" s="715" t="s">
        <v>2897</v>
      </c>
      <c r="C282" s="722" t="s">
        <v>2898</v>
      </c>
      <c r="D282" s="717" t="s">
        <v>2906</v>
      </c>
      <c r="E282" s="759">
        <v>1500</v>
      </c>
      <c r="F282" s="719">
        <v>44251071</v>
      </c>
      <c r="G282" s="717" t="s">
        <v>2960</v>
      </c>
      <c r="H282" s="717" t="s">
        <v>2906</v>
      </c>
      <c r="I282" s="760" t="s">
        <v>2527</v>
      </c>
      <c r="J282" s="760" t="s">
        <v>2527</v>
      </c>
      <c r="K282" s="761">
        <v>1</v>
      </c>
      <c r="L282" s="716">
        <v>12</v>
      </c>
      <c r="M282" s="762">
        <v>18000</v>
      </c>
      <c r="N282" s="716">
        <v>1</v>
      </c>
      <c r="O282" s="716">
        <v>9</v>
      </c>
      <c r="P282" s="763">
        <v>13500</v>
      </c>
    </row>
    <row r="283" spans="1:16" ht="60" x14ac:dyDescent="0.2">
      <c r="A283" s="758" t="s">
        <v>2896</v>
      </c>
      <c r="B283" s="715" t="s">
        <v>2897</v>
      </c>
      <c r="C283" s="722" t="s">
        <v>2898</v>
      </c>
      <c r="D283" s="717" t="s">
        <v>2936</v>
      </c>
      <c r="E283" s="759">
        <v>1300</v>
      </c>
      <c r="F283" s="719">
        <v>41178429</v>
      </c>
      <c r="G283" s="717" t="s">
        <v>2961</v>
      </c>
      <c r="H283" s="717" t="s">
        <v>2936</v>
      </c>
      <c r="I283" s="760" t="s">
        <v>2901</v>
      </c>
      <c r="J283" s="760" t="s">
        <v>2902</v>
      </c>
      <c r="K283" s="761">
        <v>1</v>
      </c>
      <c r="L283" s="716">
        <v>12</v>
      </c>
      <c r="M283" s="762">
        <v>15600</v>
      </c>
      <c r="N283" s="716">
        <v>1</v>
      </c>
      <c r="O283" s="716">
        <v>9</v>
      </c>
      <c r="P283" s="763">
        <v>11700</v>
      </c>
    </row>
    <row r="284" spans="1:16" ht="60" x14ac:dyDescent="0.2">
      <c r="A284" s="758" t="s">
        <v>2896</v>
      </c>
      <c r="B284" s="715" t="s">
        <v>2897</v>
      </c>
      <c r="C284" s="722" t="s">
        <v>2898</v>
      </c>
      <c r="D284" s="717" t="s">
        <v>2899</v>
      </c>
      <c r="E284" s="759">
        <v>1300</v>
      </c>
      <c r="F284" s="719">
        <v>9548637</v>
      </c>
      <c r="G284" s="717" t="s">
        <v>2962</v>
      </c>
      <c r="H284" s="717" t="s">
        <v>2899</v>
      </c>
      <c r="I284" s="760" t="s">
        <v>2901</v>
      </c>
      <c r="J284" s="760" t="s">
        <v>2902</v>
      </c>
      <c r="K284" s="761">
        <v>1</v>
      </c>
      <c r="L284" s="716">
        <v>12</v>
      </c>
      <c r="M284" s="762">
        <v>15600</v>
      </c>
      <c r="N284" s="716">
        <v>1</v>
      </c>
      <c r="O284" s="716">
        <v>9</v>
      </c>
      <c r="P284" s="763">
        <v>11700</v>
      </c>
    </row>
    <row r="285" spans="1:16" ht="60" x14ac:dyDescent="0.2">
      <c r="A285" s="758" t="s">
        <v>2896</v>
      </c>
      <c r="B285" s="715" t="s">
        <v>2897</v>
      </c>
      <c r="C285" s="722" t="s">
        <v>2898</v>
      </c>
      <c r="D285" s="717" t="s">
        <v>2963</v>
      </c>
      <c r="E285" s="759">
        <v>1500</v>
      </c>
      <c r="F285" s="719">
        <v>7761987</v>
      </c>
      <c r="G285" s="717" t="s">
        <v>2964</v>
      </c>
      <c r="H285" s="717" t="s">
        <v>2963</v>
      </c>
      <c r="I285" s="760" t="s">
        <v>2527</v>
      </c>
      <c r="J285" s="760" t="s">
        <v>2527</v>
      </c>
      <c r="K285" s="761">
        <v>1</v>
      </c>
      <c r="L285" s="716">
        <v>12</v>
      </c>
      <c r="M285" s="762">
        <v>18000</v>
      </c>
      <c r="N285" s="716">
        <v>1</v>
      </c>
      <c r="O285" s="716">
        <v>9</v>
      </c>
      <c r="P285" s="763">
        <v>13500</v>
      </c>
    </row>
    <row r="286" spans="1:16" ht="60" x14ac:dyDescent="0.2">
      <c r="A286" s="758" t="s">
        <v>2896</v>
      </c>
      <c r="B286" s="715" t="s">
        <v>2897</v>
      </c>
      <c r="C286" s="722" t="s">
        <v>2898</v>
      </c>
      <c r="D286" s="717" t="s">
        <v>2906</v>
      </c>
      <c r="E286" s="759">
        <v>1500</v>
      </c>
      <c r="F286" s="719">
        <v>42560829</v>
      </c>
      <c r="G286" s="717" t="s">
        <v>2965</v>
      </c>
      <c r="H286" s="717" t="s">
        <v>2906</v>
      </c>
      <c r="I286" s="760" t="s">
        <v>2527</v>
      </c>
      <c r="J286" s="760" t="s">
        <v>2527</v>
      </c>
      <c r="K286" s="761">
        <v>1</v>
      </c>
      <c r="L286" s="716">
        <v>12</v>
      </c>
      <c r="M286" s="762">
        <v>18000</v>
      </c>
      <c r="N286" s="716">
        <v>1</v>
      </c>
      <c r="O286" s="716">
        <v>9</v>
      </c>
      <c r="P286" s="763">
        <v>13500</v>
      </c>
    </row>
    <row r="287" spans="1:16" ht="60" x14ac:dyDescent="0.2">
      <c r="A287" s="758" t="s">
        <v>2896</v>
      </c>
      <c r="B287" s="715" t="s">
        <v>2897</v>
      </c>
      <c r="C287" s="722" t="s">
        <v>2898</v>
      </c>
      <c r="D287" s="717" t="s">
        <v>2906</v>
      </c>
      <c r="E287" s="759">
        <v>1500</v>
      </c>
      <c r="F287" s="719">
        <v>40090089</v>
      </c>
      <c r="G287" s="717" t="s">
        <v>2966</v>
      </c>
      <c r="H287" s="717" t="s">
        <v>2906</v>
      </c>
      <c r="I287" s="760" t="s">
        <v>2527</v>
      </c>
      <c r="J287" s="760" t="s">
        <v>2527</v>
      </c>
      <c r="K287" s="761">
        <v>1</v>
      </c>
      <c r="L287" s="716">
        <v>12</v>
      </c>
      <c r="M287" s="762">
        <v>18000</v>
      </c>
      <c r="N287" s="716">
        <v>1</v>
      </c>
      <c r="O287" s="716">
        <v>9</v>
      </c>
      <c r="P287" s="763">
        <v>13500</v>
      </c>
    </row>
    <row r="288" spans="1:16" ht="60" x14ac:dyDescent="0.2">
      <c r="A288" s="758" t="s">
        <v>2896</v>
      </c>
      <c r="B288" s="715" t="s">
        <v>2897</v>
      </c>
      <c r="C288" s="722" t="s">
        <v>2898</v>
      </c>
      <c r="D288" s="717" t="s">
        <v>2906</v>
      </c>
      <c r="E288" s="759">
        <v>1500</v>
      </c>
      <c r="F288" s="719">
        <v>42370419</v>
      </c>
      <c r="G288" s="717" t="s">
        <v>2967</v>
      </c>
      <c r="H288" s="717" t="s">
        <v>2906</v>
      </c>
      <c r="I288" s="760" t="s">
        <v>2527</v>
      </c>
      <c r="J288" s="760" t="s">
        <v>2527</v>
      </c>
      <c r="K288" s="761">
        <v>1</v>
      </c>
      <c r="L288" s="716">
        <v>12</v>
      </c>
      <c r="M288" s="762">
        <v>18000</v>
      </c>
      <c r="N288" s="716">
        <v>1</v>
      </c>
      <c r="O288" s="716">
        <v>9</v>
      </c>
      <c r="P288" s="763">
        <v>13500</v>
      </c>
    </row>
    <row r="289" spans="1:16" ht="60" x14ac:dyDescent="0.2">
      <c r="A289" s="758" t="s">
        <v>2896</v>
      </c>
      <c r="B289" s="715" t="s">
        <v>2897</v>
      </c>
      <c r="C289" s="722" t="s">
        <v>2898</v>
      </c>
      <c r="D289" s="717" t="s">
        <v>2906</v>
      </c>
      <c r="E289" s="759">
        <v>1500</v>
      </c>
      <c r="F289" s="719">
        <v>41422489</v>
      </c>
      <c r="G289" s="717" t="s">
        <v>2968</v>
      </c>
      <c r="H289" s="717" t="s">
        <v>2906</v>
      </c>
      <c r="I289" s="760" t="s">
        <v>2527</v>
      </c>
      <c r="J289" s="760" t="s">
        <v>2527</v>
      </c>
      <c r="K289" s="761">
        <v>1</v>
      </c>
      <c r="L289" s="716">
        <v>12</v>
      </c>
      <c r="M289" s="762">
        <v>18000</v>
      </c>
      <c r="N289" s="716">
        <v>1</v>
      </c>
      <c r="O289" s="716">
        <v>9</v>
      </c>
      <c r="P289" s="763">
        <v>13500</v>
      </c>
    </row>
    <row r="290" spans="1:16" ht="60" x14ac:dyDescent="0.2">
      <c r="A290" s="758" t="s">
        <v>2896</v>
      </c>
      <c r="B290" s="715" t="s">
        <v>2897</v>
      </c>
      <c r="C290" s="722" t="s">
        <v>2898</v>
      </c>
      <c r="D290" s="717" t="s">
        <v>2912</v>
      </c>
      <c r="E290" s="759">
        <v>1300</v>
      </c>
      <c r="F290" s="719">
        <v>31033535</v>
      </c>
      <c r="G290" s="717" t="s">
        <v>2969</v>
      </c>
      <c r="H290" s="717" t="s">
        <v>2912</v>
      </c>
      <c r="I290" s="760" t="s">
        <v>2901</v>
      </c>
      <c r="J290" s="760" t="s">
        <v>2902</v>
      </c>
      <c r="K290" s="761">
        <v>1</v>
      </c>
      <c r="L290" s="716">
        <v>12</v>
      </c>
      <c r="M290" s="762">
        <v>15600</v>
      </c>
      <c r="N290" s="716">
        <v>1</v>
      </c>
      <c r="O290" s="716">
        <v>9</v>
      </c>
      <c r="P290" s="763">
        <v>11700</v>
      </c>
    </row>
    <row r="291" spans="1:16" ht="60" x14ac:dyDescent="0.2">
      <c r="A291" s="758" t="s">
        <v>2896</v>
      </c>
      <c r="B291" s="715" t="s">
        <v>2897</v>
      </c>
      <c r="C291" s="722" t="s">
        <v>2898</v>
      </c>
      <c r="D291" s="717" t="s">
        <v>2912</v>
      </c>
      <c r="E291" s="759">
        <v>1300</v>
      </c>
      <c r="F291" s="719">
        <v>31185666</v>
      </c>
      <c r="G291" s="717" t="s">
        <v>2970</v>
      </c>
      <c r="H291" s="717" t="s">
        <v>2912</v>
      </c>
      <c r="I291" s="760" t="s">
        <v>2901</v>
      </c>
      <c r="J291" s="760" t="s">
        <v>2902</v>
      </c>
      <c r="K291" s="761">
        <v>1</v>
      </c>
      <c r="L291" s="716">
        <v>12</v>
      </c>
      <c r="M291" s="762">
        <v>15600</v>
      </c>
      <c r="N291" s="716">
        <v>1</v>
      </c>
      <c r="O291" s="716">
        <v>9</v>
      </c>
      <c r="P291" s="763">
        <v>11700</v>
      </c>
    </row>
    <row r="292" spans="1:16" ht="60" x14ac:dyDescent="0.2">
      <c r="A292" s="758" t="s">
        <v>2896</v>
      </c>
      <c r="B292" s="715" t="s">
        <v>2897</v>
      </c>
      <c r="C292" s="722" t="s">
        <v>2898</v>
      </c>
      <c r="D292" s="717" t="s">
        <v>2912</v>
      </c>
      <c r="E292" s="759">
        <v>1300</v>
      </c>
      <c r="F292" s="719">
        <v>42966636</v>
      </c>
      <c r="G292" s="717" t="s">
        <v>2971</v>
      </c>
      <c r="H292" s="717" t="s">
        <v>2912</v>
      </c>
      <c r="I292" s="760" t="s">
        <v>2901</v>
      </c>
      <c r="J292" s="760" t="s">
        <v>2902</v>
      </c>
      <c r="K292" s="761">
        <v>1</v>
      </c>
      <c r="L292" s="716">
        <v>12</v>
      </c>
      <c r="M292" s="762">
        <v>15600</v>
      </c>
      <c r="N292" s="716">
        <v>1</v>
      </c>
      <c r="O292" s="716">
        <v>9</v>
      </c>
      <c r="P292" s="763">
        <v>11700</v>
      </c>
    </row>
    <row r="293" spans="1:16" ht="60" x14ac:dyDescent="0.2">
      <c r="A293" s="758" t="s">
        <v>2896</v>
      </c>
      <c r="B293" s="715" t="s">
        <v>2897</v>
      </c>
      <c r="C293" s="722" t="s">
        <v>2898</v>
      </c>
      <c r="D293" s="717" t="s">
        <v>2600</v>
      </c>
      <c r="E293" s="759">
        <v>1800</v>
      </c>
      <c r="F293" s="719">
        <v>23965129</v>
      </c>
      <c r="G293" s="717" t="s">
        <v>2972</v>
      </c>
      <c r="H293" s="717" t="s">
        <v>2600</v>
      </c>
      <c r="I293" s="719" t="s">
        <v>2930</v>
      </c>
      <c r="J293" s="719" t="s">
        <v>2930</v>
      </c>
      <c r="K293" s="761">
        <v>1</v>
      </c>
      <c r="L293" s="716">
        <v>12</v>
      </c>
      <c r="M293" s="762">
        <v>21600</v>
      </c>
      <c r="N293" s="716">
        <v>1</v>
      </c>
      <c r="O293" s="716">
        <v>9</v>
      </c>
      <c r="P293" s="763">
        <v>16200</v>
      </c>
    </row>
    <row r="294" spans="1:16" ht="60" x14ac:dyDescent="0.2">
      <c r="A294" s="758" t="s">
        <v>2896</v>
      </c>
      <c r="B294" s="715" t="s">
        <v>2897</v>
      </c>
      <c r="C294" s="722" t="s">
        <v>2898</v>
      </c>
      <c r="D294" s="717" t="s">
        <v>2912</v>
      </c>
      <c r="E294" s="759">
        <v>1300</v>
      </c>
      <c r="F294" s="719">
        <v>40538367</v>
      </c>
      <c r="G294" s="717" t="s">
        <v>2973</v>
      </c>
      <c r="H294" s="717" t="s">
        <v>2912</v>
      </c>
      <c r="I294" s="760" t="s">
        <v>2901</v>
      </c>
      <c r="J294" s="760" t="s">
        <v>2902</v>
      </c>
      <c r="K294" s="761">
        <v>1</v>
      </c>
      <c r="L294" s="716">
        <v>12</v>
      </c>
      <c r="M294" s="762">
        <v>15600</v>
      </c>
      <c r="N294" s="716">
        <v>1</v>
      </c>
      <c r="O294" s="716">
        <v>9</v>
      </c>
      <c r="P294" s="763">
        <v>11700</v>
      </c>
    </row>
    <row r="295" spans="1:16" ht="60" x14ac:dyDescent="0.2">
      <c r="A295" s="758" t="s">
        <v>2896</v>
      </c>
      <c r="B295" s="715" t="s">
        <v>2897</v>
      </c>
      <c r="C295" s="722" t="s">
        <v>2898</v>
      </c>
      <c r="D295" s="717" t="s">
        <v>2912</v>
      </c>
      <c r="E295" s="759">
        <v>1300</v>
      </c>
      <c r="F295" s="719">
        <v>31020636</v>
      </c>
      <c r="G295" s="717" t="s">
        <v>2974</v>
      </c>
      <c r="H295" s="717" t="s">
        <v>2912</v>
      </c>
      <c r="I295" s="760" t="s">
        <v>2901</v>
      </c>
      <c r="J295" s="760" t="s">
        <v>2902</v>
      </c>
      <c r="K295" s="761">
        <v>1</v>
      </c>
      <c r="L295" s="716">
        <v>12</v>
      </c>
      <c r="M295" s="762">
        <v>15600</v>
      </c>
      <c r="N295" s="716">
        <v>1</v>
      </c>
      <c r="O295" s="716">
        <v>9</v>
      </c>
      <c r="P295" s="763">
        <v>11700</v>
      </c>
    </row>
    <row r="296" spans="1:16" ht="60" x14ac:dyDescent="0.2">
      <c r="A296" s="758" t="s">
        <v>2896</v>
      </c>
      <c r="B296" s="715" t="s">
        <v>2897</v>
      </c>
      <c r="C296" s="722" t="s">
        <v>2898</v>
      </c>
      <c r="D296" s="717" t="s">
        <v>2912</v>
      </c>
      <c r="E296" s="759">
        <v>1300</v>
      </c>
      <c r="F296" s="719">
        <v>70780553</v>
      </c>
      <c r="G296" s="717" t="s">
        <v>2975</v>
      </c>
      <c r="H296" s="717" t="s">
        <v>2912</v>
      </c>
      <c r="I296" s="760" t="s">
        <v>2901</v>
      </c>
      <c r="J296" s="760" t="s">
        <v>2902</v>
      </c>
      <c r="K296" s="761">
        <v>1</v>
      </c>
      <c r="L296" s="716">
        <v>12</v>
      </c>
      <c r="M296" s="762">
        <v>15600</v>
      </c>
      <c r="N296" s="716">
        <v>1</v>
      </c>
      <c r="O296" s="716">
        <v>9</v>
      </c>
      <c r="P296" s="763">
        <v>11700</v>
      </c>
    </row>
    <row r="297" spans="1:16" ht="60" x14ac:dyDescent="0.2">
      <c r="A297" s="758" t="s">
        <v>2896</v>
      </c>
      <c r="B297" s="715" t="s">
        <v>2897</v>
      </c>
      <c r="C297" s="722" t="s">
        <v>2898</v>
      </c>
      <c r="D297" s="717" t="s">
        <v>2912</v>
      </c>
      <c r="E297" s="759">
        <v>1300</v>
      </c>
      <c r="F297" s="719">
        <v>42171094</v>
      </c>
      <c r="G297" s="717" t="s">
        <v>2976</v>
      </c>
      <c r="H297" s="717" t="s">
        <v>2912</v>
      </c>
      <c r="I297" s="760" t="s">
        <v>2901</v>
      </c>
      <c r="J297" s="760" t="s">
        <v>2902</v>
      </c>
      <c r="K297" s="761">
        <v>1</v>
      </c>
      <c r="L297" s="716">
        <v>12</v>
      </c>
      <c r="M297" s="762">
        <v>15600</v>
      </c>
      <c r="N297" s="716">
        <v>1</v>
      </c>
      <c r="O297" s="716">
        <v>9</v>
      </c>
      <c r="P297" s="763">
        <v>11700</v>
      </c>
    </row>
    <row r="298" spans="1:16" ht="60" x14ac:dyDescent="0.2">
      <c r="A298" s="758" t="s">
        <v>2896</v>
      </c>
      <c r="B298" s="715" t="s">
        <v>2897</v>
      </c>
      <c r="C298" s="722" t="s">
        <v>2898</v>
      </c>
      <c r="D298" s="717" t="s">
        <v>2912</v>
      </c>
      <c r="E298" s="759">
        <v>1300</v>
      </c>
      <c r="F298" s="719">
        <v>41128739</v>
      </c>
      <c r="G298" s="717" t="s">
        <v>2977</v>
      </c>
      <c r="H298" s="717" t="s">
        <v>2912</v>
      </c>
      <c r="I298" s="760" t="s">
        <v>2901</v>
      </c>
      <c r="J298" s="760" t="s">
        <v>2902</v>
      </c>
      <c r="K298" s="761">
        <v>1</v>
      </c>
      <c r="L298" s="716">
        <v>12</v>
      </c>
      <c r="M298" s="762">
        <v>15600</v>
      </c>
      <c r="N298" s="716">
        <v>1</v>
      </c>
      <c r="O298" s="716">
        <v>9</v>
      </c>
      <c r="P298" s="763">
        <v>11700</v>
      </c>
    </row>
    <row r="299" spans="1:16" ht="60" x14ac:dyDescent="0.2">
      <c r="A299" s="758" t="s">
        <v>2896</v>
      </c>
      <c r="B299" s="715" t="s">
        <v>2897</v>
      </c>
      <c r="C299" s="722" t="s">
        <v>2898</v>
      </c>
      <c r="D299" s="717" t="s">
        <v>2906</v>
      </c>
      <c r="E299" s="759">
        <v>1500</v>
      </c>
      <c r="F299" s="719">
        <v>41239943</v>
      </c>
      <c r="G299" s="717" t="s">
        <v>2978</v>
      </c>
      <c r="H299" s="717" t="s">
        <v>2906</v>
      </c>
      <c r="I299" s="760" t="s">
        <v>2527</v>
      </c>
      <c r="J299" s="760" t="s">
        <v>2527</v>
      </c>
      <c r="K299" s="761">
        <v>1</v>
      </c>
      <c r="L299" s="716">
        <v>12</v>
      </c>
      <c r="M299" s="762">
        <v>18000</v>
      </c>
      <c r="N299" s="716">
        <v>1</v>
      </c>
      <c r="O299" s="716">
        <v>9</v>
      </c>
      <c r="P299" s="763">
        <v>13500</v>
      </c>
    </row>
    <row r="300" spans="1:16" ht="60" x14ac:dyDescent="0.2">
      <c r="A300" s="758" t="s">
        <v>2896</v>
      </c>
      <c r="B300" s="715" t="s">
        <v>2897</v>
      </c>
      <c r="C300" s="722" t="s">
        <v>2898</v>
      </c>
      <c r="D300" s="717" t="s">
        <v>2906</v>
      </c>
      <c r="E300" s="759">
        <v>1500</v>
      </c>
      <c r="F300" s="719">
        <v>43139505</v>
      </c>
      <c r="G300" s="717" t="s">
        <v>2979</v>
      </c>
      <c r="H300" s="717" t="s">
        <v>2906</v>
      </c>
      <c r="I300" s="760" t="s">
        <v>2527</v>
      </c>
      <c r="J300" s="760" t="s">
        <v>2527</v>
      </c>
      <c r="K300" s="761">
        <v>1</v>
      </c>
      <c r="L300" s="716">
        <v>12</v>
      </c>
      <c r="M300" s="762">
        <v>18000</v>
      </c>
      <c r="N300" s="716">
        <v>1</v>
      </c>
      <c r="O300" s="716">
        <v>9</v>
      </c>
      <c r="P300" s="763">
        <v>13500</v>
      </c>
    </row>
    <row r="301" spans="1:16" ht="60" x14ac:dyDescent="0.2">
      <c r="A301" s="758" t="s">
        <v>2896</v>
      </c>
      <c r="B301" s="715" t="s">
        <v>2897</v>
      </c>
      <c r="C301" s="722" t="s">
        <v>2898</v>
      </c>
      <c r="D301" s="717" t="s">
        <v>2906</v>
      </c>
      <c r="E301" s="759">
        <v>1500</v>
      </c>
      <c r="F301" s="719">
        <v>43500935</v>
      </c>
      <c r="G301" s="717" t="s">
        <v>2980</v>
      </c>
      <c r="H301" s="717" t="s">
        <v>2906</v>
      </c>
      <c r="I301" s="760" t="s">
        <v>2527</v>
      </c>
      <c r="J301" s="760" t="s">
        <v>2527</v>
      </c>
      <c r="K301" s="761">
        <v>1</v>
      </c>
      <c r="L301" s="716">
        <v>12</v>
      </c>
      <c r="M301" s="762">
        <v>18000</v>
      </c>
      <c r="N301" s="716">
        <v>1</v>
      </c>
      <c r="O301" s="716">
        <v>9</v>
      </c>
      <c r="P301" s="763">
        <v>13500</v>
      </c>
    </row>
    <row r="302" spans="1:16" ht="60" x14ac:dyDescent="0.2">
      <c r="A302" s="758" t="s">
        <v>2896</v>
      </c>
      <c r="B302" s="715" t="s">
        <v>2897</v>
      </c>
      <c r="C302" s="722" t="s">
        <v>2898</v>
      </c>
      <c r="D302" s="717" t="s">
        <v>2981</v>
      </c>
      <c r="E302" s="759">
        <v>1800</v>
      </c>
      <c r="F302" s="719">
        <v>41098789</v>
      </c>
      <c r="G302" s="717" t="s">
        <v>2982</v>
      </c>
      <c r="H302" s="717" t="s">
        <v>2981</v>
      </c>
      <c r="I302" s="719" t="s">
        <v>2930</v>
      </c>
      <c r="J302" s="719" t="s">
        <v>2930</v>
      </c>
      <c r="K302" s="761">
        <v>1</v>
      </c>
      <c r="L302" s="716">
        <v>12</v>
      </c>
      <c r="M302" s="762">
        <v>21600</v>
      </c>
      <c r="N302" s="716">
        <v>1</v>
      </c>
      <c r="O302" s="716">
        <v>9</v>
      </c>
      <c r="P302" s="763">
        <v>16200</v>
      </c>
    </row>
    <row r="303" spans="1:16" ht="60" x14ac:dyDescent="0.2">
      <c r="A303" s="758" t="s">
        <v>2896</v>
      </c>
      <c r="B303" s="715" t="s">
        <v>2897</v>
      </c>
      <c r="C303" s="722" t="s">
        <v>2898</v>
      </c>
      <c r="D303" s="717" t="s">
        <v>2912</v>
      </c>
      <c r="E303" s="759">
        <v>1300</v>
      </c>
      <c r="F303" s="719">
        <v>31039585</v>
      </c>
      <c r="G303" s="717" t="s">
        <v>2983</v>
      </c>
      <c r="H303" s="717" t="s">
        <v>2912</v>
      </c>
      <c r="I303" s="760" t="s">
        <v>2901</v>
      </c>
      <c r="J303" s="760" t="s">
        <v>2902</v>
      </c>
      <c r="K303" s="761">
        <v>1</v>
      </c>
      <c r="L303" s="716">
        <v>12</v>
      </c>
      <c r="M303" s="762">
        <v>15600</v>
      </c>
      <c r="N303" s="716">
        <v>1</v>
      </c>
      <c r="O303" s="716">
        <v>9</v>
      </c>
      <c r="P303" s="763">
        <v>11700</v>
      </c>
    </row>
    <row r="304" spans="1:16" ht="60" x14ac:dyDescent="0.2">
      <c r="A304" s="758" t="s">
        <v>2896</v>
      </c>
      <c r="B304" s="715" t="s">
        <v>2897</v>
      </c>
      <c r="C304" s="722" t="s">
        <v>2898</v>
      </c>
      <c r="D304" s="717" t="s">
        <v>2984</v>
      </c>
      <c r="E304" s="759">
        <v>1300</v>
      </c>
      <c r="F304" s="719">
        <v>31301934</v>
      </c>
      <c r="G304" s="717" t="s">
        <v>2985</v>
      </c>
      <c r="H304" s="717" t="s">
        <v>2984</v>
      </c>
      <c r="I304" s="760" t="s">
        <v>2901</v>
      </c>
      <c r="J304" s="760" t="s">
        <v>2902</v>
      </c>
      <c r="K304" s="761">
        <v>1</v>
      </c>
      <c r="L304" s="716">
        <v>12</v>
      </c>
      <c r="M304" s="762">
        <v>15600</v>
      </c>
      <c r="N304" s="716">
        <v>1</v>
      </c>
      <c r="O304" s="716">
        <v>9</v>
      </c>
      <c r="P304" s="763">
        <v>11700</v>
      </c>
    </row>
    <row r="305" spans="1:16" ht="60" x14ac:dyDescent="0.2">
      <c r="A305" s="758" t="s">
        <v>2896</v>
      </c>
      <c r="B305" s="715" t="s">
        <v>2897</v>
      </c>
      <c r="C305" s="722" t="s">
        <v>2898</v>
      </c>
      <c r="D305" s="717" t="s">
        <v>2986</v>
      </c>
      <c r="E305" s="759">
        <v>1800</v>
      </c>
      <c r="F305" s="719">
        <v>31045071</v>
      </c>
      <c r="G305" s="717" t="s">
        <v>2987</v>
      </c>
      <c r="H305" s="717" t="s">
        <v>2986</v>
      </c>
      <c r="I305" s="719" t="s">
        <v>2930</v>
      </c>
      <c r="J305" s="719" t="s">
        <v>2930</v>
      </c>
      <c r="K305" s="761">
        <v>1</v>
      </c>
      <c r="L305" s="716">
        <v>12</v>
      </c>
      <c r="M305" s="762">
        <v>21600</v>
      </c>
      <c r="N305" s="716">
        <v>1</v>
      </c>
      <c r="O305" s="716">
        <v>9</v>
      </c>
      <c r="P305" s="763">
        <v>16200</v>
      </c>
    </row>
    <row r="306" spans="1:16" ht="60" x14ac:dyDescent="0.2">
      <c r="A306" s="758" t="s">
        <v>2896</v>
      </c>
      <c r="B306" s="715" t="s">
        <v>2897</v>
      </c>
      <c r="C306" s="722" t="s">
        <v>2898</v>
      </c>
      <c r="D306" s="717" t="s">
        <v>2909</v>
      </c>
      <c r="E306" s="759">
        <v>1500</v>
      </c>
      <c r="F306" s="719">
        <v>31040351</v>
      </c>
      <c r="G306" s="717" t="s">
        <v>2988</v>
      </c>
      <c r="H306" s="717" t="s">
        <v>2909</v>
      </c>
      <c r="I306" s="760" t="s">
        <v>2901</v>
      </c>
      <c r="J306" s="760" t="s">
        <v>2902</v>
      </c>
      <c r="K306" s="761">
        <v>1</v>
      </c>
      <c r="L306" s="716">
        <v>12</v>
      </c>
      <c r="M306" s="762">
        <v>18000</v>
      </c>
      <c r="N306" s="716">
        <v>1</v>
      </c>
      <c r="O306" s="716">
        <v>9</v>
      </c>
      <c r="P306" s="763">
        <v>13500</v>
      </c>
    </row>
    <row r="307" spans="1:16" ht="60" x14ac:dyDescent="0.2">
      <c r="A307" s="758" t="s">
        <v>2896</v>
      </c>
      <c r="B307" s="715" t="s">
        <v>2897</v>
      </c>
      <c r="C307" s="722" t="s">
        <v>2898</v>
      </c>
      <c r="D307" s="717" t="s">
        <v>2912</v>
      </c>
      <c r="E307" s="759">
        <v>1300</v>
      </c>
      <c r="F307" s="719">
        <v>31036635</v>
      </c>
      <c r="G307" s="717" t="s">
        <v>2989</v>
      </c>
      <c r="H307" s="717" t="s">
        <v>2912</v>
      </c>
      <c r="I307" s="760" t="s">
        <v>2901</v>
      </c>
      <c r="J307" s="760" t="s">
        <v>2902</v>
      </c>
      <c r="K307" s="761">
        <v>1</v>
      </c>
      <c r="L307" s="716">
        <v>12</v>
      </c>
      <c r="M307" s="762">
        <v>15600</v>
      </c>
      <c r="N307" s="716">
        <v>1</v>
      </c>
      <c r="O307" s="716">
        <v>9</v>
      </c>
      <c r="P307" s="763">
        <v>11700</v>
      </c>
    </row>
    <row r="308" spans="1:16" ht="60" x14ac:dyDescent="0.2">
      <c r="A308" s="758" t="s">
        <v>2896</v>
      </c>
      <c r="B308" s="715" t="s">
        <v>2897</v>
      </c>
      <c r="C308" s="722" t="s">
        <v>2898</v>
      </c>
      <c r="D308" s="717" t="s">
        <v>2912</v>
      </c>
      <c r="E308" s="759">
        <v>1300</v>
      </c>
      <c r="F308" s="719">
        <v>70784321</v>
      </c>
      <c r="G308" s="717" t="s">
        <v>2990</v>
      </c>
      <c r="H308" s="717" t="s">
        <v>2912</v>
      </c>
      <c r="I308" s="760" t="s">
        <v>2901</v>
      </c>
      <c r="J308" s="760" t="s">
        <v>2902</v>
      </c>
      <c r="K308" s="761">
        <v>1</v>
      </c>
      <c r="L308" s="716">
        <v>12</v>
      </c>
      <c r="M308" s="762">
        <v>15600</v>
      </c>
      <c r="N308" s="716">
        <v>1</v>
      </c>
      <c r="O308" s="716">
        <v>9</v>
      </c>
      <c r="P308" s="763">
        <v>11700</v>
      </c>
    </row>
    <row r="309" spans="1:16" ht="60" x14ac:dyDescent="0.2">
      <c r="A309" s="758" t="s">
        <v>2896</v>
      </c>
      <c r="B309" s="715" t="s">
        <v>2897</v>
      </c>
      <c r="C309" s="722" t="s">
        <v>2898</v>
      </c>
      <c r="D309" s="717" t="s">
        <v>2912</v>
      </c>
      <c r="E309" s="759">
        <v>1300</v>
      </c>
      <c r="F309" s="719">
        <v>31015103</v>
      </c>
      <c r="G309" s="717" t="s">
        <v>2991</v>
      </c>
      <c r="H309" s="717" t="s">
        <v>2912</v>
      </c>
      <c r="I309" s="760" t="s">
        <v>2901</v>
      </c>
      <c r="J309" s="760" t="s">
        <v>2902</v>
      </c>
      <c r="K309" s="761">
        <v>1</v>
      </c>
      <c r="L309" s="716">
        <v>12</v>
      </c>
      <c r="M309" s="762">
        <v>15600</v>
      </c>
      <c r="N309" s="716">
        <v>1</v>
      </c>
      <c r="O309" s="716">
        <v>9</v>
      </c>
      <c r="P309" s="763">
        <v>11700</v>
      </c>
    </row>
    <row r="310" spans="1:16" ht="60" x14ac:dyDescent="0.2">
      <c r="A310" s="758" t="s">
        <v>2896</v>
      </c>
      <c r="B310" s="715" t="s">
        <v>2897</v>
      </c>
      <c r="C310" s="722" t="s">
        <v>2898</v>
      </c>
      <c r="D310" s="717" t="s">
        <v>2992</v>
      </c>
      <c r="E310" s="759">
        <v>1300</v>
      </c>
      <c r="F310" s="719">
        <v>80036663</v>
      </c>
      <c r="G310" s="717" t="s">
        <v>2993</v>
      </c>
      <c r="H310" s="717" t="s">
        <v>2992</v>
      </c>
      <c r="I310" s="760" t="s">
        <v>2901</v>
      </c>
      <c r="J310" s="760" t="s">
        <v>2902</v>
      </c>
      <c r="K310" s="761">
        <v>1</v>
      </c>
      <c r="L310" s="716">
        <v>12</v>
      </c>
      <c r="M310" s="762">
        <v>15600</v>
      </c>
      <c r="N310" s="716">
        <v>1</v>
      </c>
      <c r="O310" s="716">
        <v>9</v>
      </c>
      <c r="P310" s="763">
        <v>11700</v>
      </c>
    </row>
    <row r="311" spans="1:16" ht="60" x14ac:dyDescent="0.2">
      <c r="A311" s="758" t="s">
        <v>2896</v>
      </c>
      <c r="B311" s="715" t="s">
        <v>2897</v>
      </c>
      <c r="C311" s="722" t="s">
        <v>2898</v>
      </c>
      <c r="D311" s="717" t="s">
        <v>2899</v>
      </c>
      <c r="E311" s="759">
        <v>1500</v>
      </c>
      <c r="F311" s="719">
        <v>23998603</v>
      </c>
      <c r="G311" s="717" t="s">
        <v>2994</v>
      </c>
      <c r="H311" s="717" t="s">
        <v>2899</v>
      </c>
      <c r="I311" s="760" t="s">
        <v>2901</v>
      </c>
      <c r="J311" s="760" t="s">
        <v>2902</v>
      </c>
      <c r="K311" s="761">
        <v>1</v>
      </c>
      <c r="L311" s="716">
        <v>12</v>
      </c>
      <c r="M311" s="762">
        <v>18000</v>
      </c>
      <c r="N311" s="716">
        <v>1</v>
      </c>
      <c r="O311" s="716">
        <v>9</v>
      </c>
      <c r="P311" s="763">
        <v>13500</v>
      </c>
    </row>
    <row r="312" spans="1:16" ht="60" x14ac:dyDescent="0.2">
      <c r="A312" s="758" t="s">
        <v>2896</v>
      </c>
      <c r="B312" s="715" t="s">
        <v>2897</v>
      </c>
      <c r="C312" s="722" t="s">
        <v>2898</v>
      </c>
      <c r="D312" s="717" t="s">
        <v>2918</v>
      </c>
      <c r="E312" s="759">
        <v>1500</v>
      </c>
      <c r="F312" s="719">
        <v>31033509</v>
      </c>
      <c r="G312" s="717" t="s">
        <v>2995</v>
      </c>
      <c r="H312" s="717" t="s">
        <v>2918</v>
      </c>
      <c r="I312" s="760" t="s">
        <v>2527</v>
      </c>
      <c r="J312" s="760" t="s">
        <v>2527</v>
      </c>
      <c r="K312" s="761">
        <v>1</v>
      </c>
      <c r="L312" s="716">
        <v>12</v>
      </c>
      <c r="M312" s="762">
        <v>18000</v>
      </c>
      <c r="N312" s="716">
        <v>1</v>
      </c>
      <c r="O312" s="716">
        <v>9</v>
      </c>
      <c r="P312" s="763">
        <v>13500</v>
      </c>
    </row>
    <row r="313" spans="1:16" ht="60" x14ac:dyDescent="0.2">
      <c r="A313" s="758" t="s">
        <v>2896</v>
      </c>
      <c r="B313" s="715" t="s">
        <v>2897</v>
      </c>
      <c r="C313" s="722" t="s">
        <v>2898</v>
      </c>
      <c r="D313" s="717" t="s">
        <v>2928</v>
      </c>
      <c r="E313" s="759">
        <v>1800</v>
      </c>
      <c r="F313" s="719">
        <v>44941623</v>
      </c>
      <c r="G313" s="717" t="s">
        <v>2996</v>
      </c>
      <c r="H313" s="717" t="s">
        <v>2928</v>
      </c>
      <c r="I313" s="719" t="s">
        <v>2930</v>
      </c>
      <c r="J313" s="719" t="s">
        <v>2930</v>
      </c>
      <c r="K313" s="761">
        <v>1</v>
      </c>
      <c r="L313" s="716">
        <v>12</v>
      </c>
      <c r="M313" s="762">
        <v>21600</v>
      </c>
      <c r="N313" s="716">
        <v>1</v>
      </c>
      <c r="O313" s="716">
        <v>9</v>
      </c>
      <c r="P313" s="763">
        <v>16200</v>
      </c>
    </row>
    <row r="314" spans="1:16" ht="60" x14ac:dyDescent="0.2">
      <c r="A314" s="758" t="s">
        <v>2896</v>
      </c>
      <c r="B314" s="715" t="s">
        <v>2897</v>
      </c>
      <c r="C314" s="722" t="s">
        <v>2898</v>
      </c>
      <c r="D314" s="717" t="s">
        <v>2928</v>
      </c>
      <c r="E314" s="759">
        <v>1800</v>
      </c>
      <c r="F314" s="719">
        <v>40970094</v>
      </c>
      <c r="G314" s="717" t="s">
        <v>2997</v>
      </c>
      <c r="H314" s="717" t="s">
        <v>2928</v>
      </c>
      <c r="I314" s="719" t="s">
        <v>2930</v>
      </c>
      <c r="J314" s="719" t="s">
        <v>2930</v>
      </c>
      <c r="K314" s="761">
        <v>1</v>
      </c>
      <c r="L314" s="716">
        <v>12</v>
      </c>
      <c r="M314" s="762">
        <v>21600</v>
      </c>
      <c r="N314" s="716">
        <v>1</v>
      </c>
      <c r="O314" s="716">
        <v>9</v>
      </c>
      <c r="P314" s="763">
        <v>16200</v>
      </c>
    </row>
    <row r="315" spans="1:16" ht="60" x14ac:dyDescent="0.2">
      <c r="A315" s="758" t="s">
        <v>2896</v>
      </c>
      <c r="B315" s="715" t="s">
        <v>2897</v>
      </c>
      <c r="C315" s="722" t="s">
        <v>2898</v>
      </c>
      <c r="D315" s="717" t="s">
        <v>2918</v>
      </c>
      <c r="E315" s="759">
        <v>1500</v>
      </c>
      <c r="F315" s="719">
        <v>41322440</v>
      </c>
      <c r="G315" s="717" t="s">
        <v>2998</v>
      </c>
      <c r="H315" s="717" t="s">
        <v>2918</v>
      </c>
      <c r="I315" s="760" t="s">
        <v>2527</v>
      </c>
      <c r="J315" s="760" t="s">
        <v>2527</v>
      </c>
      <c r="K315" s="761">
        <v>1</v>
      </c>
      <c r="L315" s="716">
        <v>12</v>
      </c>
      <c r="M315" s="762">
        <v>18000</v>
      </c>
      <c r="N315" s="716">
        <v>1</v>
      </c>
      <c r="O315" s="716">
        <v>9</v>
      </c>
      <c r="P315" s="763">
        <v>13500</v>
      </c>
    </row>
    <row r="316" spans="1:16" ht="60" x14ac:dyDescent="0.2">
      <c r="A316" s="758" t="s">
        <v>2896</v>
      </c>
      <c r="B316" s="715" t="s">
        <v>2897</v>
      </c>
      <c r="C316" s="722" t="s">
        <v>2898</v>
      </c>
      <c r="D316" s="717" t="s">
        <v>2918</v>
      </c>
      <c r="E316" s="759">
        <v>1500</v>
      </c>
      <c r="F316" s="719">
        <v>9373437</v>
      </c>
      <c r="G316" s="717" t="s">
        <v>2999</v>
      </c>
      <c r="H316" s="717" t="s">
        <v>2918</v>
      </c>
      <c r="I316" s="760" t="s">
        <v>2527</v>
      </c>
      <c r="J316" s="760" t="s">
        <v>2527</v>
      </c>
      <c r="K316" s="761">
        <v>1</v>
      </c>
      <c r="L316" s="716">
        <v>12</v>
      </c>
      <c r="M316" s="762">
        <v>18000</v>
      </c>
      <c r="N316" s="716">
        <v>1</v>
      </c>
      <c r="O316" s="716">
        <v>9</v>
      </c>
      <c r="P316" s="763">
        <v>13500</v>
      </c>
    </row>
    <row r="317" spans="1:16" ht="60" x14ac:dyDescent="0.2">
      <c r="A317" s="758" t="s">
        <v>2896</v>
      </c>
      <c r="B317" s="715" t="s">
        <v>2897</v>
      </c>
      <c r="C317" s="722" t="s">
        <v>2898</v>
      </c>
      <c r="D317" s="717" t="s">
        <v>2928</v>
      </c>
      <c r="E317" s="759">
        <v>1800</v>
      </c>
      <c r="F317" s="719">
        <v>31037762</v>
      </c>
      <c r="G317" s="717" t="s">
        <v>3000</v>
      </c>
      <c r="H317" s="717" t="s">
        <v>2928</v>
      </c>
      <c r="I317" s="719" t="s">
        <v>2930</v>
      </c>
      <c r="J317" s="719" t="s">
        <v>2930</v>
      </c>
      <c r="K317" s="761">
        <v>1</v>
      </c>
      <c r="L317" s="716">
        <v>12</v>
      </c>
      <c r="M317" s="762">
        <v>21600</v>
      </c>
      <c r="N317" s="716">
        <v>1</v>
      </c>
      <c r="O317" s="716">
        <v>9</v>
      </c>
      <c r="P317" s="763">
        <v>16200</v>
      </c>
    </row>
    <row r="318" spans="1:16" ht="60" x14ac:dyDescent="0.2">
      <c r="A318" s="758" t="s">
        <v>2896</v>
      </c>
      <c r="B318" s="715" t="s">
        <v>2897</v>
      </c>
      <c r="C318" s="722" t="s">
        <v>2898</v>
      </c>
      <c r="D318" s="717" t="s">
        <v>2928</v>
      </c>
      <c r="E318" s="759">
        <v>1800</v>
      </c>
      <c r="F318" s="719">
        <v>40572057</v>
      </c>
      <c r="G318" s="717" t="s">
        <v>3001</v>
      </c>
      <c r="H318" s="717" t="s">
        <v>2928</v>
      </c>
      <c r="I318" s="719" t="s">
        <v>2930</v>
      </c>
      <c r="J318" s="719" t="s">
        <v>2930</v>
      </c>
      <c r="K318" s="761">
        <v>1</v>
      </c>
      <c r="L318" s="716">
        <v>12</v>
      </c>
      <c r="M318" s="762">
        <v>21600</v>
      </c>
      <c r="N318" s="716">
        <v>1</v>
      </c>
      <c r="O318" s="716">
        <v>9</v>
      </c>
      <c r="P318" s="763">
        <v>16200</v>
      </c>
    </row>
    <row r="319" spans="1:16" ht="60" x14ac:dyDescent="0.2">
      <c r="A319" s="758" t="s">
        <v>2896</v>
      </c>
      <c r="B319" s="715" t="s">
        <v>2897</v>
      </c>
      <c r="C319" s="722" t="s">
        <v>2898</v>
      </c>
      <c r="D319" s="717" t="s">
        <v>2928</v>
      </c>
      <c r="E319" s="759">
        <v>1800</v>
      </c>
      <c r="F319" s="719">
        <v>9489116</v>
      </c>
      <c r="G319" s="717" t="s">
        <v>3002</v>
      </c>
      <c r="H319" s="717" t="s">
        <v>2928</v>
      </c>
      <c r="I319" s="719" t="s">
        <v>2930</v>
      </c>
      <c r="J319" s="719" t="s">
        <v>2930</v>
      </c>
      <c r="K319" s="761">
        <v>1</v>
      </c>
      <c r="L319" s="716">
        <v>12</v>
      </c>
      <c r="M319" s="762">
        <v>21600</v>
      </c>
      <c r="N319" s="716">
        <v>1</v>
      </c>
      <c r="O319" s="716">
        <v>9</v>
      </c>
      <c r="P319" s="763">
        <v>16200</v>
      </c>
    </row>
    <row r="320" spans="1:16" ht="60" x14ac:dyDescent="0.2">
      <c r="A320" s="758" t="s">
        <v>2896</v>
      </c>
      <c r="B320" s="715" t="s">
        <v>2897</v>
      </c>
      <c r="C320" s="722" t="s">
        <v>2898</v>
      </c>
      <c r="D320" s="717" t="s">
        <v>2928</v>
      </c>
      <c r="E320" s="759">
        <v>1800</v>
      </c>
      <c r="F320" s="719">
        <v>31044023</v>
      </c>
      <c r="G320" s="717" t="s">
        <v>3003</v>
      </c>
      <c r="H320" s="717" t="s">
        <v>2928</v>
      </c>
      <c r="I320" s="719" t="s">
        <v>2930</v>
      </c>
      <c r="J320" s="719" t="s">
        <v>2930</v>
      </c>
      <c r="K320" s="761">
        <v>1</v>
      </c>
      <c r="L320" s="716">
        <v>12</v>
      </c>
      <c r="M320" s="762">
        <v>21600</v>
      </c>
      <c r="N320" s="716">
        <v>1</v>
      </c>
      <c r="O320" s="716">
        <v>9</v>
      </c>
      <c r="P320" s="763">
        <v>16200</v>
      </c>
    </row>
    <row r="321" spans="1:16" ht="60" x14ac:dyDescent="0.2">
      <c r="A321" s="758" t="s">
        <v>2896</v>
      </c>
      <c r="B321" s="715" t="s">
        <v>2897</v>
      </c>
      <c r="C321" s="722" t="s">
        <v>2898</v>
      </c>
      <c r="D321" s="717" t="s">
        <v>2928</v>
      </c>
      <c r="E321" s="759">
        <v>1800</v>
      </c>
      <c r="F321" s="719">
        <v>41110258</v>
      </c>
      <c r="G321" s="717" t="s">
        <v>3004</v>
      </c>
      <c r="H321" s="717" t="s">
        <v>2928</v>
      </c>
      <c r="I321" s="719" t="s">
        <v>2930</v>
      </c>
      <c r="J321" s="719" t="s">
        <v>2930</v>
      </c>
      <c r="K321" s="761">
        <v>1</v>
      </c>
      <c r="L321" s="716">
        <v>12</v>
      </c>
      <c r="M321" s="762">
        <v>21600</v>
      </c>
      <c r="N321" s="716">
        <v>1</v>
      </c>
      <c r="O321" s="716">
        <v>9</v>
      </c>
      <c r="P321" s="763">
        <v>16200</v>
      </c>
    </row>
    <row r="322" spans="1:16" ht="60" x14ac:dyDescent="0.2">
      <c r="A322" s="758" t="s">
        <v>2896</v>
      </c>
      <c r="B322" s="715" t="s">
        <v>2897</v>
      </c>
      <c r="C322" s="722" t="s">
        <v>2898</v>
      </c>
      <c r="D322" s="717" t="s">
        <v>3005</v>
      </c>
      <c r="E322" s="759">
        <v>2000</v>
      </c>
      <c r="F322" s="719">
        <v>41189568</v>
      </c>
      <c r="G322" s="717" t="s">
        <v>3006</v>
      </c>
      <c r="H322" s="717" t="s">
        <v>3005</v>
      </c>
      <c r="I322" s="719" t="s">
        <v>2930</v>
      </c>
      <c r="J322" s="719" t="s">
        <v>2930</v>
      </c>
      <c r="K322" s="761">
        <v>1</v>
      </c>
      <c r="L322" s="716">
        <v>12</v>
      </c>
      <c r="M322" s="762">
        <v>24000</v>
      </c>
      <c r="N322" s="716">
        <v>1</v>
      </c>
      <c r="O322" s="716">
        <v>9</v>
      </c>
      <c r="P322" s="763">
        <v>18000</v>
      </c>
    </row>
    <row r="323" spans="1:16" ht="60" x14ac:dyDescent="0.2">
      <c r="A323" s="758" t="s">
        <v>2896</v>
      </c>
      <c r="B323" s="715" t="s">
        <v>2897</v>
      </c>
      <c r="C323" s="722" t="s">
        <v>2898</v>
      </c>
      <c r="D323" s="717" t="s">
        <v>2928</v>
      </c>
      <c r="E323" s="759">
        <v>1800</v>
      </c>
      <c r="F323" s="719">
        <v>41157857</v>
      </c>
      <c r="G323" s="717" t="s">
        <v>3007</v>
      </c>
      <c r="H323" s="717" t="s">
        <v>2928</v>
      </c>
      <c r="I323" s="719" t="s">
        <v>2930</v>
      </c>
      <c r="J323" s="719" t="s">
        <v>2930</v>
      </c>
      <c r="K323" s="761">
        <v>1</v>
      </c>
      <c r="L323" s="716">
        <v>12</v>
      </c>
      <c r="M323" s="762">
        <v>21600</v>
      </c>
      <c r="N323" s="716">
        <v>1</v>
      </c>
      <c r="O323" s="716">
        <v>9</v>
      </c>
      <c r="P323" s="763">
        <v>16200</v>
      </c>
    </row>
    <row r="324" spans="1:16" ht="60" x14ac:dyDescent="0.2">
      <c r="A324" s="758" t="s">
        <v>2896</v>
      </c>
      <c r="B324" s="715" t="s">
        <v>2897</v>
      </c>
      <c r="C324" s="722" t="s">
        <v>2898</v>
      </c>
      <c r="D324" s="717" t="s">
        <v>3008</v>
      </c>
      <c r="E324" s="759">
        <v>1800</v>
      </c>
      <c r="F324" s="719">
        <v>42855616</v>
      </c>
      <c r="G324" s="717" t="s">
        <v>3009</v>
      </c>
      <c r="H324" s="717" t="s">
        <v>3008</v>
      </c>
      <c r="I324" s="719" t="s">
        <v>2930</v>
      </c>
      <c r="J324" s="719" t="s">
        <v>2930</v>
      </c>
      <c r="K324" s="761">
        <v>1</v>
      </c>
      <c r="L324" s="716">
        <v>12</v>
      </c>
      <c r="M324" s="762">
        <v>21600</v>
      </c>
      <c r="N324" s="716">
        <v>1</v>
      </c>
      <c r="O324" s="716">
        <v>9</v>
      </c>
      <c r="P324" s="763">
        <v>16200</v>
      </c>
    </row>
    <row r="325" spans="1:16" ht="60" x14ac:dyDescent="0.2">
      <c r="A325" s="758" t="s">
        <v>2896</v>
      </c>
      <c r="B325" s="715" t="s">
        <v>2897</v>
      </c>
      <c r="C325" s="722" t="s">
        <v>2898</v>
      </c>
      <c r="D325" s="717" t="s">
        <v>2928</v>
      </c>
      <c r="E325" s="759">
        <v>1800</v>
      </c>
      <c r="F325" s="719">
        <v>31024444</v>
      </c>
      <c r="G325" s="717" t="s">
        <v>3010</v>
      </c>
      <c r="H325" s="717" t="s">
        <v>2928</v>
      </c>
      <c r="I325" s="719" t="s">
        <v>2930</v>
      </c>
      <c r="J325" s="719" t="s">
        <v>2930</v>
      </c>
      <c r="K325" s="761">
        <v>1</v>
      </c>
      <c r="L325" s="716">
        <v>12</v>
      </c>
      <c r="M325" s="762">
        <v>21600</v>
      </c>
      <c r="N325" s="716">
        <v>1</v>
      </c>
      <c r="O325" s="716">
        <v>9</v>
      </c>
      <c r="P325" s="763">
        <v>16200</v>
      </c>
    </row>
    <row r="326" spans="1:16" ht="60" x14ac:dyDescent="0.2">
      <c r="A326" s="758" t="s">
        <v>2896</v>
      </c>
      <c r="B326" s="715" t="s">
        <v>2897</v>
      </c>
      <c r="C326" s="722" t="s">
        <v>2898</v>
      </c>
      <c r="D326" s="717" t="s">
        <v>2928</v>
      </c>
      <c r="E326" s="759">
        <v>1800</v>
      </c>
      <c r="F326" s="719">
        <v>45925192</v>
      </c>
      <c r="G326" s="717" t="s">
        <v>3011</v>
      </c>
      <c r="H326" s="717" t="s">
        <v>2928</v>
      </c>
      <c r="I326" s="719" t="s">
        <v>2930</v>
      </c>
      <c r="J326" s="719" t="s">
        <v>2930</v>
      </c>
      <c r="K326" s="761">
        <v>1</v>
      </c>
      <c r="L326" s="716">
        <v>12</v>
      </c>
      <c r="M326" s="762">
        <v>21600</v>
      </c>
      <c r="N326" s="716">
        <v>1</v>
      </c>
      <c r="O326" s="716">
        <v>9</v>
      </c>
      <c r="P326" s="763">
        <v>16200</v>
      </c>
    </row>
    <row r="327" spans="1:16" ht="60" x14ac:dyDescent="0.2">
      <c r="A327" s="758" t="s">
        <v>2896</v>
      </c>
      <c r="B327" s="715" t="s">
        <v>2897</v>
      </c>
      <c r="C327" s="722" t="s">
        <v>2898</v>
      </c>
      <c r="D327" s="717" t="s">
        <v>2928</v>
      </c>
      <c r="E327" s="759">
        <v>1800</v>
      </c>
      <c r="F327" s="719">
        <v>41712181</v>
      </c>
      <c r="G327" s="717" t="s">
        <v>3012</v>
      </c>
      <c r="H327" s="717" t="s">
        <v>2928</v>
      </c>
      <c r="I327" s="719" t="s">
        <v>2930</v>
      </c>
      <c r="J327" s="719" t="s">
        <v>2930</v>
      </c>
      <c r="K327" s="761">
        <v>1</v>
      </c>
      <c r="L327" s="716">
        <v>12</v>
      </c>
      <c r="M327" s="762">
        <v>21600</v>
      </c>
      <c r="N327" s="716">
        <v>1</v>
      </c>
      <c r="O327" s="716">
        <v>9</v>
      </c>
      <c r="P327" s="763">
        <v>16200</v>
      </c>
    </row>
    <row r="328" spans="1:16" ht="60" x14ac:dyDescent="0.2">
      <c r="A328" s="758" t="s">
        <v>2896</v>
      </c>
      <c r="B328" s="715" t="s">
        <v>2897</v>
      </c>
      <c r="C328" s="722" t="s">
        <v>2898</v>
      </c>
      <c r="D328" s="717" t="s">
        <v>2899</v>
      </c>
      <c r="E328" s="759">
        <v>1500</v>
      </c>
      <c r="F328" s="719">
        <v>42005760</v>
      </c>
      <c r="G328" s="717" t="s">
        <v>3013</v>
      </c>
      <c r="H328" s="717" t="s">
        <v>2899</v>
      </c>
      <c r="I328" s="760" t="s">
        <v>2901</v>
      </c>
      <c r="J328" s="760" t="s">
        <v>2902</v>
      </c>
      <c r="K328" s="761">
        <v>1</v>
      </c>
      <c r="L328" s="716">
        <v>12</v>
      </c>
      <c r="M328" s="762">
        <v>18000</v>
      </c>
      <c r="N328" s="716">
        <v>1</v>
      </c>
      <c r="O328" s="716">
        <v>9</v>
      </c>
      <c r="P328" s="763">
        <v>13500</v>
      </c>
    </row>
    <row r="329" spans="1:16" ht="60" x14ac:dyDescent="0.2">
      <c r="A329" s="758" t="s">
        <v>2896</v>
      </c>
      <c r="B329" s="715" t="s">
        <v>2897</v>
      </c>
      <c r="C329" s="722" t="s">
        <v>2898</v>
      </c>
      <c r="D329" s="717" t="s">
        <v>2899</v>
      </c>
      <c r="E329" s="759">
        <v>1500</v>
      </c>
      <c r="F329" s="719">
        <v>31482897</v>
      </c>
      <c r="G329" s="717" t="s">
        <v>3014</v>
      </c>
      <c r="H329" s="717" t="s">
        <v>2899</v>
      </c>
      <c r="I329" s="760" t="s">
        <v>2901</v>
      </c>
      <c r="J329" s="760" t="s">
        <v>2902</v>
      </c>
      <c r="K329" s="761">
        <v>1</v>
      </c>
      <c r="L329" s="716">
        <v>12</v>
      </c>
      <c r="M329" s="762">
        <v>18000</v>
      </c>
      <c r="N329" s="716">
        <v>1</v>
      </c>
      <c r="O329" s="716">
        <v>9</v>
      </c>
      <c r="P329" s="763">
        <v>13500</v>
      </c>
    </row>
    <row r="330" spans="1:16" ht="60" x14ac:dyDescent="0.2">
      <c r="A330" s="758" t="s">
        <v>2896</v>
      </c>
      <c r="B330" s="715" t="s">
        <v>2897</v>
      </c>
      <c r="C330" s="722" t="s">
        <v>2898</v>
      </c>
      <c r="D330" s="717" t="s">
        <v>2899</v>
      </c>
      <c r="E330" s="759">
        <v>1500</v>
      </c>
      <c r="F330" s="719">
        <v>31490410</v>
      </c>
      <c r="G330" s="717" t="s">
        <v>3015</v>
      </c>
      <c r="H330" s="717" t="s">
        <v>2899</v>
      </c>
      <c r="I330" s="760" t="s">
        <v>2901</v>
      </c>
      <c r="J330" s="760" t="s">
        <v>2902</v>
      </c>
      <c r="K330" s="761">
        <v>1</v>
      </c>
      <c r="L330" s="716">
        <v>12</v>
      </c>
      <c r="M330" s="762">
        <v>18000</v>
      </c>
      <c r="N330" s="716">
        <v>1</v>
      </c>
      <c r="O330" s="716">
        <v>9</v>
      </c>
      <c r="P330" s="763">
        <v>13500</v>
      </c>
    </row>
    <row r="331" spans="1:16" ht="60" x14ac:dyDescent="0.2">
      <c r="A331" s="758" t="s">
        <v>2896</v>
      </c>
      <c r="B331" s="715" t="s">
        <v>2897</v>
      </c>
      <c r="C331" s="722" t="s">
        <v>2898</v>
      </c>
      <c r="D331" s="717" t="s">
        <v>2992</v>
      </c>
      <c r="E331" s="759">
        <v>1300</v>
      </c>
      <c r="F331" s="719">
        <v>7630446</v>
      </c>
      <c r="G331" s="717" t="s">
        <v>3016</v>
      </c>
      <c r="H331" s="717" t="s">
        <v>2992</v>
      </c>
      <c r="I331" s="760" t="s">
        <v>2901</v>
      </c>
      <c r="J331" s="760" t="s">
        <v>2902</v>
      </c>
      <c r="K331" s="761">
        <v>1</v>
      </c>
      <c r="L331" s="716">
        <v>12</v>
      </c>
      <c r="M331" s="762">
        <v>15600</v>
      </c>
      <c r="N331" s="716">
        <v>1</v>
      </c>
      <c r="O331" s="716">
        <v>9</v>
      </c>
      <c r="P331" s="763">
        <v>11700</v>
      </c>
    </row>
    <row r="332" spans="1:16" ht="60" x14ac:dyDescent="0.2">
      <c r="A332" s="758" t="s">
        <v>2896</v>
      </c>
      <c r="B332" s="715" t="s">
        <v>2897</v>
      </c>
      <c r="C332" s="722" t="s">
        <v>2898</v>
      </c>
      <c r="D332" s="717" t="s">
        <v>2928</v>
      </c>
      <c r="E332" s="759">
        <v>1800</v>
      </c>
      <c r="F332" s="719">
        <v>22092938</v>
      </c>
      <c r="G332" s="717" t="s">
        <v>3017</v>
      </c>
      <c r="H332" s="717" t="s">
        <v>2928</v>
      </c>
      <c r="I332" s="719" t="s">
        <v>2930</v>
      </c>
      <c r="J332" s="719" t="s">
        <v>2930</v>
      </c>
      <c r="K332" s="761">
        <v>1</v>
      </c>
      <c r="L332" s="716">
        <v>12</v>
      </c>
      <c r="M332" s="762">
        <v>21600</v>
      </c>
      <c r="N332" s="716">
        <v>1</v>
      </c>
      <c r="O332" s="716">
        <v>9</v>
      </c>
      <c r="P332" s="763">
        <v>16200</v>
      </c>
    </row>
    <row r="333" spans="1:16" ht="60" x14ac:dyDescent="0.2">
      <c r="A333" s="758" t="s">
        <v>2896</v>
      </c>
      <c r="B333" s="715" t="s">
        <v>2897</v>
      </c>
      <c r="C333" s="722" t="s">
        <v>2898</v>
      </c>
      <c r="D333" s="717" t="s">
        <v>2928</v>
      </c>
      <c r="E333" s="759">
        <v>1800</v>
      </c>
      <c r="F333" s="719">
        <v>31045456</v>
      </c>
      <c r="G333" s="717" t="s">
        <v>3018</v>
      </c>
      <c r="H333" s="717" t="s">
        <v>2928</v>
      </c>
      <c r="I333" s="719" t="s">
        <v>2930</v>
      </c>
      <c r="J333" s="719" t="s">
        <v>2930</v>
      </c>
      <c r="K333" s="761">
        <v>1</v>
      </c>
      <c r="L333" s="716">
        <v>12</v>
      </c>
      <c r="M333" s="762">
        <v>21600</v>
      </c>
      <c r="N333" s="716">
        <v>1</v>
      </c>
      <c r="O333" s="716">
        <v>9</v>
      </c>
      <c r="P333" s="763">
        <v>16200</v>
      </c>
    </row>
    <row r="334" spans="1:16" ht="60" x14ac:dyDescent="0.2">
      <c r="A334" s="758" t="s">
        <v>2896</v>
      </c>
      <c r="B334" s="715" t="s">
        <v>2897</v>
      </c>
      <c r="C334" s="722" t="s">
        <v>2898</v>
      </c>
      <c r="D334" s="717" t="s">
        <v>2918</v>
      </c>
      <c r="E334" s="759">
        <v>1500</v>
      </c>
      <c r="F334" s="719">
        <v>41956439</v>
      </c>
      <c r="G334" s="717" t="s">
        <v>3019</v>
      </c>
      <c r="H334" s="717" t="s">
        <v>2918</v>
      </c>
      <c r="I334" s="760" t="s">
        <v>2527</v>
      </c>
      <c r="J334" s="760" t="s">
        <v>2527</v>
      </c>
      <c r="K334" s="761">
        <v>1</v>
      </c>
      <c r="L334" s="716">
        <v>12</v>
      </c>
      <c r="M334" s="762">
        <v>18000</v>
      </c>
      <c r="N334" s="716">
        <v>1</v>
      </c>
      <c r="O334" s="716">
        <v>9</v>
      </c>
      <c r="P334" s="763">
        <v>13500</v>
      </c>
    </row>
    <row r="335" spans="1:16" ht="60" x14ac:dyDescent="0.2">
      <c r="A335" s="758" t="s">
        <v>2896</v>
      </c>
      <c r="B335" s="715" t="s">
        <v>2897</v>
      </c>
      <c r="C335" s="722" t="s">
        <v>2898</v>
      </c>
      <c r="D335" s="717" t="s">
        <v>2918</v>
      </c>
      <c r="E335" s="759">
        <v>1500</v>
      </c>
      <c r="F335" s="719">
        <v>44539280</v>
      </c>
      <c r="G335" s="717" t="s">
        <v>3020</v>
      </c>
      <c r="H335" s="717" t="s">
        <v>2918</v>
      </c>
      <c r="I335" s="760" t="s">
        <v>2527</v>
      </c>
      <c r="J335" s="760" t="s">
        <v>2527</v>
      </c>
      <c r="K335" s="761">
        <v>1</v>
      </c>
      <c r="L335" s="716">
        <v>12</v>
      </c>
      <c r="M335" s="762">
        <v>18000</v>
      </c>
      <c r="N335" s="716">
        <v>1</v>
      </c>
      <c r="O335" s="716">
        <v>9</v>
      </c>
      <c r="P335" s="763">
        <v>13500</v>
      </c>
    </row>
    <row r="336" spans="1:16" ht="60" x14ac:dyDescent="0.2">
      <c r="A336" s="758" t="s">
        <v>2896</v>
      </c>
      <c r="B336" s="715" t="s">
        <v>2897</v>
      </c>
      <c r="C336" s="722" t="s">
        <v>2898</v>
      </c>
      <c r="D336" s="717" t="s">
        <v>2918</v>
      </c>
      <c r="E336" s="759">
        <v>1500</v>
      </c>
      <c r="F336" s="719">
        <v>43107375</v>
      </c>
      <c r="G336" s="717" t="s">
        <v>3021</v>
      </c>
      <c r="H336" s="717" t="s">
        <v>2918</v>
      </c>
      <c r="I336" s="760" t="s">
        <v>2527</v>
      </c>
      <c r="J336" s="760" t="s">
        <v>2527</v>
      </c>
      <c r="K336" s="761">
        <v>1</v>
      </c>
      <c r="L336" s="716">
        <v>12</v>
      </c>
      <c r="M336" s="762">
        <v>18000</v>
      </c>
      <c r="N336" s="716">
        <v>1</v>
      </c>
      <c r="O336" s="716">
        <v>9</v>
      </c>
      <c r="P336" s="763">
        <v>13500</v>
      </c>
    </row>
    <row r="337" spans="1:16" ht="60" x14ac:dyDescent="0.2">
      <c r="A337" s="758" t="s">
        <v>2896</v>
      </c>
      <c r="B337" s="715" t="s">
        <v>2897</v>
      </c>
      <c r="C337" s="722" t="s">
        <v>2898</v>
      </c>
      <c r="D337" s="717" t="s">
        <v>2918</v>
      </c>
      <c r="E337" s="759">
        <v>1500</v>
      </c>
      <c r="F337" s="719">
        <v>31041877</v>
      </c>
      <c r="G337" s="717" t="s">
        <v>3022</v>
      </c>
      <c r="H337" s="717" t="s">
        <v>2918</v>
      </c>
      <c r="I337" s="760" t="s">
        <v>2527</v>
      </c>
      <c r="J337" s="760" t="s">
        <v>2527</v>
      </c>
      <c r="K337" s="761">
        <v>1</v>
      </c>
      <c r="L337" s="716">
        <v>12</v>
      </c>
      <c r="M337" s="762">
        <v>18000</v>
      </c>
      <c r="N337" s="716">
        <v>1</v>
      </c>
      <c r="O337" s="716">
        <v>9</v>
      </c>
      <c r="P337" s="763">
        <v>13500</v>
      </c>
    </row>
    <row r="338" spans="1:16" ht="60" x14ac:dyDescent="0.2">
      <c r="A338" s="758" t="s">
        <v>2896</v>
      </c>
      <c r="B338" s="715" t="s">
        <v>2897</v>
      </c>
      <c r="C338" s="722" t="s">
        <v>2898</v>
      </c>
      <c r="D338" s="717" t="s">
        <v>2928</v>
      </c>
      <c r="E338" s="759">
        <v>1800</v>
      </c>
      <c r="F338" s="719">
        <v>42402790</v>
      </c>
      <c r="G338" s="717" t="s">
        <v>3023</v>
      </c>
      <c r="H338" s="717" t="s">
        <v>2928</v>
      </c>
      <c r="I338" s="719" t="s">
        <v>2930</v>
      </c>
      <c r="J338" s="719" t="s">
        <v>2930</v>
      </c>
      <c r="K338" s="761">
        <v>1</v>
      </c>
      <c r="L338" s="716">
        <v>12</v>
      </c>
      <c r="M338" s="762">
        <v>21600</v>
      </c>
      <c r="N338" s="716">
        <v>1</v>
      </c>
      <c r="O338" s="716">
        <v>9</v>
      </c>
      <c r="P338" s="763">
        <v>16200</v>
      </c>
    </row>
    <row r="339" spans="1:16" ht="60" x14ac:dyDescent="0.2">
      <c r="A339" s="758" t="s">
        <v>2896</v>
      </c>
      <c r="B339" s="715" t="s">
        <v>2897</v>
      </c>
      <c r="C339" s="722" t="s">
        <v>2898</v>
      </c>
      <c r="D339" s="717" t="s">
        <v>3024</v>
      </c>
      <c r="E339" s="759">
        <v>1500</v>
      </c>
      <c r="F339" s="719">
        <v>44604713</v>
      </c>
      <c r="G339" s="717" t="s">
        <v>3025</v>
      </c>
      <c r="H339" s="717" t="s">
        <v>3024</v>
      </c>
      <c r="I339" s="760" t="s">
        <v>2527</v>
      </c>
      <c r="J339" s="760" t="s">
        <v>2527</v>
      </c>
      <c r="K339" s="761">
        <v>1</v>
      </c>
      <c r="L339" s="716">
        <v>12</v>
      </c>
      <c r="M339" s="762">
        <v>18000</v>
      </c>
      <c r="N339" s="716">
        <v>1</v>
      </c>
      <c r="O339" s="716">
        <v>9</v>
      </c>
      <c r="P339" s="763">
        <v>13500</v>
      </c>
    </row>
    <row r="340" spans="1:16" ht="60" x14ac:dyDescent="0.2">
      <c r="A340" s="758" t="s">
        <v>2896</v>
      </c>
      <c r="B340" s="715" t="s">
        <v>2897</v>
      </c>
      <c r="C340" s="722" t="s">
        <v>2898</v>
      </c>
      <c r="D340" s="717" t="s">
        <v>2928</v>
      </c>
      <c r="E340" s="759">
        <v>1800</v>
      </c>
      <c r="F340" s="719">
        <v>43139496</v>
      </c>
      <c r="G340" s="717" t="s">
        <v>3026</v>
      </c>
      <c r="H340" s="717" t="s">
        <v>2928</v>
      </c>
      <c r="I340" s="719" t="s">
        <v>2930</v>
      </c>
      <c r="J340" s="719" t="s">
        <v>2930</v>
      </c>
      <c r="K340" s="761">
        <v>1</v>
      </c>
      <c r="L340" s="716">
        <v>12</v>
      </c>
      <c r="M340" s="762">
        <v>21600</v>
      </c>
      <c r="N340" s="716">
        <v>1</v>
      </c>
      <c r="O340" s="716">
        <v>9</v>
      </c>
      <c r="P340" s="763">
        <v>16200</v>
      </c>
    </row>
    <row r="341" spans="1:16" ht="60" x14ac:dyDescent="0.2">
      <c r="A341" s="758" t="s">
        <v>2896</v>
      </c>
      <c r="B341" s="715" t="s">
        <v>2897</v>
      </c>
      <c r="C341" s="722" t="s">
        <v>2898</v>
      </c>
      <c r="D341" s="717" t="s">
        <v>2918</v>
      </c>
      <c r="E341" s="759">
        <v>1500</v>
      </c>
      <c r="F341" s="719">
        <v>45467817</v>
      </c>
      <c r="G341" s="717" t="s">
        <v>3027</v>
      </c>
      <c r="H341" s="717" t="s">
        <v>2918</v>
      </c>
      <c r="I341" s="760" t="s">
        <v>2527</v>
      </c>
      <c r="J341" s="760" t="s">
        <v>2527</v>
      </c>
      <c r="K341" s="761">
        <v>1</v>
      </c>
      <c r="L341" s="716">
        <v>12</v>
      </c>
      <c r="M341" s="762">
        <v>18000</v>
      </c>
      <c r="N341" s="716">
        <v>1</v>
      </c>
      <c r="O341" s="716">
        <v>9</v>
      </c>
      <c r="P341" s="763">
        <v>13500</v>
      </c>
    </row>
    <row r="342" spans="1:16" ht="60" x14ac:dyDescent="0.2">
      <c r="A342" s="758" t="s">
        <v>2896</v>
      </c>
      <c r="B342" s="715" t="s">
        <v>2897</v>
      </c>
      <c r="C342" s="722" t="s">
        <v>2898</v>
      </c>
      <c r="D342" s="717" t="s">
        <v>2918</v>
      </c>
      <c r="E342" s="759">
        <v>1500</v>
      </c>
      <c r="F342" s="719">
        <v>42333035</v>
      </c>
      <c r="G342" s="717" t="s">
        <v>3028</v>
      </c>
      <c r="H342" s="717" t="s">
        <v>2918</v>
      </c>
      <c r="I342" s="760" t="s">
        <v>2527</v>
      </c>
      <c r="J342" s="760" t="s">
        <v>2527</v>
      </c>
      <c r="K342" s="761">
        <v>1</v>
      </c>
      <c r="L342" s="716">
        <v>12</v>
      </c>
      <c r="M342" s="762">
        <v>18000</v>
      </c>
      <c r="N342" s="716">
        <v>1</v>
      </c>
      <c r="O342" s="716">
        <v>9</v>
      </c>
      <c r="P342" s="763">
        <v>13500</v>
      </c>
    </row>
    <row r="343" spans="1:16" ht="60" x14ac:dyDescent="0.2">
      <c r="A343" s="758" t="s">
        <v>2896</v>
      </c>
      <c r="B343" s="715" t="s">
        <v>2897</v>
      </c>
      <c r="C343" s="722" t="s">
        <v>2898</v>
      </c>
      <c r="D343" s="717" t="s">
        <v>2918</v>
      </c>
      <c r="E343" s="759">
        <v>1500</v>
      </c>
      <c r="F343" s="719">
        <v>41353398</v>
      </c>
      <c r="G343" s="717" t="s">
        <v>3029</v>
      </c>
      <c r="H343" s="717" t="s">
        <v>2918</v>
      </c>
      <c r="I343" s="760" t="s">
        <v>2527</v>
      </c>
      <c r="J343" s="760" t="s">
        <v>2527</v>
      </c>
      <c r="K343" s="761">
        <v>1</v>
      </c>
      <c r="L343" s="716">
        <v>12</v>
      </c>
      <c r="M343" s="762">
        <v>18000</v>
      </c>
      <c r="N343" s="716">
        <v>1</v>
      </c>
      <c r="O343" s="716">
        <v>9</v>
      </c>
      <c r="P343" s="763">
        <v>13500</v>
      </c>
    </row>
    <row r="344" spans="1:16" ht="60" x14ac:dyDescent="0.2">
      <c r="A344" s="758" t="s">
        <v>2896</v>
      </c>
      <c r="B344" s="715" t="s">
        <v>2897</v>
      </c>
      <c r="C344" s="722" t="s">
        <v>2898</v>
      </c>
      <c r="D344" s="717" t="s">
        <v>3005</v>
      </c>
      <c r="E344" s="759">
        <v>1800</v>
      </c>
      <c r="F344" s="719">
        <v>29632505</v>
      </c>
      <c r="G344" s="717" t="s">
        <v>3030</v>
      </c>
      <c r="H344" s="717" t="s">
        <v>3005</v>
      </c>
      <c r="I344" s="719" t="s">
        <v>2930</v>
      </c>
      <c r="J344" s="719" t="s">
        <v>2930</v>
      </c>
      <c r="K344" s="761">
        <v>1</v>
      </c>
      <c r="L344" s="716"/>
      <c r="M344" s="719"/>
      <c r="N344" s="716">
        <v>1</v>
      </c>
      <c r="O344" s="716">
        <v>2</v>
      </c>
      <c r="P344" s="763">
        <v>3600</v>
      </c>
    </row>
    <row r="345" spans="1:16" ht="60" x14ac:dyDescent="0.2">
      <c r="A345" s="758" t="s">
        <v>2896</v>
      </c>
      <c r="B345" s="715" t="s">
        <v>2897</v>
      </c>
      <c r="C345" s="722" t="s">
        <v>2898</v>
      </c>
      <c r="D345" s="717" t="s">
        <v>2918</v>
      </c>
      <c r="E345" s="759">
        <v>1500</v>
      </c>
      <c r="F345" s="719">
        <v>60347323</v>
      </c>
      <c r="G345" s="717" t="s">
        <v>3031</v>
      </c>
      <c r="H345" s="717" t="s">
        <v>2918</v>
      </c>
      <c r="I345" s="760" t="s">
        <v>2527</v>
      </c>
      <c r="J345" s="760" t="s">
        <v>2527</v>
      </c>
      <c r="K345" s="761">
        <v>1</v>
      </c>
      <c r="L345" s="716">
        <v>12</v>
      </c>
      <c r="M345" s="762">
        <v>18000</v>
      </c>
      <c r="N345" s="716">
        <v>1</v>
      </c>
      <c r="O345" s="716">
        <v>9</v>
      </c>
      <c r="P345" s="763">
        <v>13500</v>
      </c>
    </row>
    <row r="346" spans="1:16" ht="60" x14ac:dyDescent="0.2">
      <c r="A346" s="758" t="s">
        <v>2896</v>
      </c>
      <c r="B346" s="715" t="s">
        <v>2897</v>
      </c>
      <c r="C346" s="722" t="s">
        <v>2898</v>
      </c>
      <c r="D346" s="717" t="s">
        <v>2918</v>
      </c>
      <c r="E346" s="759">
        <v>1500</v>
      </c>
      <c r="F346" s="719">
        <v>40665548</v>
      </c>
      <c r="G346" s="717" t="s">
        <v>3032</v>
      </c>
      <c r="H346" s="717" t="s">
        <v>2918</v>
      </c>
      <c r="I346" s="760" t="s">
        <v>2527</v>
      </c>
      <c r="J346" s="760" t="s">
        <v>2527</v>
      </c>
      <c r="K346" s="761">
        <v>1</v>
      </c>
      <c r="L346" s="716">
        <v>12</v>
      </c>
      <c r="M346" s="762">
        <v>18000</v>
      </c>
      <c r="N346" s="716">
        <v>1</v>
      </c>
      <c r="O346" s="716">
        <v>9</v>
      </c>
      <c r="P346" s="763">
        <v>13500</v>
      </c>
    </row>
    <row r="347" spans="1:16" ht="60" x14ac:dyDescent="0.2">
      <c r="A347" s="758" t="s">
        <v>2896</v>
      </c>
      <c r="B347" s="715" t="s">
        <v>2897</v>
      </c>
      <c r="C347" s="722" t="s">
        <v>2898</v>
      </c>
      <c r="D347" s="717" t="s">
        <v>2918</v>
      </c>
      <c r="E347" s="759">
        <v>1500</v>
      </c>
      <c r="F347" s="719">
        <v>70789407</v>
      </c>
      <c r="G347" s="717" t="s">
        <v>3033</v>
      </c>
      <c r="H347" s="717" t="s">
        <v>2918</v>
      </c>
      <c r="I347" s="760" t="s">
        <v>2527</v>
      </c>
      <c r="J347" s="760" t="s">
        <v>2527</v>
      </c>
      <c r="K347" s="761">
        <v>1</v>
      </c>
      <c r="L347" s="716">
        <v>12</v>
      </c>
      <c r="M347" s="762">
        <v>18000</v>
      </c>
      <c r="N347" s="716">
        <v>1</v>
      </c>
      <c r="O347" s="716">
        <v>9</v>
      </c>
      <c r="P347" s="763">
        <v>13500</v>
      </c>
    </row>
    <row r="348" spans="1:16" ht="60" x14ac:dyDescent="0.2">
      <c r="A348" s="758" t="s">
        <v>2896</v>
      </c>
      <c r="B348" s="715" t="s">
        <v>2897</v>
      </c>
      <c r="C348" s="722" t="s">
        <v>2898</v>
      </c>
      <c r="D348" s="717" t="s">
        <v>2918</v>
      </c>
      <c r="E348" s="759">
        <v>1500</v>
      </c>
      <c r="F348" s="719">
        <v>46502882</v>
      </c>
      <c r="G348" s="717" t="s">
        <v>3034</v>
      </c>
      <c r="H348" s="717" t="s">
        <v>2918</v>
      </c>
      <c r="I348" s="760" t="s">
        <v>2527</v>
      </c>
      <c r="J348" s="760" t="s">
        <v>2527</v>
      </c>
      <c r="K348" s="761">
        <v>1</v>
      </c>
      <c r="L348" s="716">
        <v>12</v>
      </c>
      <c r="M348" s="762">
        <v>18000</v>
      </c>
      <c r="N348" s="716">
        <v>1</v>
      </c>
      <c r="O348" s="716">
        <v>9</v>
      </c>
      <c r="P348" s="763">
        <v>13500</v>
      </c>
    </row>
    <row r="349" spans="1:16" ht="60" x14ac:dyDescent="0.2">
      <c r="A349" s="758" t="s">
        <v>2896</v>
      </c>
      <c r="B349" s="715" t="s">
        <v>2897</v>
      </c>
      <c r="C349" s="722" t="s">
        <v>2898</v>
      </c>
      <c r="D349" s="717" t="s">
        <v>3008</v>
      </c>
      <c r="E349" s="759">
        <v>1800</v>
      </c>
      <c r="F349" s="719">
        <v>10490728</v>
      </c>
      <c r="G349" s="717" t="s">
        <v>3035</v>
      </c>
      <c r="H349" s="717" t="s">
        <v>3008</v>
      </c>
      <c r="I349" s="719" t="s">
        <v>2930</v>
      </c>
      <c r="J349" s="719" t="s">
        <v>2930</v>
      </c>
      <c r="K349" s="761">
        <v>1</v>
      </c>
      <c r="L349" s="716">
        <v>12</v>
      </c>
      <c r="M349" s="762">
        <v>21600</v>
      </c>
      <c r="N349" s="716">
        <v>1</v>
      </c>
      <c r="O349" s="716">
        <v>9</v>
      </c>
      <c r="P349" s="763">
        <v>16200</v>
      </c>
    </row>
    <row r="350" spans="1:16" ht="60" x14ac:dyDescent="0.2">
      <c r="A350" s="758" t="s">
        <v>2896</v>
      </c>
      <c r="B350" s="715" t="s">
        <v>2897</v>
      </c>
      <c r="C350" s="722" t="s">
        <v>2898</v>
      </c>
      <c r="D350" s="717" t="s">
        <v>3036</v>
      </c>
      <c r="E350" s="759">
        <v>1300</v>
      </c>
      <c r="F350" s="719">
        <v>10316830</v>
      </c>
      <c r="G350" s="717" t="s">
        <v>3037</v>
      </c>
      <c r="H350" s="717" t="s">
        <v>3036</v>
      </c>
      <c r="I350" s="760" t="s">
        <v>2901</v>
      </c>
      <c r="J350" s="760" t="s">
        <v>2902</v>
      </c>
      <c r="K350" s="761">
        <v>1</v>
      </c>
      <c r="L350" s="716">
        <v>12</v>
      </c>
      <c r="M350" s="762">
        <v>15600</v>
      </c>
      <c r="N350" s="716">
        <v>1</v>
      </c>
      <c r="O350" s="716">
        <v>9</v>
      </c>
      <c r="P350" s="763">
        <v>11700</v>
      </c>
    </row>
    <row r="351" spans="1:16" ht="60" x14ac:dyDescent="0.2">
      <c r="A351" s="758" t="s">
        <v>2896</v>
      </c>
      <c r="B351" s="715" t="s">
        <v>2897</v>
      </c>
      <c r="C351" s="722" t="s">
        <v>2898</v>
      </c>
      <c r="D351" s="717" t="s">
        <v>3036</v>
      </c>
      <c r="E351" s="759">
        <v>1300</v>
      </c>
      <c r="F351" s="719">
        <v>48806205</v>
      </c>
      <c r="G351" s="717" t="s">
        <v>3038</v>
      </c>
      <c r="H351" s="717" t="s">
        <v>3036</v>
      </c>
      <c r="I351" s="760" t="s">
        <v>2901</v>
      </c>
      <c r="J351" s="760" t="s">
        <v>2902</v>
      </c>
      <c r="K351" s="761">
        <v>1</v>
      </c>
      <c r="L351" s="716">
        <v>12</v>
      </c>
      <c r="M351" s="762">
        <v>15600</v>
      </c>
      <c r="N351" s="716">
        <v>1</v>
      </c>
      <c r="O351" s="716">
        <v>9</v>
      </c>
      <c r="P351" s="763">
        <v>11700</v>
      </c>
    </row>
    <row r="352" spans="1:16" ht="60" x14ac:dyDescent="0.2">
      <c r="A352" s="758" t="s">
        <v>2896</v>
      </c>
      <c r="B352" s="715" t="s">
        <v>2897</v>
      </c>
      <c r="C352" s="722" t="s">
        <v>2898</v>
      </c>
      <c r="D352" s="717" t="s">
        <v>2918</v>
      </c>
      <c r="E352" s="759">
        <v>1500</v>
      </c>
      <c r="F352" s="719">
        <v>43290093</v>
      </c>
      <c r="G352" s="717" t="s">
        <v>3039</v>
      </c>
      <c r="H352" s="717" t="s">
        <v>2918</v>
      </c>
      <c r="I352" s="760" t="s">
        <v>2527</v>
      </c>
      <c r="J352" s="760" t="s">
        <v>2527</v>
      </c>
      <c r="K352" s="761">
        <v>1</v>
      </c>
      <c r="L352" s="716">
        <v>12</v>
      </c>
      <c r="M352" s="762">
        <v>18000</v>
      </c>
      <c r="N352" s="716">
        <v>1</v>
      </c>
      <c r="O352" s="716">
        <v>9</v>
      </c>
      <c r="P352" s="763">
        <v>13500</v>
      </c>
    </row>
    <row r="353" spans="1:16" ht="60" x14ac:dyDescent="0.2">
      <c r="A353" s="758" t="s">
        <v>2896</v>
      </c>
      <c r="B353" s="715" t="s">
        <v>2897</v>
      </c>
      <c r="C353" s="722" t="s">
        <v>2898</v>
      </c>
      <c r="D353" s="717" t="s">
        <v>2928</v>
      </c>
      <c r="E353" s="759">
        <v>1800</v>
      </c>
      <c r="F353" s="719">
        <v>45648892</v>
      </c>
      <c r="G353" s="717" t="s">
        <v>3040</v>
      </c>
      <c r="H353" s="717" t="s">
        <v>2928</v>
      </c>
      <c r="I353" s="719" t="s">
        <v>2930</v>
      </c>
      <c r="J353" s="719" t="s">
        <v>2930</v>
      </c>
      <c r="K353" s="761">
        <v>1</v>
      </c>
      <c r="L353" s="716">
        <v>12</v>
      </c>
      <c r="M353" s="762">
        <v>21600</v>
      </c>
      <c r="N353" s="716">
        <v>1</v>
      </c>
      <c r="O353" s="716">
        <v>9</v>
      </c>
      <c r="P353" s="763">
        <v>16200</v>
      </c>
    </row>
    <row r="354" spans="1:16" ht="60" x14ac:dyDescent="0.2">
      <c r="A354" s="758" t="s">
        <v>2896</v>
      </c>
      <c r="B354" s="715" t="s">
        <v>2897</v>
      </c>
      <c r="C354" s="722" t="s">
        <v>2898</v>
      </c>
      <c r="D354" s="717" t="s">
        <v>2928</v>
      </c>
      <c r="E354" s="759">
        <v>1800</v>
      </c>
      <c r="F354" s="719">
        <v>45893250</v>
      </c>
      <c r="G354" s="717" t="s">
        <v>3041</v>
      </c>
      <c r="H354" s="717" t="s">
        <v>2928</v>
      </c>
      <c r="I354" s="719" t="s">
        <v>2930</v>
      </c>
      <c r="J354" s="719" t="s">
        <v>2930</v>
      </c>
      <c r="K354" s="761">
        <v>1</v>
      </c>
      <c r="L354" s="716">
        <v>12</v>
      </c>
      <c r="M354" s="762">
        <v>21600</v>
      </c>
      <c r="N354" s="716">
        <v>1</v>
      </c>
      <c r="O354" s="716">
        <v>9</v>
      </c>
      <c r="P354" s="763">
        <v>16200</v>
      </c>
    </row>
    <row r="355" spans="1:16" ht="60" x14ac:dyDescent="0.2">
      <c r="A355" s="758" t="s">
        <v>2896</v>
      </c>
      <c r="B355" s="715" t="s">
        <v>2897</v>
      </c>
      <c r="C355" s="722" t="s">
        <v>2898</v>
      </c>
      <c r="D355" s="717" t="s">
        <v>2918</v>
      </c>
      <c r="E355" s="759">
        <v>1500</v>
      </c>
      <c r="F355" s="719">
        <v>40728674</v>
      </c>
      <c r="G355" s="717" t="s">
        <v>3042</v>
      </c>
      <c r="H355" s="717" t="s">
        <v>2918</v>
      </c>
      <c r="I355" s="760" t="s">
        <v>2527</v>
      </c>
      <c r="J355" s="760" t="s">
        <v>2527</v>
      </c>
      <c r="K355" s="761">
        <v>1</v>
      </c>
      <c r="L355" s="716">
        <v>12</v>
      </c>
      <c r="M355" s="762">
        <v>18000</v>
      </c>
      <c r="N355" s="716">
        <v>1</v>
      </c>
      <c r="O355" s="716">
        <v>9</v>
      </c>
      <c r="P355" s="763">
        <v>13500</v>
      </c>
    </row>
    <row r="356" spans="1:16" ht="60" x14ac:dyDescent="0.2">
      <c r="A356" s="758" t="s">
        <v>2896</v>
      </c>
      <c r="B356" s="715" t="s">
        <v>2897</v>
      </c>
      <c r="C356" s="722" t="s">
        <v>2898</v>
      </c>
      <c r="D356" s="717" t="s">
        <v>3043</v>
      </c>
      <c r="E356" s="759">
        <v>1800</v>
      </c>
      <c r="F356" s="719">
        <v>40581816</v>
      </c>
      <c r="G356" s="717" t="s">
        <v>3044</v>
      </c>
      <c r="H356" s="717" t="s">
        <v>3043</v>
      </c>
      <c r="I356" s="719" t="s">
        <v>2930</v>
      </c>
      <c r="J356" s="719" t="s">
        <v>2930</v>
      </c>
      <c r="K356" s="761">
        <v>1</v>
      </c>
      <c r="L356" s="716">
        <v>12</v>
      </c>
      <c r="M356" s="762">
        <v>21600</v>
      </c>
      <c r="N356" s="716">
        <v>1</v>
      </c>
      <c r="O356" s="716">
        <v>9</v>
      </c>
      <c r="P356" s="763">
        <v>16200</v>
      </c>
    </row>
    <row r="357" spans="1:16" ht="60" x14ac:dyDescent="0.2">
      <c r="A357" s="758" t="s">
        <v>2896</v>
      </c>
      <c r="B357" s="715" t="s">
        <v>2897</v>
      </c>
      <c r="C357" s="722" t="s">
        <v>2898</v>
      </c>
      <c r="D357" s="717" t="s">
        <v>2940</v>
      </c>
      <c r="E357" s="759">
        <v>4000</v>
      </c>
      <c r="F357" s="719">
        <v>31004331</v>
      </c>
      <c r="G357" s="717" t="s">
        <v>3045</v>
      </c>
      <c r="H357" s="717" t="s">
        <v>2940</v>
      </c>
      <c r="I357" s="719" t="s">
        <v>2930</v>
      </c>
      <c r="J357" s="719" t="s">
        <v>2930</v>
      </c>
      <c r="K357" s="761">
        <v>1</v>
      </c>
      <c r="L357" s="716">
        <v>12</v>
      </c>
      <c r="M357" s="762">
        <v>48000</v>
      </c>
      <c r="N357" s="716">
        <v>1</v>
      </c>
      <c r="O357" s="716">
        <v>9</v>
      </c>
      <c r="P357" s="763">
        <v>36000</v>
      </c>
    </row>
    <row r="358" spans="1:16" ht="60" x14ac:dyDescent="0.2">
      <c r="A358" s="758" t="s">
        <v>2896</v>
      </c>
      <c r="B358" s="715" t="s">
        <v>2897</v>
      </c>
      <c r="C358" s="722" t="s">
        <v>2898</v>
      </c>
      <c r="D358" s="717" t="s">
        <v>2940</v>
      </c>
      <c r="E358" s="759">
        <v>4000</v>
      </c>
      <c r="F358" s="719">
        <v>41104660</v>
      </c>
      <c r="G358" s="717" t="s">
        <v>3046</v>
      </c>
      <c r="H358" s="717" t="s">
        <v>2940</v>
      </c>
      <c r="I358" s="719" t="s">
        <v>2930</v>
      </c>
      <c r="J358" s="719" t="s">
        <v>2930</v>
      </c>
      <c r="K358" s="761">
        <v>1</v>
      </c>
      <c r="L358" s="716">
        <v>12</v>
      </c>
      <c r="M358" s="762">
        <v>48000</v>
      </c>
      <c r="N358" s="716">
        <v>1</v>
      </c>
      <c r="O358" s="716">
        <v>9</v>
      </c>
      <c r="P358" s="763">
        <v>36000</v>
      </c>
    </row>
    <row r="359" spans="1:16" ht="60" x14ac:dyDescent="0.2">
      <c r="A359" s="758" t="s">
        <v>2896</v>
      </c>
      <c r="B359" s="715" t="s">
        <v>2897</v>
      </c>
      <c r="C359" s="722" t="s">
        <v>2898</v>
      </c>
      <c r="D359" s="717" t="s">
        <v>2928</v>
      </c>
      <c r="E359" s="759">
        <v>1800</v>
      </c>
      <c r="F359" s="719">
        <v>43848099</v>
      </c>
      <c r="G359" s="717" t="s">
        <v>3047</v>
      </c>
      <c r="H359" s="717" t="s">
        <v>2928</v>
      </c>
      <c r="I359" s="719" t="s">
        <v>2930</v>
      </c>
      <c r="J359" s="719" t="s">
        <v>2930</v>
      </c>
      <c r="K359" s="761">
        <v>1</v>
      </c>
      <c r="L359" s="716">
        <v>12</v>
      </c>
      <c r="M359" s="762">
        <v>21600</v>
      </c>
      <c r="N359" s="716">
        <v>1</v>
      </c>
      <c r="O359" s="716">
        <v>9</v>
      </c>
      <c r="P359" s="763">
        <v>16200</v>
      </c>
    </row>
    <row r="360" spans="1:16" ht="60" x14ac:dyDescent="0.2">
      <c r="A360" s="758" t="s">
        <v>2896</v>
      </c>
      <c r="B360" s="715" t="s">
        <v>2897</v>
      </c>
      <c r="C360" s="722" t="s">
        <v>2898</v>
      </c>
      <c r="D360" s="717" t="s">
        <v>2928</v>
      </c>
      <c r="E360" s="759">
        <v>1800</v>
      </c>
      <c r="F360" s="719">
        <v>31042092</v>
      </c>
      <c r="G360" s="717" t="s">
        <v>3048</v>
      </c>
      <c r="H360" s="717" t="s">
        <v>2928</v>
      </c>
      <c r="I360" s="719" t="s">
        <v>2930</v>
      </c>
      <c r="J360" s="719" t="s">
        <v>2930</v>
      </c>
      <c r="K360" s="761">
        <v>1</v>
      </c>
      <c r="L360" s="716">
        <v>12</v>
      </c>
      <c r="M360" s="762">
        <v>21600</v>
      </c>
      <c r="N360" s="716">
        <v>1</v>
      </c>
      <c r="O360" s="716">
        <v>9</v>
      </c>
      <c r="P360" s="763">
        <v>16200</v>
      </c>
    </row>
    <row r="361" spans="1:16" ht="60" x14ac:dyDescent="0.2">
      <c r="A361" s="758" t="s">
        <v>2896</v>
      </c>
      <c r="B361" s="715" t="s">
        <v>2897</v>
      </c>
      <c r="C361" s="722" t="s">
        <v>2898</v>
      </c>
      <c r="D361" s="717" t="s">
        <v>2928</v>
      </c>
      <c r="E361" s="759">
        <v>1800</v>
      </c>
      <c r="F361" s="719">
        <v>40153804</v>
      </c>
      <c r="G361" s="717" t="s">
        <v>3049</v>
      </c>
      <c r="H361" s="717" t="s">
        <v>2928</v>
      </c>
      <c r="I361" s="719" t="s">
        <v>2930</v>
      </c>
      <c r="J361" s="719" t="s">
        <v>2930</v>
      </c>
      <c r="K361" s="761">
        <v>1</v>
      </c>
      <c r="L361" s="716">
        <v>12</v>
      </c>
      <c r="M361" s="762">
        <v>21600</v>
      </c>
      <c r="N361" s="716">
        <v>1</v>
      </c>
      <c r="O361" s="716">
        <v>9</v>
      </c>
      <c r="P361" s="763">
        <v>16200</v>
      </c>
    </row>
    <row r="362" spans="1:16" ht="60" x14ac:dyDescent="0.2">
      <c r="A362" s="758" t="s">
        <v>2896</v>
      </c>
      <c r="B362" s="715" t="s">
        <v>2897</v>
      </c>
      <c r="C362" s="722" t="s">
        <v>2898</v>
      </c>
      <c r="D362" s="717" t="s">
        <v>2928</v>
      </c>
      <c r="E362" s="759">
        <v>1800</v>
      </c>
      <c r="F362" s="719">
        <v>44793843</v>
      </c>
      <c r="G362" s="717" t="s">
        <v>3050</v>
      </c>
      <c r="H362" s="717" t="s">
        <v>2928</v>
      </c>
      <c r="I362" s="719" t="s">
        <v>2930</v>
      </c>
      <c r="J362" s="719" t="s">
        <v>2930</v>
      </c>
      <c r="K362" s="761">
        <v>1</v>
      </c>
      <c r="L362" s="716">
        <v>12</v>
      </c>
      <c r="M362" s="762">
        <v>21600</v>
      </c>
      <c r="N362" s="716">
        <v>1</v>
      </c>
      <c r="O362" s="716">
        <v>9</v>
      </c>
      <c r="P362" s="763">
        <v>16200</v>
      </c>
    </row>
    <row r="363" spans="1:16" ht="60" x14ac:dyDescent="0.2">
      <c r="A363" s="758" t="s">
        <v>2896</v>
      </c>
      <c r="B363" s="715" t="s">
        <v>2897</v>
      </c>
      <c r="C363" s="722" t="s">
        <v>2898</v>
      </c>
      <c r="D363" s="717" t="s">
        <v>2928</v>
      </c>
      <c r="E363" s="759">
        <v>1800</v>
      </c>
      <c r="F363" s="719">
        <v>44139968</v>
      </c>
      <c r="G363" s="717" t="s">
        <v>3051</v>
      </c>
      <c r="H363" s="717" t="s">
        <v>2928</v>
      </c>
      <c r="I363" s="719" t="s">
        <v>2930</v>
      </c>
      <c r="J363" s="719" t="s">
        <v>2930</v>
      </c>
      <c r="K363" s="761">
        <v>1</v>
      </c>
      <c r="L363" s="716">
        <v>12</v>
      </c>
      <c r="M363" s="762">
        <v>21600</v>
      </c>
      <c r="N363" s="716">
        <v>1</v>
      </c>
      <c r="O363" s="716">
        <v>9</v>
      </c>
      <c r="P363" s="763">
        <v>16200</v>
      </c>
    </row>
    <row r="364" spans="1:16" ht="60" x14ac:dyDescent="0.2">
      <c r="A364" s="758" t="s">
        <v>2896</v>
      </c>
      <c r="B364" s="715" t="s">
        <v>2897</v>
      </c>
      <c r="C364" s="722" t="s">
        <v>2898</v>
      </c>
      <c r="D364" s="717" t="s">
        <v>2928</v>
      </c>
      <c r="E364" s="759">
        <v>1800</v>
      </c>
      <c r="F364" s="719">
        <v>40560311</v>
      </c>
      <c r="G364" s="717" t="s">
        <v>3052</v>
      </c>
      <c r="H364" s="717" t="s">
        <v>2928</v>
      </c>
      <c r="I364" s="719" t="s">
        <v>2930</v>
      </c>
      <c r="J364" s="719" t="s">
        <v>2930</v>
      </c>
      <c r="K364" s="761">
        <v>1</v>
      </c>
      <c r="L364" s="716">
        <v>12</v>
      </c>
      <c r="M364" s="762">
        <v>21600</v>
      </c>
      <c r="N364" s="716">
        <v>1</v>
      </c>
      <c r="O364" s="716">
        <v>9</v>
      </c>
      <c r="P364" s="763">
        <v>16200</v>
      </c>
    </row>
    <row r="365" spans="1:16" ht="60" x14ac:dyDescent="0.2">
      <c r="A365" s="758" t="s">
        <v>2896</v>
      </c>
      <c r="B365" s="715" t="s">
        <v>2897</v>
      </c>
      <c r="C365" s="722" t="s">
        <v>2898</v>
      </c>
      <c r="D365" s="717" t="s">
        <v>2928</v>
      </c>
      <c r="E365" s="759">
        <v>1800</v>
      </c>
      <c r="F365" s="719">
        <v>70282316</v>
      </c>
      <c r="G365" s="717" t="s">
        <v>3053</v>
      </c>
      <c r="H365" s="717" t="s">
        <v>2928</v>
      </c>
      <c r="I365" s="719" t="s">
        <v>2930</v>
      </c>
      <c r="J365" s="719" t="s">
        <v>2930</v>
      </c>
      <c r="K365" s="761">
        <v>1</v>
      </c>
      <c r="L365" s="716">
        <v>12</v>
      </c>
      <c r="M365" s="762">
        <v>21600</v>
      </c>
      <c r="N365" s="716">
        <v>1</v>
      </c>
      <c r="O365" s="716">
        <v>9</v>
      </c>
      <c r="P365" s="763">
        <v>16200</v>
      </c>
    </row>
    <row r="366" spans="1:16" ht="60" x14ac:dyDescent="0.2">
      <c r="A366" s="758" t="s">
        <v>2896</v>
      </c>
      <c r="B366" s="715" t="s">
        <v>2897</v>
      </c>
      <c r="C366" s="722" t="s">
        <v>2898</v>
      </c>
      <c r="D366" s="717" t="s">
        <v>2928</v>
      </c>
      <c r="E366" s="759">
        <v>1800</v>
      </c>
      <c r="F366" s="719">
        <v>44267609</v>
      </c>
      <c r="G366" s="717" t="s">
        <v>3054</v>
      </c>
      <c r="H366" s="717" t="s">
        <v>2928</v>
      </c>
      <c r="I366" s="719" t="s">
        <v>2930</v>
      </c>
      <c r="J366" s="719" t="s">
        <v>2930</v>
      </c>
      <c r="K366" s="761">
        <v>1</v>
      </c>
      <c r="L366" s="716">
        <v>12</v>
      </c>
      <c r="M366" s="762">
        <v>21600</v>
      </c>
      <c r="N366" s="716">
        <v>1</v>
      </c>
      <c r="O366" s="716">
        <v>9</v>
      </c>
      <c r="P366" s="763">
        <v>16200</v>
      </c>
    </row>
    <row r="367" spans="1:16" ht="60" x14ac:dyDescent="0.2">
      <c r="A367" s="758" t="s">
        <v>2896</v>
      </c>
      <c r="B367" s="715" t="s">
        <v>2897</v>
      </c>
      <c r="C367" s="722" t="s">
        <v>2898</v>
      </c>
      <c r="D367" s="717" t="s">
        <v>2928</v>
      </c>
      <c r="E367" s="759">
        <v>1800</v>
      </c>
      <c r="F367" s="719">
        <v>40418276</v>
      </c>
      <c r="G367" s="717" t="s">
        <v>3055</v>
      </c>
      <c r="H367" s="717" t="s">
        <v>2928</v>
      </c>
      <c r="I367" s="719" t="s">
        <v>2930</v>
      </c>
      <c r="J367" s="719" t="s">
        <v>2930</v>
      </c>
      <c r="K367" s="761">
        <v>1</v>
      </c>
      <c r="L367" s="716">
        <v>12</v>
      </c>
      <c r="M367" s="762">
        <v>21600</v>
      </c>
      <c r="N367" s="716">
        <v>1</v>
      </c>
      <c r="O367" s="716">
        <v>9</v>
      </c>
      <c r="P367" s="763">
        <v>16200</v>
      </c>
    </row>
    <row r="368" spans="1:16" ht="60" x14ac:dyDescent="0.2">
      <c r="A368" s="758" t="s">
        <v>2896</v>
      </c>
      <c r="B368" s="715" t="s">
        <v>2897</v>
      </c>
      <c r="C368" s="722" t="s">
        <v>2898</v>
      </c>
      <c r="D368" s="717" t="s">
        <v>2928</v>
      </c>
      <c r="E368" s="759">
        <v>1800</v>
      </c>
      <c r="F368" s="719">
        <v>31031419</v>
      </c>
      <c r="G368" s="717" t="s">
        <v>3056</v>
      </c>
      <c r="H368" s="717" t="s">
        <v>2928</v>
      </c>
      <c r="I368" s="719" t="s">
        <v>2930</v>
      </c>
      <c r="J368" s="719" t="s">
        <v>2930</v>
      </c>
      <c r="K368" s="761">
        <v>1</v>
      </c>
      <c r="L368" s="716">
        <v>12</v>
      </c>
      <c r="M368" s="762">
        <v>21600</v>
      </c>
      <c r="N368" s="716">
        <v>1</v>
      </c>
      <c r="O368" s="716">
        <v>9</v>
      </c>
      <c r="P368" s="763">
        <v>16200</v>
      </c>
    </row>
    <row r="369" spans="1:16" ht="60" x14ac:dyDescent="0.2">
      <c r="A369" s="758" t="s">
        <v>2896</v>
      </c>
      <c r="B369" s="715" t="s">
        <v>2897</v>
      </c>
      <c r="C369" s="722" t="s">
        <v>2898</v>
      </c>
      <c r="D369" s="717" t="s">
        <v>2928</v>
      </c>
      <c r="E369" s="759">
        <v>1800</v>
      </c>
      <c r="F369" s="719">
        <v>70156214</v>
      </c>
      <c r="G369" s="717" t="s">
        <v>3057</v>
      </c>
      <c r="H369" s="717" t="s">
        <v>2928</v>
      </c>
      <c r="I369" s="719" t="s">
        <v>2930</v>
      </c>
      <c r="J369" s="719" t="s">
        <v>2930</v>
      </c>
      <c r="K369" s="761">
        <v>1</v>
      </c>
      <c r="L369" s="716">
        <v>12</v>
      </c>
      <c r="M369" s="762">
        <v>21600</v>
      </c>
      <c r="N369" s="716">
        <v>1</v>
      </c>
      <c r="O369" s="716">
        <v>9</v>
      </c>
      <c r="P369" s="763">
        <v>16200</v>
      </c>
    </row>
    <row r="370" spans="1:16" ht="60" x14ac:dyDescent="0.2">
      <c r="A370" s="758" t="s">
        <v>2896</v>
      </c>
      <c r="B370" s="715" t="s">
        <v>2897</v>
      </c>
      <c r="C370" s="722" t="s">
        <v>2898</v>
      </c>
      <c r="D370" s="717" t="s">
        <v>2928</v>
      </c>
      <c r="E370" s="759">
        <v>1800</v>
      </c>
      <c r="F370" s="719">
        <v>32988252</v>
      </c>
      <c r="G370" s="717" t="s">
        <v>3058</v>
      </c>
      <c r="H370" s="717" t="s">
        <v>2928</v>
      </c>
      <c r="I370" s="719" t="s">
        <v>2930</v>
      </c>
      <c r="J370" s="719" t="s">
        <v>2930</v>
      </c>
      <c r="K370" s="761">
        <v>1</v>
      </c>
      <c r="L370" s="716">
        <v>12</v>
      </c>
      <c r="M370" s="762">
        <v>21600</v>
      </c>
      <c r="N370" s="716">
        <v>1</v>
      </c>
      <c r="O370" s="716">
        <v>9</v>
      </c>
      <c r="P370" s="763">
        <v>16200</v>
      </c>
    </row>
    <row r="371" spans="1:16" ht="60" x14ac:dyDescent="0.2">
      <c r="A371" s="758" t="s">
        <v>2896</v>
      </c>
      <c r="B371" s="715" t="s">
        <v>2897</v>
      </c>
      <c r="C371" s="722" t="s">
        <v>2898</v>
      </c>
      <c r="D371" s="717" t="s">
        <v>3059</v>
      </c>
      <c r="E371" s="759">
        <v>1300</v>
      </c>
      <c r="F371" s="719">
        <v>44577133</v>
      </c>
      <c r="G371" s="717" t="s">
        <v>3060</v>
      </c>
      <c r="H371" s="717" t="s">
        <v>3059</v>
      </c>
      <c r="I371" s="760" t="s">
        <v>2527</v>
      </c>
      <c r="J371" s="760" t="s">
        <v>2527</v>
      </c>
      <c r="K371" s="761">
        <v>1</v>
      </c>
      <c r="L371" s="716">
        <v>12</v>
      </c>
      <c r="M371" s="762">
        <v>15600</v>
      </c>
      <c r="N371" s="716">
        <v>1</v>
      </c>
      <c r="O371" s="716">
        <v>9</v>
      </c>
      <c r="P371" s="763">
        <v>11700</v>
      </c>
    </row>
    <row r="372" spans="1:16" ht="60" x14ac:dyDescent="0.2">
      <c r="A372" s="758" t="s">
        <v>2896</v>
      </c>
      <c r="B372" s="715" t="s">
        <v>2897</v>
      </c>
      <c r="C372" s="722" t="s">
        <v>2898</v>
      </c>
      <c r="D372" s="717" t="s">
        <v>3024</v>
      </c>
      <c r="E372" s="759">
        <v>1300</v>
      </c>
      <c r="F372" s="719">
        <v>45079842</v>
      </c>
      <c r="G372" s="717" t="s">
        <v>3061</v>
      </c>
      <c r="H372" s="717" t="s">
        <v>3024</v>
      </c>
      <c r="I372" s="760" t="s">
        <v>2527</v>
      </c>
      <c r="J372" s="760" t="s">
        <v>2527</v>
      </c>
      <c r="K372" s="761">
        <v>1</v>
      </c>
      <c r="L372" s="716">
        <v>12</v>
      </c>
      <c r="M372" s="762">
        <v>15600</v>
      </c>
      <c r="N372" s="716">
        <v>1</v>
      </c>
      <c r="O372" s="716">
        <v>9</v>
      </c>
      <c r="P372" s="763">
        <v>11700</v>
      </c>
    </row>
    <row r="373" spans="1:16" ht="60" x14ac:dyDescent="0.2">
      <c r="A373" s="758" t="s">
        <v>2896</v>
      </c>
      <c r="B373" s="715" t="s">
        <v>2897</v>
      </c>
      <c r="C373" s="722" t="s">
        <v>2898</v>
      </c>
      <c r="D373" s="717" t="s">
        <v>3024</v>
      </c>
      <c r="E373" s="759">
        <v>1300</v>
      </c>
      <c r="F373" s="719">
        <v>70761059</v>
      </c>
      <c r="G373" s="717" t="s">
        <v>3062</v>
      </c>
      <c r="H373" s="717" t="s">
        <v>3024</v>
      </c>
      <c r="I373" s="760" t="s">
        <v>2527</v>
      </c>
      <c r="J373" s="760" t="s">
        <v>2527</v>
      </c>
      <c r="K373" s="761">
        <v>1</v>
      </c>
      <c r="L373" s="716">
        <v>12</v>
      </c>
      <c r="M373" s="762">
        <v>15600</v>
      </c>
      <c r="N373" s="716">
        <v>1</v>
      </c>
      <c r="O373" s="716">
        <v>9</v>
      </c>
      <c r="P373" s="763">
        <v>11700</v>
      </c>
    </row>
    <row r="374" spans="1:16" ht="60" x14ac:dyDescent="0.2">
      <c r="A374" s="758" t="s">
        <v>2896</v>
      </c>
      <c r="B374" s="715" t="s">
        <v>2897</v>
      </c>
      <c r="C374" s="722" t="s">
        <v>2898</v>
      </c>
      <c r="D374" s="717" t="s">
        <v>3024</v>
      </c>
      <c r="E374" s="759">
        <v>1300</v>
      </c>
      <c r="F374" s="719">
        <v>47657677</v>
      </c>
      <c r="G374" s="717" t="s">
        <v>3063</v>
      </c>
      <c r="H374" s="717" t="s">
        <v>3024</v>
      </c>
      <c r="I374" s="760" t="s">
        <v>2527</v>
      </c>
      <c r="J374" s="760" t="s">
        <v>2527</v>
      </c>
      <c r="K374" s="761">
        <v>1</v>
      </c>
      <c r="L374" s="716">
        <v>12</v>
      </c>
      <c r="M374" s="762">
        <v>15600</v>
      </c>
      <c r="N374" s="716">
        <v>1</v>
      </c>
      <c r="O374" s="716">
        <v>9</v>
      </c>
      <c r="P374" s="763">
        <v>11700</v>
      </c>
    </row>
    <row r="375" spans="1:16" ht="60" x14ac:dyDescent="0.2">
      <c r="A375" s="758" t="s">
        <v>2896</v>
      </c>
      <c r="B375" s="715" t="s">
        <v>2897</v>
      </c>
      <c r="C375" s="722" t="s">
        <v>2898</v>
      </c>
      <c r="D375" s="717" t="s">
        <v>3064</v>
      </c>
      <c r="E375" s="759">
        <v>1800</v>
      </c>
      <c r="F375" s="719">
        <v>1344140</v>
      </c>
      <c r="G375" s="717" t="s">
        <v>3065</v>
      </c>
      <c r="H375" s="717" t="s">
        <v>3064</v>
      </c>
      <c r="I375" s="719" t="s">
        <v>2930</v>
      </c>
      <c r="J375" s="719" t="s">
        <v>2930</v>
      </c>
      <c r="K375" s="761">
        <v>1</v>
      </c>
      <c r="L375" s="716">
        <v>12</v>
      </c>
      <c r="M375" s="762">
        <v>21600</v>
      </c>
      <c r="N375" s="716">
        <v>1</v>
      </c>
      <c r="O375" s="716">
        <v>9</v>
      </c>
      <c r="P375" s="763">
        <v>16200</v>
      </c>
    </row>
    <row r="376" spans="1:16" ht="60" x14ac:dyDescent="0.2">
      <c r="A376" s="758" t="s">
        <v>2896</v>
      </c>
      <c r="B376" s="715" t="s">
        <v>2897</v>
      </c>
      <c r="C376" s="722" t="s">
        <v>2898</v>
      </c>
      <c r="D376" s="717" t="s">
        <v>2981</v>
      </c>
      <c r="E376" s="759">
        <v>1700</v>
      </c>
      <c r="F376" s="719">
        <v>46663909</v>
      </c>
      <c r="G376" s="717" t="s">
        <v>3066</v>
      </c>
      <c r="H376" s="717" t="s">
        <v>2981</v>
      </c>
      <c r="I376" s="719" t="s">
        <v>2930</v>
      </c>
      <c r="J376" s="719" t="s">
        <v>2930</v>
      </c>
      <c r="K376" s="761">
        <v>1</v>
      </c>
      <c r="L376" s="716">
        <v>12</v>
      </c>
      <c r="M376" s="762">
        <v>20400</v>
      </c>
      <c r="N376" s="716">
        <v>1</v>
      </c>
      <c r="O376" s="716">
        <v>9</v>
      </c>
      <c r="P376" s="763">
        <v>15300</v>
      </c>
    </row>
    <row r="377" spans="1:16" ht="60" x14ac:dyDescent="0.2">
      <c r="A377" s="758" t="s">
        <v>2896</v>
      </c>
      <c r="B377" s="715" t="s">
        <v>2897</v>
      </c>
      <c r="C377" s="722" t="s">
        <v>2898</v>
      </c>
      <c r="D377" s="717" t="s">
        <v>2906</v>
      </c>
      <c r="E377" s="759">
        <v>1200</v>
      </c>
      <c r="F377" s="719">
        <v>47620395</v>
      </c>
      <c r="G377" s="717" t="s">
        <v>3067</v>
      </c>
      <c r="H377" s="717" t="s">
        <v>2906</v>
      </c>
      <c r="I377" s="760" t="s">
        <v>2527</v>
      </c>
      <c r="J377" s="760" t="s">
        <v>2527</v>
      </c>
      <c r="K377" s="761">
        <v>1</v>
      </c>
      <c r="L377" s="716">
        <v>12</v>
      </c>
      <c r="M377" s="762">
        <v>14400</v>
      </c>
      <c r="N377" s="716">
        <v>1</v>
      </c>
      <c r="O377" s="716">
        <v>9</v>
      </c>
      <c r="P377" s="763">
        <v>10800</v>
      </c>
    </row>
    <row r="378" spans="1:16" ht="60" x14ac:dyDescent="0.2">
      <c r="A378" s="758" t="s">
        <v>2896</v>
      </c>
      <c r="B378" s="715" t="s">
        <v>2897</v>
      </c>
      <c r="C378" s="722" t="s">
        <v>2898</v>
      </c>
      <c r="D378" s="717" t="s">
        <v>2906</v>
      </c>
      <c r="E378" s="759">
        <v>1200</v>
      </c>
      <c r="F378" s="719">
        <v>43792024</v>
      </c>
      <c r="G378" s="717" t="s">
        <v>3068</v>
      </c>
      <c r="H378" s="717" t="s">
        <v>2906</v>
      </c>
      <c r="I378" s="760" t="s">
        <v>2527</v>
      </c>
      <c r="J378" s="760" t="s">
        <v>2527</v>
      </c>
      <c r="K378" s="761">
        <v>1</v>
      </c>
      <c r="L378" s="716">
        <v>12</v>
      </c>
      <c r="M378" s="762">
        <v>14400</v>
      </c>
      <c r="N378" s="716">
        <v>1</v>
      </c>
      <c r="O378" s="716">
        <v>9</v>
      </c>
      <c r="P378" s="763">
        <v>10800</v>
      </c>
    </row>
    <row r="379" spans="1:16" ht="60" x14ac:dyDescent="0.2">
      <c r="A379" s="758" t="s">
        <v>2896</v>
      </c>
      <c r="B379" s="715" t="s">
        <v>2897</v>
      </c>
      <c r="C379" s="722" t="s">
        <v>2898</v>
      </c>
      <c r="D379" s="717" t="s">
        <v>2918</v>
      </c>
      <c r="E379" s="759">
        <v>1300</v>
      </c>
      <c r="F379" s="719">
        <v>43661556</v>
      </c>
      <c r="G379" s="717" t="s">
        <v>3069</v>
      </c>
      <c r="H379" s="717" t="s">
        <v>2918</v>
      </c>
      <c r="I379" s="760" t="s">
        <v>2527</v>
      </c>
      <c r="J379" s="760" t="s">
        <v>2527</v>
      </c>
      <c r="K379" s="761">
        <v>1</v>
      </c>
      <c r="L379" s="716">
        <v>12</v>
      </c>
      <c r="M379" s="762">
        <v>15600</v>
      </c>
      <c r="N379" s="716">
        <v>1</v>
      </c>
      <c r="O379" s="716">
        <v>9</v>
      </c>
      <c r="P379" s="763">
        <v>11700</v>
      </c>
    </row>
    <row r="380" spans="1:16" ht="60" x14ac:dyDescent="0.2">
      <c r="A380" s="758" t="s">
        <v>2896</v>
      </c>
      <c r="B380" s="715" t="s">
        <v>2897</v>
      </c>
      <c r="C380" s="722" t="s">
        <v>2898</v>
      </c>
      <c r="D380" s="717" t="s">
        <v>2918</v>
      </c>
      <c r="E380" s="759">
        <v>1300</v>
      </c>
      <c r="F380" s="719">
        <v>43998375</v>
      </c>
      <c r="G380" s="717" t="s">
        <v>3070</v>
      </c>
      <c r="H380" s="717" t="s">
        <v>2918</v>
      </c>
      <c r="I380" s="760" t="s">
        <v>2527</v>
      </c>
      <c r="J380" s="760" t="s">
        <v>2527</v>
      </c>
      <c r="K380" s="761">
        <v>1</v>
      </c>
      <c r="L380" s="716">
        <v>12</v>
      </c>
      <c r="M380" s="762">
        <v>15600</v>
      </c>
      <c r="N380" s="716">
        <v>1</v>
      </c>
      <c r="O380" s="716">
        <v>9</v>
      </c>
      <c r="P380" s="763">
        <v>11700</v>
      </c>
    </row>
    <row r="381" spans="1:16" ht="60" x14ac:dyDescent="0.2">
      <c r="A381" s="758" t="s">
        <v>2896</v>
      </c>
      <c r="B381" s="715" t="s">
        <v>2897</v>
      </c>
      <c r="C381" s="722" t="s">
        <v>2898</v>
      </c>
      <c r="D381" s="717" t="s">
        <v>2918</v>
      </c>
      <c r="E381" s="759">
        <v>1300</v>
      </c>
      <c r="F381" s="719">
        <v>46103872</v>
      </c>
      <c r="G381" s="717" t="s">
        <v>3071</v>
      </c>
      <c r="H381" s="717" t="s">
        <v>2918</v>
      </c>
      <c r="I381" s="760" t="s">
        <v>2527</v>
      </c>
      <c r="J381" s="760" t="s">
        <v>2527</v>
      </c>
      <c r="K381" s="761">
        <v>1</v>
      </c>
      <c r="L381" s="716">
        <v>12</v>
      </c>
      <c r="M381" s="762">
        <v>15600</v>
      </c>
      <c r="N381" s="716">
        <v>1</v>
      </c>
      <c r="O381" s="716">
        <v>9</v>
      </c>
      <c r="P381" s="763">
        <v>11700</v>
      </c>
    </row>
    <row r="382" spans="1:16" ht="60" x14ac:dyDescent="0.2">
      <c r="A382" s="758" t="s">
        <v>2896</v>
      </c>
      <c r="B382" s="715" t="s">
        <v>2897</v>
      </c>
      <c r="C382" s="722" t="s">
        <v>2898</v>
      </c>
      <c r="D382" s="717" t="s">
        <v>2918</v>
      </c>
      <c r="E382" s="759">
        <v>1300</v>
      </c>
      <c r="F382" s="719">
        <v>71611145</v>
      </c>
      <c r="G382" s="717" t="s">
        <v>3072</v>
      </c>
      <c r="H382" s="717" t="s">
        <v>2918</v>
      </c>
      <c r="I382" s="760" t="s">
        <v>2527</v>
      </c>
      <c r="J382" s="760" t="s">
        <v>2527</v>
      </c>
      <c r="K382" s="761">
        <v>1</v>
      </c>
      <c r="L382" s="716">
        <v>12</v>
      </c>
      <c r="M382" s="762">
        <v>15600</v>
      </c>
      <c r="N382" s="716">
        <v>1</v>
      </c>
      <c r="O382" s="716">
        <v>9</v>
      </c>
      <c r="P382" s="763">
        <v>11700</v>
      </c>
    </row>
    <row r="383" spans="1:16" ht="60" x14ac:dyDescent="0.2">
      <c r="A383" s="758" t="s">
        <v>2896</v>
      </c>
      <c r="B383" s="715" t="s">
        <v>2897</v>
      </c>
      <c r="C383" s="722" t="s">
        <v>2898</v>
      </c>
      <c r="D383" s="717" t="s">
        <v>2918</v>
      </c>
      <c r="E383" s="759">
        <v>1300</v>
      </c>
      <c r="F383" s="719">
        <v>43841918</v>
      </c>
      <c r="G383" s="717" t="s">
        <v>3073</v>
      </c>
      <c r="H383" s="717" t="s">
        <v>2918</v>
      </c>
      <c r="I383" s="760" t="s">
        <v>2527</v>
      </c>
      <c r="J383" s="760" t="s">
        <v>2527</v>
      </c>
      <c r="K383" s="761">
        <v>1</v>
      </c>
      <c r="L383" s="716">
        <v>12</v>
      </c>
      <c r="M383" s="762">
        <v>15600</v>
      </c>
      <c r="N383" s="716">
        <v>1</v>
      </c>
      <c r="O383" s="716">
        <v>9</v>
      </c>
      <c r="P383" s="763">
        <v>11700</v>
      </c>
    </row>
    <row r="384" spans="1:16" ht="60" x14ac:dyDescent="0.2">
      <c r="A384" s="758" t="s">
        <v>2896</v>
      </c>
      <c r="B384" s="715" t="s">
        <v>2897</v>
      </c>
      <c r="C384" s="722" t="s">
        <v>2898</v>
      </c>
      <c r="D384" s="717" t="s">
        <v>2918</v>
      </c>
      <c r="E384" s="759">
        <v>1300</v>
      </c>
      <c r="F384" s="719">
        <v>44650125</v>
      </c>
      <c r="G384" s="717" t="s">
        <v>3074</v>
      </c>
      <c r="H384" s="717" t="s">
        <v>2918</v>
      </c>
      <c r="I384" s="760" t="s">
        <v>2527</v>
      </c>
      <c r="J384" s="760" t="s">
        <v>2527</v>
      </c>
      <c r="K384" s="761">
        <v>1</v>
      </c>
      <c r="L384" s="716">
        <v>12</v>
      </c>
      <c r="M384" s="762">
        <v>15600</v>
      </c>
      <c r="N384" s="716">
        <v>1</v>
      </c>
      <c r="O384" s="716">
        <v>9</v>
      </c>
      <c r="P384" s="763">
        <v>11700</v>
      </c>
    </row>
    <row r="385" spans="1:16" ht="60" x14ac:dyDescent="0.2">
      <c r="A385" s="758" t="s">
        <v>2896</v>
      </c>
      <c r="B385" s="715" t="s">
        <v>2897</v>
      </c>
      <c r="C385" s="722" t="s">
        <v>2898</v>
      </c>
      <c r="D385" s="717" t="s">
        <v>2918</v>
      </c>
      <c r="E385" s="759">
        <v>1300</v>
      </c>
      <c r="F385" s="719">
        <v>31035703</v>
      </c>
      <c r="G385" s="717" t="s">
        <v>3075</v>
      </c>
      <c r="H385" s="717" t="s">
        <v>2918</v>
      </c>
      <c r="I385" s="760" t="s">
        <v>2527</v>
      </c>
      <c r="J385" s="760" t="s">
        <v>2527</v>
      </c>
      <c r="K385" s="761">
        <v>1</v>
      </c>
      <c r="L385" s="716">
        <v>12</v>
      </c>
      <c r="M385" s="762">
        <v>15600</v>
      </c>
      <c r="N385" s="716">
        <v>1</v>
      </c>
      <c r="O385" s="716">
        <v>9</v>
      </c>
      <c r="P385" s="763">
        <v>11700</v>
      </c>
    </row>
    <row r="386" spans="1:16" ht="60" x14ac:dyDescent="0.2">
      <c r="A386" s="758" t="s">
        <v>2896</v>
      </c>
      <c r="B386" s="715" t="s">
        <v>2897</v>
      </c>
      <c r="C386" s="722" t="s">
        <v>2898</v>
      </c>
      <c r="D386" s="717" t="s">
        <v>2918</v>
      </c>
      <c r="E386" s="759">
        <v>1300</v>
      </c>
      <c r="F386" s="719">
        <v>70861144</v>
      </c>
      <c r="G386" s="717" t="s">
        <v>3076</v>
      </c>
      <c r="H386" s="717" t="s">
        <v>2918</v>
      </c>
      <c r="I386" s="760" t="s">
        <v>2527</v>
      </c>
      <c r="J386" s="760" t="s">
        <v>2527</v>
      </c>
      <c r="K386" s="761">
        <v>1</v>
      </c>
      <c r="L386" s="716">
        <v>12</v>
      </c>
      <c r="M386" s="762">
        <v>15600</v>
      </c>
      <c r="N386" s="716">
        <v>1</v>
      </c>
      <c r="O386" s="716">
        <v>9</v>
      </c>
      <c r="P386" s="763">
        <v>11700</v>
      </c>
    </row>
    <row r="387" spans="1:16" ht="60" x14ac:dyDescent="0.2">
      <c r="A387" s="758" t="s">
        <v>2896</v>
      </c>
      <c r="B387" s="715" t="s">
        <v>2897</v>
      </c>
      <c r="C387" s="722" t="s">
        <v>2898</v>
      </c>
      <c r="D387" s="717" t="s">
        <v>2918</v>
      </c>
      <c r="E387" s="759">
        <v>1300</v>
      </c>
      <c r="F387" s="719">
        <v>42251111</v>
      </c>
      <c r="G387" s="717" t="s">
        <v>3077</v>
      </c>
      <c r="H387" s="717" t="s">
        <v>2918</v>
      </c>
      <c r="I387" s="760" t="s">
        <v>2527</v>
      </c>
      <c r="J387" s="760" t="s">
        <v>2527</v>
      </c>
      <c r="K387" s="761">
        <v>1</v>
      </c>
      <c r="L387" s="716">
        <v>12</v>
      </c>
      <c r="M387" s="762">
        <v>15600</v>
      </c>
      <c r="N387" s="716">
        <v>1</v>
      </c>
      <c r="O387" s="716">
        <v>9</v>
      </c>
      <c r="P387" s="763">
        <v>11700</v>
      </c>
    </row>
    <row r="388" spans="1:16" ht="60" x14ac:dyDescent="0.2">
      <c r="A388" s="758" t="s">
        <v>2896</v>
      </c>
      <c r="B388" s="715" t="s">
        <v>2897</v>
      </c>
      <c r="C388" s="722" t="s">
        <v>2898</v>
      </c>
      <c r="D388" s="717" t="s">
        <v>2918</v>
      </c>
      <c r="E388" s="759">
        <v>1300</v>
      </c>
      <c r="F388" s="719">
        <v>46428161</v>
      </c>
      <c r="G388" s="717" t="s">
        <v>3078</v>
      </c>
      <c r="H388" s="717" t="s">
        <v>2918</v>
      </c>
      <c r="I388" s="760" t="s">
        <v>2527</v>
      </c>
      <c r="J388" s="760" t="s">
        <v>2527</v>
      </c>
      <c r="K388" s="761">
        <v>1</v>
      </c>
      <c r="L388" s="716">
        <v>12</v>
      </c>
      <c r="M388" s="762">
        <v>15600</v>
      </c>
      <c r="N388" s="716">
        <v>1</v>
      </c>
      <c r="O388" s="716">
        <v>9</v>
      </c>
      <c r="P388" s="763">
        <v>11700</v>
      </c>
    </row>
    <row r="389" spans="1:16" ht="60" x14ac:dyDescent="0.2">
      <c r="A389" s="758" t="s">
        <v>2896</v>
      </c>
      <c r="B389" s="715" t="s">
        <v>2897</v>
      </c>
      <c r="C389" s="722" t="s">
        <v>2898</v>
      </c>
      <c r="D389" s="717" t="s">
        <v>2918</v>
      </c>
      <c r="E389" s="759">
        <v>1300</v>
      </c>
      <c r="F389" s="719">
        <v>80019591</v>
      </c>
      <c r="G389" s="717" t="s">
        <v>3079</v>
      </c>
      <c r="H389" s="717" t="s">
        <v>2918</v>
      </c>
      <c r="I389" s="760" t="s">
        <v>2527</v>
      </c>
      <c r="J389" s="760" t="s">
        <v>2527</v>
      </c>
      <c r="K389" s="761">
        <v>1</v>
      </c>
      <c r="L389" s="716">
        <v>12</v>
      </c>
      <c r="M389" s="762">
        <v>15600</v>
      </c>
      <c r="N389" s="716">
        <v>1</v>
      </c>
      <c r="O389" s="716">
        <v>9</v>
      </c>
      <c r="P389" s="763">
        <v>11700</v>
      </c>
    </row>
    <row r="390" spans="1:16" ht="60" x14ac:dyDescent="0.2">
      <c r="A390" s="758" t="s">
        <v>2896</v>
      </c>
      <c r="B390" s="715" t="s">
        <v>2897</v>
      </c>
      <c r="C390" s="722" t="s">
        <v>2898</v>
      </c>
      <c r="D390" s="717" t="s">
        <v>2918</v>
      </c>
      <c r="E390" s="759">
        <v>1300</v>
      </c>
      <c r="F390" s="719">
        <v>71288319</v>
      </c>
      <c r="G390" s="717" t="s">
        <v>3080</v>
      </c>
      <c r="H390" s="717" t="s">
        <v>2918</v>
      </c>
      <c r="I390" s="760" t="s">
        <v>2527</v>
      </c>
      <c r="J390" s="760" t="s">
        <v>2527</v>
      </c>
      <c r="K390" s="761">
        <v>1</v>
      </c>
      <c r="L390" s="716">
        <v>12</v>
      </c>
      <c r="M390" s="762">
        <v>15600</v>
      </c>
      <c r="N390" s="716">
        <v>1</v>
      </c>
      <c r="O390" s="716">
        <v>9</v>
      </c>
      <c r="P390" s="763">
        <v>11700</v>
      </c>
    </row>
    <row r="391" spans="1:16" ht="60" x14ac:dyDescent="0.2">
      <c r="A391" s="758" t="s">
        <v>2896</v>
      </c>
      <c r="B391" s="715" t="s">
        <v>2897</v>
      </c>
      <c r="C391" s="722" t="s">
        <v>2898</v>
      </c>
      <c r="D391" s="717" t="s">
        <v>2918</v>
      </c>
      <c r="E391" s="759">
        <v>1300</v>
      </c>
      <c r="F391" s="719">
        <v>45372997</v>
      </c>
      <c r="G391" s="717" t="s">
        <v>3081</v>
      </c>
      <c r="H391" s="717" t="s">
        <v>2918</v>
      </c>
      <c r="I391" s="760" t="s">
        <v>2527</v>
      </c>
      <c r="J391" s="760" t="s">
        <v>2527</v>
      </c>
      <c r="K391" s="761">
        <v>1</v>
      </c>
      <c r="L391" s="716">
        <v>12</v>
      </c>
      <c r="M391" s="762">
        <v>15600</v>
      </c>
      <c r="N391" s="716">
        <v>1</v>
      </c>
      <c r="O391" s="716">
        <v>9</v>
      </c>
      <c r="P391" s="763">
        <v>11700</v>
      </c>
    </row>
    <row r="392" spans="1:16" ht="60" x14ac:dyDescent="0.2">
      <c r="A392" s="758" t="s">
        <v>2896</v>
      </c>
      <c r="B392" s="715" t="s">
        <v>2897</v>
      </c>
      <c r="C392" s="722" t="s">
        <v>2898</v>
      </c>
      <c r="D392" s="717" t="s">
        <v>2918</v>
      </c>
      <c r="E392" s="759">
        <v>1300</v>
      </c>
      <c r="F392" s="719">
        <v>42689755</v>
      </c>
      <c r="G392" s="717" t="s">
        <v>3082</v>
      </c>
      <c r="H392" s="717" t="s">
        <v>2918</v>
      </c>
      <c r="I392" s="760" t="s">
        <v>2527</v>
      </c>
      <c r="J392" s="760" t="s">
        <v>2527</v>
      </c>
      <c r="K392" s="761">
        <v>1</v>
      </c>
      <c r="L392" s="716">
        <v>12</v>
      </c>
      <c r="M392" s="762">
        <v>15600</v>
      </c>
      <c r="N392" s="716">
        <v>1</v>
      </c>
      <c r="O392" s="716">
        <v>9</v>
      </c>
      <c r="P392" s="763">
        <v>11700</v>
      </c>
    </row>
    <row r="393" spans="1:16" ht="60" x14ac:dyDescent="0.2">
      <c r="A393" s="758" t="s">
        <v>2896</v>
      </c>
      <c r="B393" s="715" t="s">
        <v>2897</v>
      </c>
      <c r="C393" s="722" t="s">
        <v>2898</v>
      </c>
      <c r="D393" s="717" t="s">
        <v>2918</v>
      </c>
      <c r="E393" s="759">
        <v>1300</v>
      </c>
      <c r="F393" s="719">
        <v>40870706</v>
      </c>
      <c r="G393" s="717" t="s">
        <v>3083</v>
      </c>
      <c r="H393" s="717" t="s">
        <v>2918</v>
      </c>
      <c r="I393" s="760" t="s">
        <v>2527</v>
      </c>
      <c r="J393" s="760" t="s">
        <v>2527</v>
      </c>
      <c r="K393" s="761">
        <v>1</v>
      </c>
      <c r="L393" s="716">
        <v>12</v>
      </c>
      <c r="M393" s="762">
        <v>15600</v>
      </c>
      <c r="N393" s="716">
        <v>1</v>
      </c>
      <c r="O393" s="716">
        <v>9</v>
      </c>
      <c r="P393" s="763">
        <v>11700</v>
      </c>
    </row>
    <row r="394" spans="1:16" ht="60" x14ac:dyDescent="0.2">
      <c r="A394" s="758" t="s">
        <v>2896</v>
      </c>
      <c r="B394" s="715" t="s">
        <v>2897</v>
      </c>
      <c r="C394" s="722" t="s">
        <v>2898</v>
      </c>
      <c r="D394" s="717" t="s">
        <v>2918</v>
      </c>
      <c r="E394" s="759">
        <v>1300</v>
      </c>
      <c r="F394" s="719">
        <v>46142866</v>
      </c>
      <c r="G394" s="717" t="s">
        <v>3084</v>
      </c>
      <c r="H394" s="717" t="s">
        <v>2918</v>
      </c>
      <c r="I394" s="760" t="s">
        <v>2527</v>
      </c>
      <c r="J394" s="760" t="s">
        <v>2527</v>
      </c>
      <c r="K394" s="761">
        <v>1</v>
      </c>
      <c r="L394" s="716">
        <v>12</v>
      </c>
      <c r="M394" s="762">
        <v>15600</v>
      </c>
      <c r="N394" s="716">
        <v>1</v>
      </c>
      <c r="O394" s="716">
        <v>9</v>
      </c>
      <c r="P394" s="763">
        <v>11700</v>
      </c>
    </row>
    <row r="395" spans="1:16" ht="60" x14ac:dyDescent="0.2">
      <c r="A395" s="758" t="s">
        <v>2896</v>
      </c>
      <c r="B395" s="715" t="s">
        <v>2897</v>
      </c>
      <c r="C395" s="722" t="s">
        <v>2898</v>
      </c>
      <c r="D395" s="717" t="s">
        <v>2918</v>
      </c>
      <c r="E395" s="759">
        <v>1300</v>
      </c>
      <c r="F395" s="719">
        <v>46549357</v>
      </c>
      <c r="G395" s="717" t="s">
        <v>3085</v>
      </c>
      <c r="H395" s="717" t="s">
        <v>2918</v>
      </c>
      <c r="I395" s="760" t="s">
        <v>2527</v>
      </c>
      <c r="J395" s="760" t="s">
        <v>2527</v>
      </c>
      <c r="K395" s="761">
        <v>1</v>
      </c>
      <c r="L395" s="716">
        <v>12</v>
      </c>
      <c r="M395" s="762">
        <v>15600</v>
      </c>
      <c r="N395" s="716">
        <v>1</v>
      </c>
      <c r="O395" s="716">
        <v>9</v>
      </c>
      <c r="P395" s="763">
        <v>11700</v>
      </c>
    </row>
    <row r="396" spans="1:16" ht="60" x14ac:dyDescent="0.2">
      <c r="A396" s="758" t="s">
        <v>2896</v>
      </c>
      <c r="B396" s="715" t="s">
        <v>2897</v>
      </c>
      <c r="C396" s="722" t="s">
        <v>2898</v>
      </c>
      <c r="D396" s="717" t="s">
        <v>2918</v>
      </c>
      <c r="E396" s="759">
        <v>1300</v>
      </c>
      <c r="F396" s="719">
        <v>46086137</v>
      </c>
      <c r="G396" s="717" t="s">
        <v>3086</v>
      </c>
      <c r="H396" s="717" t="s">
        <v>2918</v>
      </c>
      <c r="I396" s="760" t="s">
        <v>2527</v>
      </c>
      <c r="J396" s="760" t="s">
        <v>2527</v>
      </c>
      <c r="K396" s="761">
        <v>1</v>
      </c>
      <c r="L396" s="716">
        <v>12</v>
      </c>
      <c r="M396" s="762">
        <v>15600</v>
      </c>
      <c r="N396" s="716">
        <v>1</v>
      </c>
      <c r="O396" s="716">
        <v>9</v>
      </c>
      <c r="P396" s="763">
        <v>11700</v>
      </c>
    </row>
    <row r="397" spans="1:16" ht="60" x14ac:dyDescent="0.2">
      <c r="A397" s="758" t="s">
        <v>2896</v>
      </c>
      <c r="B397" s="715" t="s">
        <v>2897</v>
      </c>
      <c r="C397" s="722" t="s">
        <v>2898</v>
      </c>
      <c r="D397" s="717" t="s">
        <v>2918</v>
      </c>
      <c r="E397" s="759">
        <v>1300</v>
      </c>
      <c r="F397" s="719">
        <v>42402778</v>
      </c>
      <c r="G397" s="717" t="s">
        <v>3087</v>
      </c>
      <c r="H397" s="717" t="s">
        <v>2918</v>
      </c>
      <c r="I397" s="760" t="s">
        <v>2527</v>
      </c>
      <c r="J397" s="760" t="s">
        <v>2527</v>
      </c>
      <c r="K397" s="761">
        <v>1</v>
      </c>
      <c r="L397" s="716">
        <v>12</v>
      </c>
      <c r="M397" s="762">
        <v>15600</v>
      </c>
      <c r="N397" s="716">
        <v>1</v>
      </c>
      <c r="O397" s="716">
        <v>9</v>
      </c>
      <c r="P397" s="763">
        <v>11700</v>
      </c>
    </row>
    <row r="398" spans="1:16" ht="60" x14ac:dyDescent="0.2">
      <c r="A398" s="758" t="s">
        <v>2896</v>
      </c>
      <c r="B398" s="715" t="s">
        <v>2897</v>
      </c>
      <c r="C398" s="722" t="s">
        <v>2898</v>
      </c>
      <c r="D398" s="717" t="s">
        <v>2918</v>
      </c>
      <c r="E398" s="759">
        <v>1300</v>
      </c>
      <c r="F398" s="719">
        <v>46130914</v>
      </c>
      <c r="G398" s="717" t="s">
        <v>3088</v>
      </c>
      <c r="H398" s="717" t="s">
        <v>2918</v>
      </c>
      <c r="I398" s="760" t="s">
        <v>2527</v>
      </c>
      <c r="J398" s="760" t="s">
        <v>2527</v>
      </c>
      <c r="K398" s="761">
        <v>1</v>
      </c>
      <c r="L398" s="716">
        <v>12</v>
      </c>
      <c r="M398" s="762">
        <v>15600</v>
      </c>
      <c r="N398" s="716">
        <v>1</v>
      </c>
      <c r="O398" s="716">
        <v>9</v>
      </c>
      <c r="P398" s="763">
        <v>11700</v>
      </c>
    </row>
    <row r="399" spans="1:16" ht="60" x14ac:dyDescent="0.2">
      <c r="A399" s="758" t="s">
        <v>2896</v>
      </c>
      <c r="B399" s="715" t="s">
        <v>2897</v>
      </c>
      <c r="C399" s="722" t="s">
        <v>2898</v>
      </c>
      <c r="D399" s="717" t="s">
        <v>2918</v>
      </c>
      <c r="E399" s="759">
        <v>1300</v>
      </c>
      <c r="F399" s="719">
        <v>43920242</v>
      </c>
      <c r="G399" s="717" t="s">
        <v>3089</v>
      </c>
      <c r="H399" s="717" t="s">
        <v>2918</v>
      </c>
      <c r="I399" s="760" t="s">
        <v>2527</v>
      </c>
      <c r="J399" s="760" t="s">
        <v>2527</v>
      </c>
      <c r="K399" s="761">
        <v>1</v>
      </c>
      <c r="L399" s="716">
        <v>12</v>
      </c>
      <c r="M399" s="762">
        <v>15600</v>
      </c>
      <c r="N399" s="716">
        <v>1</v>
      </c>
      <c r="O399" s="716">
        <v>9</v>
      </c>
      <c r="P399" s="763">
        <v>11700</v>
      </c>
    </row>
    <row r="400" spans="1:16" ht="60" x14ac:dyDescent="0.2">
      <c r="A400" s="758" t="s">
        <v>2896</v>
      </c>
      <c r="B400" s="715" t="s">
        <v>2897</v>
      </c>
      <c r="C400" s="722" t="s">
        <v>2898</v>
      </c>
      <c r="D400" s="717" t="s">
        <v>2918</v>
      </c>
      <c r="E400" s="759">
        <v>1300</v>
      </c>
      <c r="F400" s="719">
        <v>47356940</v>
      </c>
      <c r="G400" s="717" t="s">
        <v>3090</v>
      </c>
      <c r="H400" s="717" t="s">
        <v>2918</v>
      </c>
      <c r="I400" s="760" t="s">
        <v>2527</v>
      </c>
      <c r="J400" s="760" t="s">
        <v>2527</v>
      </c>
      <c r="K400" s="761">
        <v>1</v>
      </c>
      <c r="L400" s="716">
        <v>12</v>
      </c>
      <c r="M400" s="762">
        <v>15600</v>
      </c>
      <c r="N400" s="716">
        <v>1</v>
      </c>
      <c r="O400" s="716">
        <v>9</v>
      </c>
      <c r="P400" s="763">
        <v>11700</v>
      </c>
    </row>
    <row r="401" spans="1:16" ht="60" x14ac:dyDescent="0.2">
      <c r="A401" s="758" t="s">
        <v>2896</v>
      </c>
      <c r="B401" s="715" t="s">
        <v>2897</v>
      </c>
      <c r="C401" s="722" t="s">
        <v>2898</v>
      </c>
      <c r="D401" s="717" t="s">
        <v>3091</v>
      </c>
      <c r="E401" s="759">
        <v>1200</v>
      </c>
      <c r="F401" s="719">
        <v>40044431</v>
      </c>
      <c r="G401" s="717" t="s">
        <v>3092</v>
      </c>
      <c r="H401" s="717" t="s">
        <v>3091</v>
      </c>
      <c r="I401" s="760" t="s">
        <v>2527</v>
      </c>
      <c r="J401" s="760" t="s">
        <v>2527</v>
      </c>
      <c r="K401" s="761">
        <v>1</v>
      </c>
      <c r="L401" s="716">
        <v>12</v>
      </c>
      <c r="M401" s="762">
        <v>14400</v>
      </c>
      <c r="N401" s="716">
        <v>1</v>
      </c>
      <c r="O401" s="716">
        <v>9</v>
      </c>
      <c r="P401" s="763">
        <v>10800</v>
      </c>
    </row>
    <row r="402" spans="1:16" ht="60" x14ac:dyDescent="0.2">
      <c r="A402" s="758" t="s">
        <v>2896</v>
      </c>
      <c r="B402" s="715" t="s">
        <v>2897</v>
      </c>
      <c r="C402" s="722" t="s">
        <v>2898</v>
      </c>
      <c r="D402" s="717" t="s">
        <v>2984</v>
      </c>
      <c r="E402" s="759">
        <v>1200</v>
      </c>
      <c r="F402" s="719">
        <v>31020580</v>
      </c>
      <c r="G402" s="717" t="s">
        <v>3093</v>
      </c>
      <c r="H402" s="717" t="s">
        <v>2984</v>
      </c>
      <c r="I402" s="760" t="s">
        <v>2901</v>
      </c>
      <c r="J402" s="760" t="s">
        <v>2902</v>
      </c>
      <c r="K402" s="761">
        <v>1</v>
      </c>
      <c r="L402" s="716">
        <v>12</v>
      </c>
      <c r="M402" s="762">
        <v>14400</v>
      </c>
      <c r="N402" s="716">
        <v>1</v>
      </c>
      <c r="O402" s="716">
        <v>9</v>
      </c>
      <c r="P402" s="763">
        <v>10800</v>
      </c>
    </row>
    <row r="403" spans="1:16" ht="60" x14ac:dyDescent="0.2">
      <c r="A403" s="758" t="s">
        <v>2896</v>
      </c>
      <c r="B403" s="715" t="s">
        <v>2897</v>
      </c>
      <c r="C403" s="722" t="s">
        <v>2898</v>
      </c>
      <c r="D403" s="717" t="s">
        <v>2912</v>
      </c>
      <c r="E403" s="759">
        <v>1200</v>
      </c>
      <c r="F403" s="719">
        <v>31035659</v>
      </c>
      <c r="G403" s="717" t="s">
        <v>3094</v>
      </c>
      <c r="H403" s="717" t="s">
        <v>2912</v>
      </c>
      <c r="I403" s="760" t="s">
        <v>2901</v>
      </c>
      <c r="J403" s="760" t="s">
        <v>2902</v>
      </c>
      <c r="K403" s="761">
        <v>1</v>
      </c>
      <c r="L403" s="716">
        <v>12</v>
      </c>
      <c r="M403" s="762">
        <v>14400</v>
      </c>
      <c r="N403" s="716">
        <v>1</v>
      </c>
      <c r="O403" s="716">
        <v>9</v>
      </c>
      <c r="P403" s="763">
        <v>10800</v>
      </c>
    </row>
    <row r="404" spans="1:16" ht="60" x14ac:dyDescent="0.2">
      <c r="A404" s="758" t="s">
        <v>2896</v>
      </c>
      <c r="B404" s="715" t="s">
        <v>2897</v>
      </c>
      <c r="C404" s="722" t="s">
        <v>2898</v>
      </c>
      <c r="D404" s="717" t="s">
        <v>2912</v>
      </c>
      <c r="E404" s="759">
        <v>1200</v>
      </c>
      <c r="F404" s="719">
        <v>42025624</v>
      </c>
      <c r="G404" s="717" t="s">
        <v>3095</v>
      </c>
      <c r="H404" s="717" t="s">
        <v>2912</v>
      </c>
      <c r="I404" s="760" t="s">
        <v>2901</v>
      </c>
      <c r="J404" s="760" t="s">
        <v>2902</v>
      </c>
      <c r="K404" s="761">
        <v>1</v>
      </c>
      <c r="L404" s="716">
        <v>12</v>
      </c>
      <c r="M404" s="762">
        <v>14400</v>
      </c>
      <c r="N404" s="716">
        <v>1</v>
      </c>
      <c r="O404" s="716">
        <v>9</v>
      </c>
      <c r="P404" s="763">
        <v>10800</v>
      </c>
    </row>
    <row r="405" spans="1:16" ht="60" x14ac:dyDescent="0.2">
      <c r="A405" s="758" t="s">
        <v>2896</v>
      </c>
      <c r="B405" s="715" t="s">
        <v>2897</v>
      </c>
      <c r="C405" s="722" t="s">
        <v>2898</v>
      </c>
      <c r="D405" s="717" t="s">
        <v>2928</v>
      </c>
      <c r="E405" s="759">
        <v>1800</v>
      </c>
      <c r="F405" s="719">
        <v>42093541</v>
      </c>
      <c r="G405" s="717" t="s">
        <v>3096</v>
      </c>
      <c r="H405" s="717" t="s">
        <v>2928</v>
      </c>
      <c r="I405" s="719" t="s">
        <v>2930</v>
      </c>
      <c r="J405" s="719" t="s">
        <v>2930</v>
      </c>
      <c r="K405" s="761">
        <v>1</v>
      </c>
      <c r="L405" s="716">
        <v>12</v>
      </c>
      <c r="M405" s="762">
        <v>21600</v>
      </c>
      <c r="N405" s="716">
        <v>1</v>
      </c>
      <c r="O405" s="716">
        <v>9</v>
      </c>
      <c r="P405" s="763">
        <v>16200</v>
      </c>
    </row>
    <row r="406" spans="1:16" ht="60" x14ac:dyDescent="0.2">
      <c r="A406" s="758" t="s">
        <v>2896</v>
      </c>
      <c r="B406" s="715" t="s">
        <v>2897</v>
      </c>
      <c r="C406" s="722" t="s">
        <v>2898</v>
      </c>
      <c r="D406" s="717" t="s">
        <v>2928</v>
      </c>
      <c r="E406" s="759">
        <v>1800</v>
      </c>
      <c r="F406" s="719">
        <v>31039047</v>
      </c>
      <c r="G406" s="717" t="s">
        <v>3097</v>
      </c>
      <c r="H406" s="717" t="s">
        <v>2928</v>
      </c>
      <c r="I406" s="719" t="s">
        <v>2930</v>
      </c>
      <c r="J406" s="719" t="s">
        <v>2930</v>
      </c>
      <c r="K406" s="761">
        <v>1</v>
      </c>
      <c r="L406" s="716">
        <v>12</v>
      </c>
      <c r="M406" s="762">
        <v>21600</v>
      </c>
      <c r="N406" s="716">
        <v>1</v>
      </c>
      <c r="O406" s="716">
        <v>9</v>
      </c>
      <c r="P406" s="763">
        <v>16200</v>
      </c>
    </row>
    <row r="407" spans="1:16" ht="60" x14ac:dyDescent="0.2">
      <c r="A407" s="758" t="s">
        <v>2896</v>
      </c>
      <c r="B407" s="715" t="s">
        <v>2897</v>
      </c>
      <c r="C407" s="722" t="s">
        <v>2898</v>
      </c>
      <c r="D407" s="717" t="s">
        <v>2906</v>
      </c>
      <c r="E407" s="759">
        <v>1200</v>
      </c>
      <c r="F407" s="719">
        <v>43165346</v>
      </c>
      <c r="G407" s="717" t="s">
        <v>3098</v>
      </c>
      <c r="H407" s="717" t="s">
        <v>2906</v>
      </c>
      <c r="I407" s="760" t="s">
        <v>2527</v>
      </c>
      <c r="J407" s="760" t="s">
        <v>2527</v>
      </c>
      <c r="K407" s="761">
        <v>1</v>
      </c>
      <c r="L407" s="716">
        <v>12</v>
      </c>
      <c r="M407" s="762">
        <v>14400</v>
      </c>
      <c r="N407" s="716">
        <v>1</v>
      </c>
      <c r="O407" s="716">
        <v>9</v>
      </c>
      <c r="P407" s="763">
        <v>10800</v>
      </c>
    </row>
    <row r="408" spans="1:16" ht="60" x14ac:dyDescent="0.2">
      <c r="A408" s="758" t="s">
        <v>2896</v>
      </c>
      <c r="B408" s="715" t="s">
        <v>2897</v>
      </c>
      <c r="C408" s="722" t="s">
        <v>2898</v>
      </c>
      <c r="D408" s="717" t="s">
        <v>3099</v>
      </c>
      <c r="E408" s="759">
        <v>1300</v>
      </c>
      <c r="F408" s="719">
        <v>70494654</v>
      </c>
      <c r="G408" s="717" t="s">
        <v>3100</v>
      </c>
      <c r="H408" s="717" t="s">
        <v>3099</v>
      </c>
      <c r="I408" s="760" t="s">
        <v>2527</v>
      </c>
      <c r="J408" s="760" t="s">
        <v>2527</v>
      </c>
      <c r="K408" s="761">
        <v>1</v>
      </c>
      <c r="L408" s="716">
        <v>12</v>
      </c>
      <c r="M408" s="762">
        <v>15600</v>
      </c>
      <c r="N408" s="716">
        <v>1</v>
      </c>
      <c r="O408" s="716">
        <v>9</v>
      </c>
      <c r="P408" s="763">
        <v>11700</v>
      </c>
    </row>
    <row r="409" spans="1:16" ht="60" x14ac:dyDescent="0.2">
      <c r="A409" s="758" t="s">
        <v>2896</v>
      </c>
      <c r="B409" s="715" t="s">
        <v>2897</v>
      </c>
      <c r="C409" s="722" t="s">
        <v>2898</v>
      </c>
      <c r="D409" s="717" t="s">
        <v>3024</v>
      </c>
      <c r="E409" s="759">
        <v>1200</v>
      </c>
      <c r="F409" s="719">
        <v>42278420</v>
      </c>
      <c r="G409" s="717" t="s">
        <v>3101</v>
      </c>
      <c r="H409" s="717" t="s">
        <v>3024</v>
      </c>
      <c r="I409" s="760" t="s">
        <v>2527</v>
      </c>
      <c r="J409" s="760" t="s">
        <v>2527</v>
      </c>
      <c r="K409" s="761">
        <v>1</v>
      </c>
      <c r="L409" s="716">
        <v>12</v>
      </c>
      <c r="M409" s="762">
        <v>14400</v>
      </c>
      <c r="N409" s="716">
        <v>1</v>
      </c>
      <c r="O409" s="716">
        <v>9</v>
      </c>
      <c r="P409" s="763">
        <v>10800</v>
      </c>
    </row>
    <row r="410" spans="1:16" ht="60" x14ac:dyDescent="0.2">
      <c r="A410" s="758" t="s">
        <v>2896</v>
      </c>
      <c r="B410" s="715" t="s">
        <v>2897</v>
      </c>
      <c r="C410" s="722" t="s">
        <v>2898</v>
      </c>
      <c r="D410" s="717" t="s">
        <v>3005</v>
      </c>
      <c r="E410" s="759">
        <v>4500</v>
      </c>
      <c r="F410" s="719">
        <v>45770202</v>
      </c>
      <c r="G410" s="717" t="s">
        <v>3102</v>
      </c>
      <c r="H410" s="717" t="s">
        <v>3005</v>
      </c>
      <c r="I410" s="719" t="s">
        <v>2930</v>
      </c>
      <c r="J410" s="719" t="s">
        <v>2930</v>
      </c>
      <c r="K410" s="761">
        <v>1</v>
      </c>
      <c r="L410" s="716">
        <v>12</v>
      </c>
      <c r="M410" s="762">
        <v>54000</v>
      </c>
      <c r="N410" s="716">
        <v>1</v>
      </c>
      <c r="O410" s="716">
        <v>9</v>
      </c>
      <c r="P410" s="763">
        <v>40500</v>
      </c>
    </row>
    <row r="411" spans="1:16" ht="60" x14ac:dyDescent="0.2">
      <c r="A411" s="758" t="s">
        <v>2896</v>
      </c>
      <c r="B411" s="715" t="s">
        <v>2897</v>
      </c>
      <c r="C411" s="722" t="s">
        <v>2898</v>
      </c>
      <c r="D411" s="717" t="s">
        <v>3103</v>
      </c>
      <c r="E411" s="759">
        <v>2200</v>
      </c>
      <c r="F411" s="719">
        <v>46468678</v>
      </c>
      <c r="G411" s="717" t="s">
        <v>3104</v>
      </c>
      <c r="H411" s="717" t="s">
        <v>3103</v>
      </c>
      <c r="I411" s="719" t="s">
        <v>2930</v>
      </c>
      <c r="J411" s="719" t="s">
        <v>2930</v>
      </c>
      <c r="K411" s="761">
        <v>1</v>
      </c>
      <c r="L411" s="716">
        <v>12</v>
      </c>
      <c r="M411" s="762">
        <v>26400</v>
      </c>
      <c r="N411" s="716">
        <v>1</v>
      </c>
      <c r="O411" s="716">
        <v>9</v>
      </c>
      <c r="P411" s="763">
        <v>19800</v>
      </c>
    </row>
    <row r="412" spans="1:16" ht="60" x14ac:dyDescent="0.2">
      <c r="A412" s="758" t="s">
        <v>2896</v>
      </c>
      <c r="B412" s="715" t="s">
        <v>2897</v>
      </c>
      <c r="C412" s="722" t="s">
        <v>2898</v>
      </c>
      <c r="D412" s="717" t="s">
        <v>3105</v>
      </c>
      <c r="E412" s="759">
        <v>1800</v>
      </c>
      <c r="F412" s="719">
        <v>43725016</v>
      </c>
      <c r="G412" s="717" t="s">
        <v>3106</v>
      </c>
      <c r="H412" s="717" t="s">
        <v>3105</v>
      </c>
      <c r="I412" s="719" t="s">
        <v>2930</v>
      </c>
      <c r="J412" s="719" t="s">
        <v>2930</v>
      </c>
      <c r="K412" s="761">
        <v>1</v>
      </c>
      <c r="L412" s="716">
        <v>12</v>
      </c>
      <c r="M412" s="762">
        <v>21600</v>
      </c>
      <c r="N412" s="716">
        <v>1</v>
      </c>
      <c r="O412" s="716">
        <v>9</v>
      </c>
      <c r="P412" s="763">
        <v>16200</v>
      </c>
    </row>
    <row r="413" spans="1:16" ht="60" x14ac:dyDescent="0.2">
      <c r="A413" s="758" t="s">
        <v>2896</v>
      </c>
      <c r="B413" s="715" t="s">
        <v>2897</v>
      </c>
      <c r="C413" s="722" t="s">
        <v>2898</v>
      </c>
      <c r="D413" s="717" t="s">
        <v>3005</v>
      </c>
      <c r="E413" s="759">
        <v>2200</v>
      </c>
      <c r="F413" s="719">
        <v>44719035</v>
      </c>
      <c r="G413" s="717" t="s">
        <v>3107</v>
      </c>
      <c r="H413" s="717" t="s">
        <v>3005</v>
      </c>
      <c r="I413" s="719" t="s">
        <v>2930</v>
      </c>
      <c r="J413" s="719" t="s">
        <v>2930</v>
      </c>
      <c r="K413" s="761">
        <v>1</v>
      </c>
      <c r="L413" s="716">
        <v>12</v>
      </c>
      <c r="M413" s="762">
        <v>26400</v>
      </c>
      <c r="N413" s="716">
        <v>1</v>
      </c>
      <c r="O413" s="716">
        <v>9</v>
      </c>
      <c r="P413" s="763">
        <v>19800</v>
      </c>
    </row>
    <row r="414" spans="1:16" ht="60" x14ac:dyDescent="0.2">
      <c r="A414" s="758" t="s">
        <v>2896</v>
      </c>
      <c r="B414" s="715" t="s">
        <v>2897</v>
      </c>
      <c r="C414" s="722" t="s">
        <v>2898</v>
      </c>
      <c r="D414" s="717" t="s">
        <v>2918</v>
      </c>
      <c r="E414" s="759">
        <v>1300</v>
      </c>
      <c r="F414" s="719">
        <v>76843038</v>
      </c>
      <c r="G414" s="717" t="s">
        <v>3108</v>
      </c>
      <c r="H414" s="717" t="s">
        <v>2918</v>
      </c>
      <c r="I414" s="760" t="s">
        <v>2527</v>
      </c>
      <c r="J414" s="760" t="s">
        <v>2527</v>
      </c>
      <c r="K414" s="761">
        <v>1</v>
      </c>
      <c r="L414" s="716">
        <v>12</v>
      </c>
      <c r="M414" s="762">
        <v>15600</v>
      </c>
      <c r="N414" s="716">
        <v>1</v>
      </c>
      <c r="O414" s="716">
        <v>9</v>
      </c>
      <c r="P414" s="763">
        <v>11700</v>
      </c>
    </row>
    <row r="415" spans="1:16" ht="60" x14ac:dyDescent="0.2">
      <c r="A415" s="758" t="s">
        <v>2896</v>
      </c>
      <c r="B415" s="715" t="s">
        <v>2897</v>
      </c>
      <c r="C415" s="722" t="s">
        <v>2898</v>
      </c>
      <c r="D415" s="717" t="s">
        <v>2928</v>
      </c>
      <c r="E415" s="759">
        <v>1800</v>
      </c>
      <c r="F415" s="719">
        <v>45275155</v>
      </c>
      <c r="G415" s="717" t="s">
        <v>3109</v>
      </c>
      <c r="H415" s="717" t="s">
        <v>2928</v>
      </c>
      <c r="I415" s="719" t="s">
        <v>2930</v>
      </c>
      <c r="J415" s="719" t="s">
        <v>2930</v>
      </c>
      <c r="K415" s="761">
        <v>1</v>
      </c>
      <c r="L415" s="716">
        <v>12</v>
      </c>
      <c r="M415" s="762">
        <v>21600</v>
      </c>
      <c r="N415" s="716">
        <v>1</v>
      </c>
      <c r="O415" s="716">
        <v>9</v>
      </c>
      <c r="P415" s="763">
        <v>16200</v>
      </c>
    </row>
    <row r="416" spans="1:16" ht="60" x14ac:dyDescent="0.2">
      <c r="A416" s="758" t="s">
        <v>2896</v>
      </c>
      <c r="B416" s="715" t="s">
        <v>2897</v>
      </c>
      <c r="C416" s="722" t="s">
        <v>2898</v>
      </c>
      <c r="D416" s="717" t="s">
        <v>2928</v>
      </c>
      <c r="E416" s="759">
        <v>1800</v>
      </c>
      <c r="F416" s="719">
        <v>45838260</v>
      </c>
      <c r="G416" s="717" t="s">
        <v>3110</v>
      </c>
      <c r="H416" s="717" t="s">
        <v>2928</v>
      </c>
      <c r="I416" s="719" t="s">
        <v>2930</v>
      </c>
      <c r="J416" s="719" t="s">
        <v>2930</v>
      </c>
      <c r="K416" s="761">
        <v>1</v>
      </c>
      <c r="L416" s="716">
        <v>12</v>
      </c>
      <c r="M416" s="762">
        <v>21600</v>
      </c>
      <c r="N416" s="716">
        <v>1</v>
      </c>
      <c r="O416" s="716">
        <v>9</v>
      </c>
      <c r="P416" s="763">
        <v>16200</v>
      </c>
    </row>
    <row r="417" spans="1:16" ht="60" x14ac:dyDescent="0.2">
      <c r="A417" s="758" t="s">
        <v>2896</v>
      </c>
      <c r="B417" s="715" t="s">
        <v>2897</v>
      </c>
      <c r="C417" s="722" t="s">
        <v>2898</v>
      </c>
      <c r="D417" s="717" t="s">
        <v>3103</v>
      </c>
      <c r="E417" s="759">
        <v>2000</v>
      </c>
      <c r="F417" s="719">
        <v>71383831</v>
      </c>
      <c r="G417" s="717" t="s">
        <v>3111</v>
      </c>
      <c r="H417" s="717" t="s">
        <v>3103</v>
      </c>
      <c r="I417" s="719" t="s">
        <v>2930</v>
      </c>
      <c r="J417" s="719" t="s">
        <v>2930</v>
      </c>
      <c r="K417" s="761">
        <v>1</v>
      </c>
      <c r="L417" s="716">
        <v>12</v>
      </c>
      <c r="M417" s="762">
        <v>24000</v>
      </c>
      <c r="N417" s="716">
        <v>1</v>
      </c>
      <c r="O417" s="716">
        <v>9</v>
      </c>
      <c r="P417" s="763">
        <v>18000</v>
      </c>
    </row>
    <row r="418" spans="1:16" ht="60" x14ac:dyDescent="0.2">
      <c r="A418" s="758" t="s">
        <v>2896</v>
      </c>
      <c r="B418" s="715" t="s">
        <v>2897</v>
      </c>
      <c r="C418" s="722" t="s">
        <v>2898</v>
      </c>
      <c r="D418" s="717" t="s">
        <v>2918</v>
      </c>
      <c r="E418" s="759">
        <v>1300</v>
      </c>
      <c r="F418" s="719">
        <v>31542498</v>
      </c>
      <c r="G418" s="717" t="s">
        <v>3112</v>
      </c>
      <c r="H418" s="717" t="s">
        <v>2918</v>
      </c>
      <c r="I418" s="760" t="s">
        <v>2527</v>
      </c>
      <c r="J418" s="760" t="s">
        <v>2527</v>
      </c>
      <c r="K418" s="761">
        <v>1</v>
      </c>
      <c r="L418" s="716">
        <v>12</v>
      </c>
      <c r="M418" s="762">
        <v>15600</v>
      </c>
      <c r="N418" s="716">
        <v>1</v>
      </c>
      <c r="O418" s="716">
        <v>9</v>
      </c>
      <c r="P418" s="763">
        <v>11700</v>
      </c>
    </row>
    <row r="419" spans="1:16" ht="60" x14ac:dyDescent="0.2">
      <c r="A419" s="758" t="s">
        <v>2896</v>
      </c>
      <c r="B419" s="715" t="s">
        <v>2897</v>
      </c>
      <c r="C419" s="722" t="s">
        <v>2898</v>
      </c>
      <c r="D419" s="717" t="s">
        <v>2918</v>
      </c>
      <c r="E419" s="759">
        <v>1300</v>
      </c>
      <c r="F419" s="719">
        <v>45039526</v>
      </c>
      <c r="G419" s="717" t="s">
        <v>3113</v>
      </c>
      <c r="H419" s="717" t="s">
        <v>2918</v>
      </c>
      <c r="I419" s="760" t="s">
        <v>2527</v>
      </c>
      <c r="J419" s="760" t="s">
        <v>2527</v>
      </c>
      <c r="K419" s="761">
        <v>1</v>
      </c>
      <c r="L419" s="716">
        <v>12</v>
      </c>
      <c r="M419" s="762">
        <v>15600</v>
      </c>
      <c r="N419" s="716">
        <v>1</v>
      </c>
      <c r="O419" s="716">
        <v>9</v>
      </c>
      <c r="P419" s="763">
        <v>11700</v>
      </c>
    </row>
    <row r="420" spans="1:16" ht="60" x14ac:dyDescent="0.2">
      <c r="A420" s="758" t="s">
        <v>2896</v>
      </c>
      <c r="B420" s="715" t="s">
        <v>2897</v>
      </c>
      <c r="C420" s="722" t="s">
        <v>2898</v>
      </c>
      <c r="D420" s="717" t="s">
        <v>2940</v>
      </c>
      <c r="E420" s="759">
        <v>4000</v>
      </c>
      <c r="F420" s="719">
        <v>46081904</v>
      </c>
      <c r="G420" s="717" t="s">
        <v>3114</v>
      </c>
      <c r="H420" s="717" t="s">
        <v>2940</v>
      </c>
      <c r="I420" s="719" t="s">
        <v>2930</v>
      </c>
      <c r="J420" s="719" t="s">
        <v>2930</v>
      </c>
      <c r="K420" s="761">
        <v>1</v>
      </c>
      <c r="L420" s="716">
        <v>3</v>
      </c>
      <c r="M420" s="762">
        <v>12000</v>
      </c>
      <c r="N420" s="716">
        <v>1</v>
      </c>
      <c r="O420" s="716">
        <v>9</v>
      </c>
      <c r="P420" s="763">
        <v>36000</v>
      </c>
    </row>
    <row r="421" spans="1:16" ht="60" x14ac:dyDescent="0.2">
      <c r="A421" s="758" t="s">
        <v>2896</v>
      </c>
      <c r="B421" s="715" t="s">
        <v>2897</v>
      </c>
      <c r="C421" s="722" t="s">
        <v>2898</v>
      </c>
      <c r="D421" s="717" t="s">
        <v>3115</v>
      </c>
      <c r="E421" s="759">
        <v>9000</v>
      </c>
      <c r="F421" s="719">
        <v>42129656</v>
      </c>
      <c r="G421" s="717" t="s">
        <v>3116</v>
      </c>
      <c r="H421" s="717" t="s">
        <v>3115</v>
      </c>
      <c r="I421" s="719" t="s">
        <v>2930</v>
      </c>
      <c r="J421" s="719" t="s">
        <v>2930</v>
      </c>
      <c r="K421" s="761">
        <v>1</v>
      </c>
      <c r="L421" s="716">
        <v>3</v>
      </c>
      <c r="M421" s="762">
        <v>27000</v>
      </c>
      <c r="N421" s="716">
        <v>1</v>
      </c>
      <c r="O421" s="716">
        <v>9</v>
      </c>
      <c r="P421" s="763">
        <v>81000</v>
      </c>
    </row>
    <row r="422" spans="1:16" ht="60" x14ac:dyDescent="0.2">
      <c r="A422" s="758" t="s">
        <v>2896</v>
      </c>
      <c r="B422" s="715" t="s">
        <v>2897</v>
      </c>
      <c r="C422" s="722" t="s">
        <v>2898</v>
      </c>
      <c r="D422" s="717" t="s">
        <v>3103</v>
      </c>
      <c r="E422" s="759">
        <v>2200</v>
      </c>
      <c r="F422" s="719">
        <v>47073644</v>
      </c>
      <c r="G422" s="717" t="s">
        <v>3117</v>
      </c>
      <c r="H422" s="717" t="s">
        <v>3103</v>
      </c>
      <c r="I422" s="719" t="s">
        <v>2930</v>
      </c>
      <c r="J422" s="719" t="s">
        <v>2930</v>
      </c>
      <c r="K422" s="761">
        <v>1</v>
      </c>
      <c r="L422" s="716"/>
      <c r="M422" s="722"/>
      <c r="N422" s="716">
        <v>1</v>
      </c>
      <c r="O422" s="716">
        <v>8</v>
      </c>
      <c r="P422" s="763">
        <v>17600</v>
      </c>
    </row>
    <row r="423" spans="1:16" ht="60" x14ac:dyDescent="0.2">
      <c r="A423" s="758" t="s">
        <v>2896</v>
      </c>
      <c r="B423" s="715" t="s">
        <v>2897</v>
      </c>
      <c r="C423" s="722" t="s">
        <v>2898</v>
      </c>
      <c r="D423" s="717" t="s">
        <v>3118</v>
      </c>
      <c r="E423" s="759">
        <v>1500</v>
      </c>
      <c r="F423" s="719">
        <v>44773079</v>
      </c>
      <c r="G423" s="717" t="s">
        <v>3119</v>
      </c>
      <c r="H423" s="717" t="s">
        <v>3118</v>
      </c>
      <c r="I423" s="760" t="s">
        <v>2527</v>
      </c>
      <c r="J423" s="760" t="s">
        <v>2527</v>
      </c>
      <c r="K423" s="761">
        <v>1</v>
      </c>
      <c r="L423" s="716">
        <v>1</v>
      </c>
      <c r="M423" s="762">
        <v>1500</v>
      </c>
      <c r="N423" s="716">
        <v>1</v>
      </c>
      <c r="O423" s="716">
        <v>9</v>
      </c>
      <c r="P423" s="763">
        <v>13500</v>
      </c>
    </row>
    <row r="424" spans="1:16" ht="60" x14ac:dyDescent="0.2">
      <c r="A424" s="758" t="s">
        <v>2896</v>
      </c>
      <c r="B424" s="715" t="s">
        <v>2897</v>
      </c>
      <c r="C424" s="722" t="s">
        <v>2898</v>
      </c>
      <c r="D424" s="717" t="s">
        <v>3118</v>
      </c>
      <c r="E424" s="759">
        <v>1500</v>
      </c>
      <c r="F424" s="719">
        <v>47939475</v>
      </c>
      <c r="G424" s="717" t="s">
        <v>3120</v>
      </c>
      <c r="H424" s="717" t="s">
        <v>3118</v>
      </c>
      <c r="I424" s="760" t="s">
        <v>2527</v>
      </c>
      <c r="J424" s="760" t="s">
        <v>2527</v>
      </c>
      <c r="K424" s="761">
        <v>1</v>
      </c>
      <c r="L424" s="716">
        <v>1</v>
      </c>
      <c r="M424" s="762">
        <v>1500</v>
      </c>
      <c r="N424" s="716">
        <v>1</v>
      </c>
      <c r="O424" s="716">
        <v>9</v>
      </c>
      <c r="P424" s="763">
        <v>13500</v>
      </c>
    </row>
    <row r="425" spans="1:16" ht="60" x14ac:dyDescent="0.2">
      <c r="A425" s="758" t="s">
        <v>2896</v>
      </c>
      <c r="B425" s="715" t="s">
        <v>2897</v>
      </c>
      <c r="C425" s="722" t="s">
        <v>2898</v>
      </c>
      <c r="D425" s="717" t="s">
        <v>2918</v>
      </c>
      <c r="E425" s="759">
        <v>1500</v>
      </c>
      <c r="F425" s="719">
        <v>43971631</v>
      </c>
      <c r="G425" s="717" t="s">
        <v>3121</v>
      </c>
      <c r="H425" s="717" t="s">
        <v>2918</v>
      </c>
      <c r="I425" s="760" t="s">
        <v>2527</v>
      </c>
      <c r="J425" s="760" t="s">
        <v>2527</v>
      </c>
      <c r="K425" s="761">
        <v>1</v>
      </c>
      <c r="L425" s="716">
        <v>1</v>
      </c>
      <c r="M425" s="762">
        <v>1500</v>
      </c>
      <c r="N425" s="716">
        <v>1</v>
      </c>
      <c r="O425" s="716">
        <v>9</v>
      </c>
      <c r="P425" s="763">
        <v>13500</v>
      </c>
    </row>
    <row r="426" spans="1:16" ht="60" x14ac:dyDescent="0.2">
      <c r="A426" s="758" t="s">
        <v>2896</v>
      </c>
      <c r="B426" s="715" t="s">
        <v>2897</v>
      </c>
      <c r="C426" s="722" t="s">
        <v>2898</v>
      </c>
      <c r="D426" s="717" t="s">
        <v>2918</v>
      </c>
      <c r="E426" s="759">
        <v>1500</v>
      </c>
      <c r="F426" s="719">
        <v>25002668</v>
      </c>
      <c r="G426" s="717" t="s">
        <v>3122</v>
      </c>
      <c r="H426" s="717" t="s">
        <v>2918</v>
      </c>
      <c r="I426" s="760" t="s">
        <v>2527</v>
      </c>
      <c r="J426" s="760" t="s">
        <v>2527</v>
      </c>
      <c r="K426" s="761">
        <v>1</v>
      </c>
      <c r="L426" s="716">
        <v>1</v>
      </c>
      <c r="M426" s="762">
        <v>1500</v>
      </c>
      <c r="N426" s="716">
        <v>1</v>
      </c>
      <c r="O426" s="716">
        <v>9</v>
      </c>
      <c r="P426" s="763">
        <v>13500</v>
      </c>
    </row>
    <row r="427" spans="1:16" ht="60" x14ac:dyDescent="0.2">
      <c r="A427" s="758" t="s">
        <v>2896</v>
      </c>
      <c r="B427" s="715" t="s">
        <v>2897</v>
      </c>
      <c r="C427" s="722" t="s">
        <v>2898</v>
      </c>
      <c r="D427" s="717" t="s">
        <v>3123</v>
      </c>
      <c r="E427" s="759">
        <v>1300</v>
      </c>
      <c r="F427" s="719">
        <v>47049733</v>
      </c>
      <c r="G427" s="717" t="s">
        <v>3124</v>
      </c>
      <c r="H427" s="717" t="s">
        <v>3125</v>
      </c>
      <c r="I427" s="760" t="s">
        <v>2527</v>
      </c>
      <c r="J427" s="760" t="s">
        <v>2527</v>
      </c>
      <c r="K427" s="761">
        <v>1</v>
      </c>
      <c r="L427" s="716">
        <v>1</v>
      </c>
      <c r="M427" s="762">
        <v>1300</v>
      </c>
      <c r="N427" s="716">
        <v>1</v>
      </c>
      <c r="O427" s="716">
        <v>9</v>
      </c>
      <c r="P427" s="763">
        <v>11700</v>
      </c>
    </row>
    <row r="428" spans="1:16" ht="60" x14ac:dyDescent="0.2">
      <c r="A428" s="758" t="s">
        <v>2896</v>
      </c>
      <c r="B428" s="715" t="s">
        <v>2897</v>
      </c>
      <c r="C428" s="722" t="s">
        <v>2898</v>
      </c>
      <c r="D428" s="717" t="s">
        <v>3126</v>
      </c>
      <c r="E428" s="759">
        <v>2800</v>
      </c>
      <c r="F428" s="719">
        <v>43056711</v>
      </c>
      <c r="G428" s="717" t="s">
        <v>3127</v>
      </c>
      <c r="H428" s="717" t="s">
        <v>3126</v>
      </c>
      <c r="I428" s="719" t="s">
        <v>2930</v>
      </c>
      <c r="J428" s="719" t="s">
        <v>2930</v>
      </c>
      <c r="K428" s="761">
        <v>1</v>
      </c>
      <c r="L428" s="716">
        <v>7</v>
      </c>
      <c r="M428" s="762">
        <v>19600</v>
      </c>
      <c r="N428" s="716">
        <v>1</v>
      </c>
      <c r="O428" s="716">
        <v>9</v>
      </c>
      <c r="P428" s="763">
        <v>25200</v>
      </c>
    </row>
    <row r="429" spans="1:16" ht="60" x14ac:dyDescent="0.2">
      <c r="A429" s="758" t="s">
        <v>2896</v>
      </c>
      <c r="B429" s="715" t="s">
        <v>2897</v>
      </c>
      <c r="C429" s="722" t="s">
        <v>2898</v>
      </c>
      <c r="D429" s="717" t="s">
        <v>3128</v>
      </c>
      <c r="E429" s="759">
        <v>3000</v>
      </c>
      <c r="F429" s="719">
        <v>43816292</v>
      </c>
      <c r="G429" s="717" t="s">
        <v>3129</v>
      </c>
      <c r="H429" s="717" t="s">
        <v>3128</v>
      </c>
      <c r="I429" s="719" t="s">
        <v>2930</v>
      </c>
      <c r="J429" s="719" t="s">
        <v>2930</v>
      </c>
      <c r="K429" s="761">
        <v>1</v>
      </c>
      <c r="L429" s="716">
        <v>6</v>
      </c>
      <c r="M429" s="762">
        <v>18000</v>
      </c>
      <c r="N429" s="716">
        <v>1</v>
      </c>
      <c r="O429" s="716">
        <v>9</v>
      </c>
      <c r="P429" s="763">
        <v>27000</v>
      </c>
    </row>
    <row r="430" spans="1:16" ht="60" x14ac:dyDescent="0.2">
      <c r="A430" s="758" t="s">
        <v>2896</v>
      </c>
      <c r="B430" s="715" t="s">
        <v>2897</v>
      </c>
      <c r="C430" s="722" t="s">
        <v>2898</v>
      </c>
      <c r="D430" s="717" t="s">
        <v>3130</v>
      </c>
      <c r="E430" s="759">
        <v>2800</v>
      </c>
      <c r="F430" s="719">
        <v>73039383</v>
      </c>
      <c r="G430" s="717" t="s">
        <v>3131</v>
      </c>
      <c r="H430" s="717" t="s">
        <v>3130</v>
      </c>
      <c r="I430" s="719" t="s">
        <v>2930</v>
      </c>
      <c r="J430" s="719" t="s">
        <v>2930</v>
      </c>
      <c r="K430" s="761">
        <v>1</v>
      </c>
      <c r="L430" s="716">
        <v>6</v>
      </c>
      <c r="M430" s="762">
        <v>16800</v>
      </c>
      <c r="N430" s="716">
        <v>1</v>
      </c>
      <c r="O430" s="716">
        <v>9</v>
      </c>
      <c r="P430" s="763">
        <v>25200</v>
      </c>
    </row>
    <row r="431" spans="1:16" ht="60" x14ac:dyDescent="0.2">
      <c r="A431" s="758" t="s">
        <v>2896</v>
      </c>
      <c r="B431" s="715" t="s">
        <v>2897</v>
      </c>
      <c r="C431" s="722" t="s">
        <v>2898</v>
      </c>
      <c r="D431" s="717" t="s">
        <v>3132</v>
      </c>
      <c r="E431" s="759">
        <v>5500</v>
      </c>
      <c r="F431" s="719">
        <v>40573835</v>
      </c>
      <c r="G431" s="717" t="s">
        <v>3133</v>
      </c>
      <c r="H431" s="717" t="s">
        <v>3132</v>
      </c>
      <c r="I431" s="719" t="s">
        <v>2930</v>
      </c>
      <c r="J431" s="719" t="s">
        <v>2930</v>
      </c>
      <c r="K431" s="761">
        <v>1</v>
      </c>
      <c r="L431" s="716"/>
      <c r="M431" s="722"/>
      <c r="N431" s="716">
        <v>1</v>
      </c>
      <c r="O431" s="716">
        <v>8</v>
      </c>
      <c r="P431" s="763">
        <v>44000</v>
      </c>
    </row>
    <row r="432" spans="1:16" ht="60" x14ac:dyDescent="0.2">
      <c r="A432" s="758" t="s">
        <v>2896</v>
      </c>
      <c r="B432" s="715" t="s">
        <v>2897</v>
      </c>
      <c r="C432" s="722" t="s">
        <v>2898</v>
      </c>
      <c r="D432" s="717" t="s">
        <v>2940</v>
      </c>
      <c r="E432" s="759">
        <v>7500</v>
      </c>
      <c r="F432" s="719">
        <v>43457785</v>
      </c>
      <c r="G432" s="717" t="s">
        <v>3134</v>
      </c>
      <c r="H432" s="717" t="s">
        <v>2940</v>
      </c>
      <c r="I432" s="719" t="s">
        <v>2930</v>
      </c>
      <c r="J432" s="719" t="s">
        <v>2930</v>
      </c>
      <c r="K432" s="761">
        <v>1</v>
      </c>
      <c r="L432" s="716"/>
      <c r="M432" s="719"/>
      <c r="N432" s="716">
        <v>1</v>
      </c>
      <c r="O432" s="716">
        <v>5</v>
      </c>
      <c r="P432" s="763">
        <v>37500</v>
      </c>
    </row>
    <row r="433" spans="1:16" ht="60" x14ac:dyDescent="0.2">
      <c r="A433" s="758" t="s">
        <v>2896</v>
      </c>
      <c r="B433" s="715" t="s">
        <v>2897</v>
      </c>
      <c r="C433" s="722" t="s">
        <v>2898</v>
      </c>
      <c r="D433" s="717" t="s">
        <v>2940</v>
      </c>
      <c r="E433" s="759">
        <v>7500</v>
      </c>
      <c r="F433" s="719">
        <v>48210278</v>
      </c>
      <c r="G433" s="717" t="s">
        <v>3135</v>
      </c>
      <c r="H433" s="717" t="s">
        <v>2940</v>
      </c>
      <c r="I433" s="719" t="s">
        <v>2930</v>
      </c>
      <c r="J433" s="719" t="s">
        <v>2930</v>
      </c>
      <c r="K433" s="761">
        <v>1</v>
      </c>
      <c r="L433" s="716"/>
      <c r="M433" s="719"/>
      <c r="N433" s="716">
        <v>1</v>
      </c>
      <c r="O433" s="716">
        <v>5</v>
      </c>
      <c r="P433" s="763">
        <v>37500</v>
      </c>
    </row>
    <row r="434" spans="1:16" ht="60" x14ac:dyDescent="0.2">
      <c r="A434" s="758" t="s">
        <v>2896</v>
      </c>
      <c r="B434" s="715" t="s">
        <v>2897</v>
      </c>
      <c r="C434" s="722" t="s">
        <v>2898</v>
      </c>
      <c r="D434" s="717" t="s">
        <v>3105</v>
      </c>
      <c r="E434" s="759">
        <v>4500</v>
      </c>
      <c r="F434" s="719">
        <v>42346416</v>
      </c>
      <c r="G434" s="717" t="s">
        <v>3136</v>
      </c>
      <c r="H434" s="717" t="s">
        <v>3105</v>
      </c>
      <c r="I434" s="719" t="s">
        <v>2930</v>
      </c>
      <c r="J434" s="719" t="s">
        <v>2930</v>
      </c>
      <c r="K434" s="761">
        <v>1</v>
      </c>
      <c r="L434" s="716"/>
      <c r="M434" s="719"/>
      <c r="N434" s="716">
        <v>1</v>
      </c>
      <c r="O434" s="716">
        <v>5</v>
      </c>
      <c r="P434" s="763">
        <v>22500</v>
      </c>
    </row>
    <row r="435" spans="1:16" ht="60" x14ac:dyDescent="0.2">
      <c r="A435" s="758" t="s">
        <v>2896</v>
      </c>
      <c r="B435" s="715" t="s">
        <v>2897</v>
      </c>
      <c r="C435" s="722" t="s">
        <v>2898</v>
      </c>
      <c r="D435" s="717" t="s">
        <v>3137</v>
      </c>
      <c r="E435" s="759">
        <v>2000</v>
      </c>
      <c r="F435" s="719">
        <v>75336280</v>
      </c>
      <c r="G435" s="717" t="s">
        <v>3138</v>
      </c>
      <c r="H435" s="717" t="s">
        <v>3137</v>
      </c>
      <c r="I435" s="760" t="s">
        <v>2901</v>
      </c>
      <c r="J435" s="760" t="s">
        <v>2902</v>
      </c>
      <c r="K435" s="761">
        <v>1</v>
      </c>
      <c r="L435" s="716"/>
      <c r="M435" s="719"/>
      <c r="N435" s="716">
        <v>1</v>
      </c>
      <c r="O435" s="716">
        <v>5</v>
      </c>
      <c r="P435" s="763">
        <v>10000</v>
      </c>
    </row>
    <row r="436" spans="1:16" ht="60" x14ac:dyDescent="0.2">
      <c r="A436" s="758" t="s">
        <v>2896</v>
      </c>
      <c r="B436" s="715" t="s">
        <v>2897</v>
      </c>
      <c r="C436" s="722" t="s">
        <v>2898</v>
      </c>
      <c r="D436" s="717" t="s">
        <v>2940</v>
      </c>
      <c r="E436" s="759">
        <v>7500</v>
      </c>
      <c r="F436" s="719">
        <v>72743410</v>
      </c>
      <c r="G436" s="717" t="s">
        <v>3139</v>
      </c>
      <c r="H436" s="717" t="s">
        <v>2940</v>
      </c>
      <c r="I436" s="719" t="s">
        <v>2930</v>
      </c>
      <c r="J436" s="719" t="s">
        <v>2930</v>
      </c>
      <c r="K436" s="761">
        <v>1</v>
      </c>
      <c r="L436" s="716"/>
      <c r="M436" s="719"/>
      <c r="N436" s="716">
        <v>1</v>
      </c>
      <c r="O436" s="716">
        <v>5</v>
      </c>
      <c r="P436" s="763">
        <v>37500</v>
      </c>
    </row>
    <row r="437" spans="1:16" ht="60" x14ac:dyDescent="0.2">
      <c r="A437" s="758" t="s">
        <v>2896</v>
      </c>
      <c r="B437" s="715" t="s">
        <v>2897</v>
      </c>
      <c r="C437" s="722" t="s">
        <v>2898</v>
      </c>
      <c r="D437" s="717" t="s">
        <v>2940</v>
      </c>
      <c r="E437" s="759">
        <v>7500</v>
      </c>
      <c r="F437" s="719">
        <v>72630850</v>
      </c>
      <c r="G437" s="717" t="s">
        <v>3140</v>
      </c>
      <c r="H437" s="717" t="s">
        <v>2940</v>
      </c>
      <c r="I437" s="719" t="s">
        <v>2930</v>
      </c>
      <c r="J437" s="719" t="s">
        <v>2930</v>
      </c>
      <c r="K437" s="761">
        <v>1</v>
      </c>
      <c r="L437" s="716"/>
      <c r="M437" s="719"/>
      <c r="N437" s="716">
        <v>1</v>
      </c>
      <c r="O437" s="716">
        <v>3</v>
      </c>
      <c r="P437" s="763">
        <v>22500</v>
      </c>
    </row>
    <row r="438" spans="1:16" ht="60" x14ac:dyDescent="0.2">
      <c r="A438" s="758" t="s">
        <v>2896</v>
      </c>
      <c r="B438" s="715" t="s">
        <v>2897</v>
      </c>
      <c r="C438" s="722" t="s">
        <v>2898</v>
      </c>
      <c r="D438" s="717" t="s">
        <v>2940</v>
      </c>
      <c r="E438" s="759">
        <v>7500</v>
      </c>
      <c r="F438" s="719">
        <v>42270540</v>
      </c>
      <c r="G438" s="717" t="s">
        <v>3141</v>
      </c>
      <c r="H438" s="717" t="s">
        <v>2940</v>
      </c>
      <c r="I438" s="719" t="s">
        <v>2930</v>
      </c>
      <c r="J438" s="719" t="s">
        <v>2930</v>
      </c>
      <c r="K438" s="761">
        <v>1</v>
      </c>
      <c r="L438" s="716"/>
      <c r="M438" s="719"/>
      <c r="N438" s="716">
        <v>1</v>
      </c>
      <c r="O438" s="716">
        <v>3</v>
      </c>
      <c r="P438" s="763">
        <v>22500</v>
      </c>
    </row>
    <row r="439" spans="1:16" ht="60" x14ac:dyDescent="0.2">
      <c r="A439" s="758" t="s">
        <v>2896</v>
      </c>
      <c r="B439" s="715" t="s">
        <v>2897</v>
      </c>
      <c r="C439" s="722" t="s">
        <v>2898</v>
      </c>
      <c r="D439" s="717" t="s">
        <v>3142</v>
      </c>
      <c r="E439" s="759">
        <v>4500</v>
      </c>
      <c r="F439" s="719">
        <v>47189749</v>
      </c>
      <c r="G439" s="717" t="s">
        <v>3143</v>
      </c>
      <c r="H439" s="717" t="s">
        <v>3142</v>
      </c>
      <c r="I439" s="719" t="s">
        <v>2930</v>
      </c>
      <c r="J439" s="719" t="s">
        <v>2930</v>
      </c>
      <c r="K439" s="761">
        <v>1</v>
      </c>
      <c r="L439" s="716"/>
      <c r="M439" s="719"/>
      <c r="N439" s="716">
        <v>1</v>
      </c>
      <c r="O439" s="716">
        <v>5</v>
      </c>
      <c r="P439" s="763">
        <v>22500</v>
      </c>
    </row>
    <row r="440" spans="1:16" ht="60" x14ac:dyDescent="0.2">
      <c r="A440" s="758" t="s">
        <v>2896</v>
      </c>
      <c r="B440" s="715" t="s">
        <v>2897</v>
      </c>
      <c r="C440" s="722" t="s">
        <v>2898</v>
      </c>
      <c r="D440" s="717" t="s">
        <v>2918</v>
      </c>
      <c r="E440" s="759">
        <v>1500</v>
      </c>
      <c r="F440" s="719">
        <v>71491066</v>
      </c>
      <c r="G440" s="717" t="s">
        <v>3144</v>
      </c>
      <c r="H440" s="717" t="s">
        <v>2918</v>
      </c>
      <c r="I440" s="760" t="s">
        <v>2527</v>
      </c>
      <c r="J440" s="760" t="s">
        <v>2527</v>
      </c>
      <c r="K440" s="761">
        <v>1</v>
      </c>
      <c r="L440" s="716"/>
      <c r="M440" s="719"/>
      <c r="N440" s="716">
        <v>1</v>
      </c>
      <c r="O440" s="716">
        <v>3</v>
      </c>
      <c r="P440" s="763">
        <v>4500</v>
      </c>
    </row>
    <row r="441" spans="1:16" ht="60" x14ac:dyDescent="0.2">
      <c r="A441" s="758" t="s">
        <v>2896</v>
      </c>
      <c r="B441" s="715" t="s">
        <v>2897</v>
      </c>
      <c r="C441" s="722" t="s">
        <v>2898</v>
      </c>
      <c r="D441" s="717" t="s">
        <v>2918</v>
      </c>
      <c r="E441" s="759">
        <v>2500</v>
      </c>
      <c r="F441" s="719">
        <v>76089847</v>
      </c>
      <c r="G441" s="717" t="s">
        <v>3145</v>
      </c>
      <c r="H441" s="717" t="s">
        <v>2918</v>
      </c>
      <c r="I441" s="760" t="s">
        <v>2527</v>
      </c>
      <c r="J441" s="760" t="s">
        <v>2527</v>
      </c>
      <c r="K441" s="761">
        <v>1</v>
      </c>
      <c r="L441" s="716"/>
      <c r="M441" s="719"/>
      <c r="N441" s="716">
        <v>1</v>
      </c>
      <c r="O441" s="716">
        <v>3</v>
      </c>
      <c r="P441" s="763">
        <v>7500</v>
      </c>
    </row>
    <row r="442" spans="1:16" ht="60" x14ac:dyDescent="0.2">
      <c r="A442" s="758" t="s">
        <v>2896</v>
      </c>
      <c r="B442" s="715" t="s">
        <v>2897</v>
      </c>
      <c r="C442" s="722" t="s">
        <v>2898</v>
      </c>
      <c r="D442" s="717" t="s">
        <v>2940</v>
      </c>
      <c r="E442" s="759">
        <v>8000</v>
      </c>
      <c r="F442" s="719">
        <v>45801764</v>
      </c>
      <c r="G442" s="717" t="s">
        <v>3146</v>
      </c>
      <c r="H442" s="717" t="s">
        <v>2940</v>
      </c>
      <c r="I442" s="719" t="s">
        <v>2930</v>
      </c>
      <c r="J442" s="719" t="s">
        <v>2930</v>
      </c>
      <c r="K442" s="761">
        <v>1</v>
      </c>
      <c r="L442" s="716"/>
      <c r="M442" s="719"/>
      <c r="N442" s="716">
        <v>1</v>
      </c>
      <c r="O442" s="716">
        <v>2</v>
      </c>
      <c r="P442" s="763">
        <v>16000</v>
      </c>
    </row>
    <row r="443" spans="1:16" ht="60" x14ac:dyDescent="0.2">
      <c r="A443" s="758" t="s">
        <v>2896</v>
      </c>
      <c r="B443" s="715" t="s">
        <v>2897</v>
      </c>
      <c r="C443" s="722" t="s">
        <v>2898</v>
      </c>
      <c r="D443" s="717" t="s">
        <v>2940</v>
      </c>
      <c r="E443" s="759">
        <v>8000</v>
      </c>
      <c r="F443" s="719">
        <v>71342972</v>
      </c>
      <c r="G443" s="717" t="s">
        <v>3147</v>
      </c>
      <c r="H443" s="717" t="s">
        <v>2940</v>
      </c>
      <c r="I443" s="719" t="s">
        <v>2930</v>
      </c>
      <c r="J443" s="719" t="s">
        <v>2930</v>
      </c>
      <c r="K443" s="761">
        <v>1</v>
      </c>
      <c r="L443" s="716"/>
      <c r="M443" s="719"/>
      <c r="N443" s="716">
        <v>1</v>
      </c>
      <c r="O443" s="716">
        <v>2</v>
      </c>
      <c r="P443" s="763">
        <v>16000</v>
      </c>
    </row>
    <row r="444" spans="1:16" ht="60" x14ac:dyDescent="0.2">
      <c r="A444" s="758" t="s">
        <v>2896</v>
      </c>
      <c r="B444" s="715" t="s">
        <v>2897</v>
      </c>
      <c r="C444" s="722" t="s">
        <v>2898</v>
      </c>
      <c r="D444" s="717" t="s">
        <v>2940</v>
      </c>
      <c r="E444" s="759">
        <v>8000</v>
      </c>
      <c r="F444" s="719">
        <v>70748928</v>
      </c>
      <c r="G444" s="717" t="s">
        <v>3148</v>
      </c>
      <c r="H444" s="717" t="s">
        <v>2940</v>
      </c>
      <c r="I444" s="719" t="s">
        <v>2930</v>
      </c>
      <c r="J444" s="719" t="s">
        <v>2930</v>
      </c>
      <c r="K444" s="761">
        <v>1</v>
      </c>
      <c r="L444" s="716"/>
      <c r="M444" s="719"/>
      <c r="N444" s="716">
        <v>1</v>
      </c>
      <c r="O444" s="716">
        <v>2</v>
      </c>
      <c r="P444" s="763">
        <v>16000</v>
      </c>
    </row>
    <row r="445" spans="1:16" ht="60" x14ac:dyDescent="0.2">
      <c r="A445" s="758" t="s">
        <v>2896</v>
      </c>
      <c r="B445" s="715" t="s">
        <v>2897</v>
      </c>
      <c r="C445" s="722" t="s">
        <v>2898</v>
      </c>
      <c r="D445" s="717" t="s">
        <v>2940</v>
      </c>
      <c r="E445" s="759">
        <v>8000</v>
      </c>
      <c r="F445" s="719">
        <v>45205238</v>
      </c>
      <c r="G445" s="717" t="s">
        <v>3149</v>
      </c>
      <c r="H445" s="717" t="s">
        <v>2940</v>
      </c>
      <c r="I445" s="719" t="s">
        <v>2930</v>
      </c>
      <c r="J445" s="719" t="s">
        <v>2930</v>
      </c>
      <c r="K445" s="761">
        <v>1</v>
      </c>
      <c r="L445" s="716"/>
      <c r="M445" s="719"/>
      <c r="N445" s="716">
        <v>1</v>
      </c>
      <c r="O445" s="716">
        <v>2</v>
      </c>
      <c r="P445" s="763">
        <v>16000</v>
      </c>
    </row>
    <row r="446" spans="1:16" ht="60" x14ac:dyDescent="0.2">
      <c r="A446" s="758" t="s">
        <v>2896</v>
      </c>
      <c r="B446" s="715" t="s">
        <v>2897</v>
      </c>
      <c r="C446" s="722" t="s">
        <v>2898</v>
      </c>
      <c r="D446" s="717" t="s">
        <v>2940</v>
      </c>
      <c r="E446" s="759">
        <v>8000</v>
      </c>
      <c r="F446" s="719">
        <v>70077884</v>
      </c>
      <c r="G446" s="717" t="s">
        <v>3150</v>
      </c>
      <c r="H446" s="717" t="s">
        <v>2940</v>
      </c>
      <c r="I446" s="719" t="s">
        <v>2930</v>
      </c>
      <c r="J446" s="719" t="s">
        <v>2930</v>
      </c>
      <c r="K446" s="761">
        <v>1</v>
      </c>
      <c r="L446" s="716"/>
      <c r="M446" s="719"/>
      <c r="N446" s="716">
        <v>1</v>
      </c>
      <c r="O446" s="716">
        <v>2</v>
      </c>
      <c r="P446" s="763">
        <v>16000</v>
      </c>
    </row>
    <row r="447" spans="1:16" ht="60" x14ac:dyDescent="0.2">
      <c r="A447" s="758" t="s">
        <v>2896</v>
      </c>
      <c r="B447" s="715" t="s">
        <v>2897</v>
      </c>
      <c r="C447" s="722" t="s">
        <v>2898</v>
      </c>
      <c r="D447" s="717" t="s">
        <v>2928</v>
      </c>
      <c r="E447" s="759">
        <v>5000</v>
      </c>
      <c r="F447" s="719">
        <v>70144204</v>
      </c>
      <c r="G447" s="717" t="s">
        <v>3151</v>
      </c>
      <c r="H447" s="717" t="s">
        <v>2928</v>
      </c>
      <c r="I447" s="719" t="s">
        <v>2930</v>
      </c>
      <c r="J447" s="719" t="s">
        <v>2930</v>
      </c>
      <c r="K447" s="761">
        <v>1</v>
      </c>
      <c r="L447" s="716"/>
      <c r="M447" s="719"/>
      <c r="N447" s="716">
        <v>1</v>
      </c>
      <c r="O447" s="716">
        <v>2</v>
      </c>
      <c r="P447" s="763">
        <v>10000</v>
      </c>
    </row>
    <row r="448" spans="1:16" ht="60" x14ac:dyDescent="0.2">
      <c r="A448" s="758" t="s">
        <v>2896</v>
      </c>
      <c r="B448" s="715" t="s">
        <v>2897</v>
      </c>
      <c r="C448" s="722" t="s">
        <v>2898</v>
      </c>
      <c r="D448" s="717" t="s">
        <v>2928</v>
      </c>
      <c r="E448" s="759">
        <v>5000</v>
      </c>
      <c r="F448" s="719">
        <v>72079432</v>
      </c>
      <c r="G448" s="717" t="s">
        <v>3152</v>
      </c>
      <c r="H448" s="717" t="s">
        <v>2928</v>
      </c>
      <c r="I448" s="719" t="s">
        <v>2930</v>
      </c>
      <c r="J448" s="719" t="s">
        <v>2930</v>
      </c>
      <c r="K448" s="761">
        <v>1</v>
      </c>
      <c r="L448" s="716"/>
      <c r="M448" s="719"/>
      <c r="N448" s="716">
        <v>1</v>
      </c>
      <c r="O448" s="716">
        <v>2</v>
      </c>
      <c r="P448" s="763">
        <v>10000</v>
      </c>
    </row>
    <row r="449" spans="1:16" ht="60" x14ac:dyDescent="0.2">
      <c r="A449" s="758" t="s">
        <v>2896</v>
      </c>
      <c r="B449" s="715" t="s">
        <v>2897</v>
      </c>
      <c r="C449" s="722" t="s">
        <v>2898</v>
      </c>
      <c r="D449" s="717" t="s">
        <v>2928</v>
      </c>
      <c r="E449" s="759">
        <v>5000</v>
      </c>
      <c r="F449" s="719">
        <v>40015387</v>
      </c>
      <c r="G449" s="717" t="s">
        <v>3153</v>
      </c>
      <c r="H449" s="717" t="s">
        <v>2928</v>
      </c>
      <c r="I449" s="719" t="s">
        <v>2930</v>
      </c>
      <c r="J449" s="719" t="s">
        <v>2930</v>
      </c>
      <c r="K449" s="761">
        <v>1</v>
      </c>
      <c r="L449" s="716"/>
      <c r="M449" s="719"/>
      <c r="N449" s="716">
        <v>1</v>
      </c>
      <c r="O449" s="716">
        <v>2</v>
      </c>
      <c r="P449" s="763">
        <v>10000</v>
      </c>
    </row>
    <row r="450" spans="1:16" ht="60" x14ac:dyDescent="0.2">
      <c r="A450" s="758" t="s">
        <v>2896</v>
      </c>
      <c r="B450" s="715" t="s">
        <v>2897</v>
      </c>
      <c r="C450" s="722" t="s">
        <v>2898</v>
      </c>
      <c r="D450" s="717" t="s">
        <v>2928</v>
      </c>
      <c r="E450" s="759">
        <v>4500</v>
      </c>
      <c r="F450" s="719">
        <v>48211491</v>
      </c>
      <c r="G450" s="717" t="s">
        <v>3154</v>
      </c>
      <c r="H450" s="717" t="s">
        <v>2928</v>
      </c>
      <c r="I450" s="719" t="s">
        <v>2930</v>
      </c>
      <c r="J450" s="719" t="s">
        <v>2930</v>
      </c>
      <c r="K450" s="761">
        <v>1</v>
      </c>
      <c r="L450" s="716"/>
      <c r="M450" s="719"/>
      <c r="N450" s="716">
        <v>1</v>
      </c>
      <c r="O450" s="716">
        <v>2</v>
      </c>
      <c r="P450" s="763">
        <v>9000</v>
      </c>
    </row>
    <row r="451" spans="1:16" ht="60" x14ac:dyDescent="0.2">
      <c r="A451" s="758" t="s">
        <v>2896</v>
      </c>
      <c r="B451" s="715" t="s">
        <v>2897</v>
      </c>
      <c r="C451" s="722" t="s">
        <v>2898</v>
      </c>
      <c r="D451" s="717" t="s">
        <v>2928</v>
      </c>
      <c r="E451" s="759">
        <v>4500</v>
      </c>
      <c r="F451" s="719">
        <v>42712740</v>
      </c>
      <c r="G451" s="717" t="s">
        <v>3155</v>
      </c>
      <c r="H451" s="717" t="s">
        <v>2928</v>
      </c>
      <c r="I451" s="719" t="s">
        <v>2930</v>
      </c>
      <c r="J451" s="719" t="s">
        <v>2930</v>
      </c>
      <c r="K451" s="761">
        <v>1</v>
      </c>
      <c r="L451" s="716"/>
      <c r="M451" s="719"/>
      <c r="N451" s="716">
        <v>1</v>
      </c>
      <c r="O451" s="716">
        <v>2</v>
      </c>
      <c r="P451" s="763">
        <v>9000</v>
      </c>
    </row>
    <row r="452" spans="1:16" ht="60" x14ac:dyDescent="0.2">
      <c r="A452" s="758" t="s">
        <v>2896</v>
      </c>
      <c r="B452" s="715" t="s">
        <v>2897</v>
      </c>
      <c r="C452" s="722" t="s">
        <v>2898</v>
      </c>
      <c r="D452" s="717" t="s">
        <v>2928</v>
      </c>
      <c r="E452" s="759">
        <v>4500</v>
      </c>
      <c r="F452" s="719">
        <v>43974013</v>
      </c>
      <c r="G452" s="717" t="s">
        <v>3156</v>
      </c>
      <c r="H452" s="717" t="s">
        <v>2928</v>
      </c>
      <c r="I452" s="719" t="s">
        <v>2930</v>
      </c>
      <c r="J452" s="719" t="s">
        <v>2930</v>
      </c>
      <c r="K452" s="761">
        <v>1</v>
      </c>
      <c r="L452" s="716"/>
      <c r="M452" s="719"/>
      <c r="N452" s="716">
        <v>1</v>
      </c>
      <c r="O452" s="716">
        <v>2</v>
      </c>
      <c r="P452" s="763">
        <v>9000</v>
      </c>
    </row>
    <row r="453" spans="1:16" ht="60" x14ac:dyDescent="0.2">
      <c r="A453" s="758" t="s">
        <v>2896</v>
      </c>
      <c r="B453" s="715" t="s">
        <v>2897</v>
      </c>
      <c r="C453" s="722" t="s">
        <v>2898</v>
      </c>
      <c r="D453" s="717" t="s">
        <v>2928</v>
      </c>
      <c r="E453" s="759">
        <v>4500</v>
      </c>
      <c r="F453" s="719">
        <v>72701858</v>
      </c>
      <c r="G453" s="717" t="s">
        <v>3157</v>
      </c>
      <c r="H453" s="717" t="s">
        <v>2928</v>
      </c>
      <c r="I453" s="719" t="s">
        <v>2930</v>
      </c>
      <c r="J453" s="719" t="s">
        <v>2930</v>
      </c>
      <c r="K453" s="761">
        <v>1</v>
      </c>
      <c r="L453" s="716"/>
      <c r="M453" s="719"/>
      <c r="N453" s="716">
        <v>1</v>
      </c>
      <c r="O453" s="716">
        <v>2</v>
      </c>
      <c r="P453" s="763">
        <v>9000</v>
      </c>
    </row>
    <row r="454" spans="1:16" ht="60" x14ac:dyDescent="0.2">
      <c r="A454" s="758" t="s">
        <v>2896</v>
      </c>
      <c r="B454" s="715" t="s">
        <v>2897</v>
      </c>
      <c r="C454" s="722" t="s">
        <v>2898</v>
      </c>
      <c r="D454" s="717" t="s">
        <v>2928</v>
      </c>
      <c r="E454" s="759">
        <v>4500</v>
      </c>
      <c r="F454" s="719">
        <v>43743644</v>
      </c>
      <c r="G454" s="717" t="s">
        <v>3158</v>
      </c>
      <c r="H454" s="717" t="s">
        <v>2928</v>
      </c>
      <c r="I454" s="719" t="s">
        <v>2930</v>
      </c>
      <c r="J454" s="719" t="s">
        <v>2930</v>
      </c>
      <c r="K454" s="761">
        <v>1</v>
      </c>
      <c r="L454" s="716"/>
      <c r="M454" s="719"/>
      <c r="N454" s="716">
        <v>1</v>
      </c>
      <c r="O454" s="716">
        <v>2</v>
      </c>
      <c r="P454" s="763">
        <v>9000</v>
      </c>
    </row>
    <row r="455" spans="1:16" ht="60" x14ac:dyDescent="0.2">
      <c r="A455" s="758" t="s">
        <v>2896</v>
      </c>
      <c r="B455" s="715" t="s">
        <v>2897</v>
      </c>
      <c r="C455" s="722" t="s">
        <v>2898</v>
      </c>
      <c r="D455" s="717" t="s">
        <v>2928</v>
      </c>
      <c r="E455" s="759">
        <v>4500</v>
      </c>
      <c r="F455" s="719">
        <v>71297185</v>
      </c>
      <c r="G455" s="717" t="s">
        <v>3159</v>
      </c>
      <c r="H455" s="717" t="s">
        <v>2928</v>
      </c>
      <c r="I455" s="719" t="s">
        <v>2930</v>
      </c>
      <c r="J455" s="719" t="s">
        <v>2930</v>
      </c>
      <c r="K455" s="761">
        <v>1</v>
      </c>
      <c r="L455" s="716"/>
      <c r="M455" s="719"/>
      <c r="N455" s="716">
        <v>1</v>
      </c>
      <c r="O455" s="716">
        <v>2</v>
      </c>
      <c r="P455" s="763">
        <v>9000</v>
      </c>
    </row>
    <row r="456" spans="1:16" ht="60" x14ac:dyDescent="0.2">
      <c r="A456" s="758" t="s">
        <v>2896</v>
      </c>
      <c r="B456" s="715" t="s">
        <v>2897</v>
      </c>
      <c r="C456" s="722" t="s">
        <v>2898</v>
      </c>
      <c r="D456" s="717" t="s">
        <v>2928</v>
      </c>
      <c r="E456" s="759">
        <v>4500</v>
      </c>
      <c r="F456" s="719">
        <v>44925712</v>
      </c>
      <c r="G456" s="717" t="s">
        <v>3160</v>
      </c>
      <c r="H456" s="717" t="s">
        <v>2928</v>
      </c>
      <c r="I456" s="719" t="s">
        <v>2930</v>
      </c>
      <c r="J456" s="719" t="s">
        <v>2930</v>
      </c>
      <c r="K456" s="761">
        <v>1</v>
      </c>
      <c r="L456" s="716"/>
      <c r="M456" s="719"/>
      <c r="N456" s="716">
        <v>1</v>
      </c>
      <c r="O456" s="716">
        <v>2</v>
      </c>
      <c r="P456" s="763">
        <v>9000</v>
      </c>
    </row>
    <row r="457" spans="1:16" ht="60" x14ac:dyDescent="0.2">
      <c r="A457" s="758" t="s">
        <v>2896</v>
      </c>
      <c r="B457" s="715" t="s">
        <v>2897</v>
      </c>
      <c r="C457" s="722" t="s">
        <v>2898</v>
      </c>
      <c r="D457" s="717" t="s">
        <v>2928</v>
      </c>
      <c r="E457" s="759">
        <v>4500</v>
      </c>
      <c r="F457" s="719">
        <v>40043122</v>
      </c>
      <c r="G457" s="717" t="s">
        <v>3161</v>
      </c>
      <c r="H457" s="717" t="s">
        <v>2928</v>
      </c>
      <c r="I457" s="719" t="s">
        <v>2930</v>
      </c>
      <c r="J457" s="719" t="s">
        <v>2930</v>
      </c>
      <c r="K457" s="761">
        <v>1</v>
      </c>
      <c r="L457" s="716"/>
      <c r="M457" s="719"/>
      <c r="N457" s="716">
        <v>1</v>
      </c>
      <c r="O457" s="716">
        <v>2</v>
      </c>
      <c r="P457" s="763">
        <v>9000</v>
      </c>
    </row>
    <row r="458" spans="1:16" ht="60" x14ac:dyDescent="0.2">
      <c r="A458" s="758" t="s">
        <v>2896</v>
      </c>
      <c r="B458" s="715" t="s">
        <v>2897</v>
      </c>
      <c r="C458" s="722" t="s">
        <v>2898</v>
      </c>
      <c r="D458" s="717" t="s">
        <v>3105</v>
      </c>
      <c r="E458" s="759">
        <v>4500</v>
      </c>
      <c r="F458" s="719">
        <v>44175498</v>
      </c>
      <c r="G458" s="717" t="s">
        <v>3162</v>
      </c>
      <c r="H458" s="717" t="s">
        <v>3105</v>
      </c>
      <c r="I458" s="719" t="s">
        <v>2930</v>
      </c>
      <c r="J458" s="719" t="s">
        <v>2930</v>
      </c>
      <c r="K458" s="761">
        <v>1</v>
      </c>
      <c r="L458" s="716"/>
      <c r="M458" s="719"/>
      <c r="N458" s="716">
        <v>1</v>
      </c>
      <c r="O458" s="716">
        <v>2</v>
      </c>
      <c r="P458" s="763">
        <v>9000</v>
      </c>
    </row>
    <row r="459" spans="1:16" ht="60" x14ac:dyDescent="0.2">
      <c r="A459" s="758" t="s">
        <v>2896</v>
      </c>
      <c r="B459" s="715" t="s">
        <v>2897</v>
      </c>
      <c r="C459" s="722" t="s">
        <v>2898</v>
      </c>
      <c r="D459" s="717" t="s">
        <v>3163</v>
      </c>
      <c r="E459" s="759">
        <v>4500</v>
      </c>
      <c r="F459" s="719">
        <v>46808511</v>
      </c>
      <c r="G459" s="717" t="s">
        <v>3164</v>
      </c>
      <c r="H459" s="717" t="s">
        <v>3163</v>
      </c>
      <c r="I459" s="719" t="s">
        <v>2930</v>
      </c>
      <c r="J459" s="719" t="s">
        <v>2930</v>
      </c>
      <c r="K459" s="761">
        <v>1</v>
      </c>
      <c r="L459" s="716"/>
      <c r="M459" s="719"/>
      <c r="N459" s="716">
        <v>1</v>
      </c>
      <c r="O459" s="716">
        <v>2</v>
      </c>
      <c r="P459" s="763">
        <v>9000</v>
      </c>
    </row>
    <row r="460" spans="1:16" ht="60" x14ac:dyDescent="0.2">
      <c r="A460" s="758" t="s">
        <v>2896</v>
      </c>
      <c r="B460" s="715" t="s">
        <v>2897</v>
      </c>
      <c r="C460" s="722" t="s">
        <v>2898</v>
      </c>
      <c r="D460" s="717" t="s">
        <v>2918</v>
      </c>
      <c r="E460" s="759">
        <v>2500</v>
      </c>
      <c r="F460" s="719">
        <v>71043530</v>
      </c>
      <c r="G460" s="717" t="s">
        <v>3165</v>
      </c>
      <c r="H460" s="717" t="s">
        <v>2918</v>
      </c>
      <c r="I460" s="760" t="s">
        <v>2527</v>
      </c>
      <c r="J460" s="760" t="s">
        <v>2527</v>
      </c>
      <c r="K460" s="761">
        <v>1</v>
      </c>
      <c r="L460" s="716"/>
      <c r="M460" s="719"/>
      <c r="N460" s="716">
        <v>1</v>
      </c>
      <c r="O460" s="716">
        <v>2</v>
      </c>
      <c r="P460" s="763">
        <v>5000</v>
      </c>
    </row>
    <row r="461" spans="1:16" ht="60" x14ac:dyDescent="0.2">
      <c r="A461" s="758" t="s">
        <v>2896</v>
      </c>
      <c r="B461" s="715" t="s">
        <v>2897</v>
      </c>
      <c r="C461" s="722" t="s">
        <v>2898</v>
      </c>
      <c r="D461" s="717" t="s">
        <v>2918</v>
      </c>
      <c r="E461" s="759">
        <v>2500</v>
      </c>
      <c r="F461" s="719">
        <v>70763792</v>
      </c>
      <c r="G461" s="717" t="s">
        <v>3166</v>
      </c>
      <c r="H461" s="717" t="s">
        <v>2918</v>
      </c>
      <c r="I461" s="760" t="s">
        <v>2527</v>
      </c>
      <c r="J461" s="760" t="s">
        <v>2527</v>
      </c>
      <c r="K461" s="761">
        <v>1</v>
      </c>
      <c r="L461" s="716"/>
      <c r="M461" s="719"/>
      <c r="N461" s="716">
        <v>1</v>
      </c>
      <c r="O461" s="716">
        <v>2</v>
      </c>
      <c r="P461" s="763">
        <v>5000</v>
      </c>
    </row>
    <row r="462" spans="1:16" ht="60" x14ac:dyDescent="0.2">
      <c r="A462" s="758" t="s">
        <v>2896</v>
      </c>
      <c r="B462" s="715" t="s">
        <v>2897</v>
      </c>
      <c r="C462" s="722" t="s">
        <v>2898</v>
      </c>
      <c r="D462" s="717" t="s">
        <v>2918</v>
      </c>
      <c r="E462" s="759">
        <v>2500</v>
      </c>
      <c r="F462" s="719">
        <v>45993888</v>
      </c>
      <c r="G462" s="717" t="s">
        <v>3167</v>
      </c>
      <c r="H462" s="717" t="s">
        <v>2918</v>
      </c>
      <c r="I462" s="760" t="s">
        <v>2527</v>
      </c>
      <c r="J462" s="760" t="s">
        <v>2527</v>
      </c>
      <c r="K462" s="761">
        <v>1</v>
      </c>
      <c r="L462" s="716"/>
      <c r="M462" s="719"/>
      <c r="N462" s="716">
        <v>1</v>
      </c>
      <c r="O462" s="716">
        <v>2</v>
      </c>
      <c r="P462" s="763">
        <v>5000</v>
      </c>
    </row>
    <row r="463" spans="1:16" ht="60" x14ac:dyDescent="0.2">
      <c r="A463" s="758" t="s">
        <v>2896</v>
      </c>
      <c r="B463" s="715" t="s">
        <v>2897</v>
      </c>
      <c r="C463" s="722" t="s">
        <v>2898</v>
      </c>
      <c r="D463" s="717" t="s">
        <v>2918</v>
      </c>
      <c r="E463" s="759">
        <v>2500</v>
      </c>
      <c r="F463" s="719">
        <v>48205426</v>
      </c>
      <c r="G463" s="717" t="s">
        <v>3168</v>
      </c>
      <c r="H463" s="717" t="s">
        <v>2918</v>
      </c>
      <c r="I463" s="760" t="s">
        <v>2527</v>
      </c>
      <c r="J463" s="760" t="s">
        <v>2527</v>
      </c>
      <c r="K463" s="761">
        <v>1</v>
      </c>
      <c r="L463" s="716"/>
      <c r="M463" s="719"/>
      <c r="N463" s="716">
        <v>1</v>
      </c>
      <c r="O463" s="716">
        <v>2</v>
      </c>
      <c r="P463" s="763">
        <v>5000</v>
      </c>
    </row>
    <row r="464" spans="1:16" ht="60" x14ac:dyDescent="0.2">
      <c r="A464" s="758" t="s">
        <v>2896</v>
      </c>
      <c r="B464" s="715" t="s">
        <v>2897</v>
      </c>
      <c r="C464" s="722" t="s">
        <v>2898</v>
      </c>
      <c r="D464" s="717" t="s">
        <v>2918</v>
      </c>
      <c r="E464" s="759">
        <v>2500</v>
      </c>
      <c r="F464" s="719">
        <v>42581231</v>
      </c>
      <c r="G464" s="717" t="s">
        <v>3169</v>
      </c>
      <c r="H464" s="717" t="s">
        <v>2918</v>
      </c>
      <c r="I464" s="760" t="s">
        <v>2527</v>
      </c>
      <c r="J464" s="760" t="s">
        <v>2527</v>
      </c>
      <c r="K464" s="761">
        <v>1</v>
      </c>
      <c r="L464" s="716"/>
      <c r="M464" s="719"/>
      <c r="N464" s="716">
        <v>1</v>
      </c>
      <c r="O464" s="716">
        <v>2</v>
      </c>
      <c r="P464" s="763">
        <v>5000</v>
      </c>
    </row>
    <row r="465" spans="1:16" ht="60" x14ac:dyDescent="0.2">
      <c r="A465" s="758" t="s">
        <v>2896</v>
      </c>
      <c r="B465" s="715" t="s">
        <v>2897</v>
      </c>
      <c r="C465" s="722" t="s">
        <v>2898</v>
      </c>
      <c r="D465" s="717" t="s">
        <v>2918</v>
      </c>
      <c r="E465" s="759">
        <v>2500</v>
      </c>
      <c r="F465" s="719">
        <v>41958209</v>
      </c>
      <c r="G465" s="717" t="s">
        <v>3170</v>
      </c>
      <c r="H465" s="717" t="s">
        <v>2918</v>
      </c>
      <c r="I465" s="760" t="s">
        <v>2527</v>
      </c>
      <c r="J465" s="760" t="s">
        <v>2527</v>
      </c>
      <c r="K465" s="761">
        <v>1</v>
      </c>
      <c r="L465" s="716"/>
      <c r="M465" s="719"/>
      <c r="N465" s="716">
        <v>1</v>
      </c>
      <c r="O465" s="716">
        <v>2</v>
      </c>
      <c r="P465" s="763">
        <v>5000</v>
      </c>
    </row>
    <row r="466" spans="1:16" ht="60" x14ac:dyDescent="0.2">
      <c r="A466" s="758" t="s">
        <v>2896</v>
      </c>
      <c r="B466" s="715" t="s">
        <v>2897</v>
      </c>
      <c r="C466" s="722" t="s">
        <v>2898</v>
      </c>
      <c r="D466" s="717" t="s">
        <v>2918</v>
      </c>
      <c r="E466" s="759">
        <v>2500</v>
      </c>
      <c r="F466" s="719">
        <v>47583381</v>
      </c>
      <c r="G466" s="717" t="s">
        <v>3171</v>
      </c>
      <c r="H466" s="717" t="s">
        <v>2918</v>
      </c>
      <c r="I466" s="760" t="s">
        <v>2527</v>
      </c>
      <c r="J466" s="760" t="s">
        <v>2527</v>
      </c>
      <c r="K466" s="761">
        <v>1</v>
      </c>
      <c r="L466" s="716"/>
      <c r="M466" s="719"/>
      <c r="N466" s="716">
        <v>1</v>
      </c>
      <c r="O466" s="716">
        <v>2</v>
      </c>
      <c r="P466" s="763">
        <v>5000</v>
      </c>
    </row>
    <row r="467" spans="1:16" ht="60" x14ac:dyDescent="0.2">
      <c r="A467" s="758" t="s">
        <v>2896</v>
      </c>
      <c r="B467" s="715" t="s">
        <v>2897</v>
      </c>
      <c r="C467" s="722" t="s">
        <v>2898</v>
      </c>
      <c r="D467" s="717" t="s">
        <v>2918</v>
      </c>
      <c r="E467" s="759">
        <v>2500</v>
      </c>
      <c r="F467" s="719">
        <v>42054065</v>
      </c>
      <c r="G467" s="717" t="s">
        <v>3172</v>
      </c>
      <c r="H467" s="717" t="s">
        <v>2918</v>
      </c>
      <c r="I467" s="760" t="s">
        <v>2527</v>
      </c>
      <c r="J467" s="760" t="s">
        <v>2527</v>
      </c>
      <c r="K467" s="761">
        <v>1</v>
      </c>
      <c r="L467" s="716"/>
      <c r="M467" s="719"/>
      <c r="N467" s="716">
        <v>1</v>
      </c>
      <c r="O467" s="716">
        <v>2</v>
      </c>
      <c r="P467" s="763">
        <v>5000</v>
      </c>
    </row>
    <row r="468" spans="1:16" ht="60" x14ac:dyDescent="0.2">
      <c r="A468" s="758" t="s">
        <v>2896</v>
      </c>
      <c r="B468" s="715" t="s">
        <v>2897</v>
      </c>
      <c r="C468" s="722" t="s">
        <v>2898</v>
      </c>
      <c r="D468" s="717" t="s">
        <v>2918</v>
      </c>
      <c r="E468" s="759">
        <v>2500</v>
      </c>
      <c r="F468" s="719">
        <v>42301512</v>
      </c>
      <c r="G468" s="717" t="s">
        <v>3173</v>
      </c>
      <c r="H468" s="717" t="s">
        <v>2918</v>
      </c>
      <c r="I468" s="760" t="s">
        <v>2527</v>
      </c>
      <c r="J468" s="760" t="s">
        <v>2527</v>
      </c>
      <c r="K468" s="761">
        <v>1</v>
      </c>
      <c r="L468" s="716"/>
      <c r="M468" s="719"/>
      <c r="N468" s="716">
        <v>1</v>
      </c>
      <c r="O468" s="716">
        <v>2</v>
      </c>
      <c r="P468" s="763">
        <v>5000</v>
      </c>
    </row>
    <row r="469" spans="1:16" ht="60" x14ac:dyDescent="0.2">
      <c r="A469" s="758" t="s">
        <v>2896</v>
      </c>
      <c r="B469" s="715" t="s">
        <v>2897</v>
      </c>
      <c r="C469" s="722" t="s">
        <v>2898</v>
      </c>
      <c r="D469" s="717" t="s">
        <v>2918</v>
      </c>
      <c r="E469" s="759">
        <v>2500</v>
      </c>
      <c r="F469" s="719">
        <v>43146539</v>
      </c>
      <c r="G469" s="717" t="s">
        <v>3174</v>
      </c>
      <c r="H469" s="717" t="s">
        <v>2918</v>
      </c>
      <c r="I469" s="760" t="s">
        <v>2527</v>
      </c>
      <c r="J469" s="760" t="s">
        <v>2527</v>
      </c>
      <c r="K469" s="761">
        <v>1</v>
      </c>
      <c r="L469" s="716"/>
      <c r="M469" s="719"/>
      <c r="N469" s="716">
        <v>1</v>
      </c>
      <c r="O469" s="716">
        <v>2</v>
      </c>
      <c r="P469" s="763">
        <v>5000</v>
      </c>
    </row>
    <row r="470" spans="1:16" ht="60" x14ac:dyDescent="0.2">
      <c r="A470" s="758" t="s">
        <v>2896</v>
      </c>
      <c r="B470" s="715" t="s">
        <v>2897</v>
      </c>
      <c r="C470" s="722" t="s">
        <v>2898</v>
      </c>
      <c r="D470" s="717" t="s">
        <v>2918</v>
      </c>
      <c r="E470" s="759">
        <v>2500</v>
      </c>
      <c r="F470" s="719">
        <v>31032860</v>
      </c>
      <c r="G470" s="717" t="s">
        <v>3175</v>
      </c>
      <c r="H470" s="717" t="s">
        <v>2918</v>
      </c>
      <c r="I470" s="760" t="s">
        <v>2527</v>
      </c>
      <c r="J470" s="760" t="s">
        <v>2527</v>
      </c>
      <c r="K470" s="761">
        <v>1</v>
      </c>
      <c r="L470" s="716"/>
      <c r="M470" s="719"/>
      <c r="N470" s="716">
        <v>1</v>
      </c>
      <c r="O470" s="716">
        <v>2</v>
      </c>
      <c r="P470" s="763">
        <v>5000</v>
      </c>
    </row>
    <row r="471" spans="1:16" ht="60" x14ac:dyDescent="0.2">
      <c r="A471" s="758" t="s">
        <v>2896</v>
      </c>
      <c r="B471" s="715" t="s">
        <v>2897</v>
      </c>
      <c r="C471" s="722" t="s">
        <v>2898</v>
      </c>
      <c r="D471" s="717" t="s">
        <v>2918</v>
      </c>
      <c r="E471" s="759">
        <v>2500</v>
      </c>
      <c r="F471" s="719">
        <v>47724603</v>
      </c>
      <c r="G471" s="717" t="s">
        <v>3176</v>
      </c>
      <c r="H471" s="717" t="s">
        <v>2918</v>
      </c>
      <c r="I471" s="760" t="s">
        <v>2527</v>
      </c>
      <c r="J471" s="760" t="s">
        <v>2527</v>
      </c>
      <c r="K471" s="761">
        <v>1</v>
      </c>
      <c r="L471" s="716"/>
      <c r="M471" s="719"/>
      <c r="N471" s="716">
        <v>1</v>
      </c>
      <c r="O471" s="716">
        <v>2</v>
      </c>
      <c r="P471" s="763">
        <v>5000</v>
      </c>
    </row>
    <row r="472" spans="1:16" ht="60" x14ac:dyDescent="0.2">
      <c r="A472" s="758" t="s">
        <v>2896</v>
      </c>
      <c r="B472" s="715" t="s">
        <v>2897</v>
      </c>
      <c r="C472" s="722" t="s">
        <v>2898</v>
      </c>
      <c r="D472" s="717" t="s">
        <v>3177</v>
      </c>
      <c r="E472" s="759">
        <v>2500</v>
      </c>
      <c r="F472" s="719">
        <v>46947265</v>
      </c>
      <c r="G472" s="717" t="s">
        <v>3178</v>
      </c>
      <c r="H472" s="717" t="s">
        <v>3177</v>
      </c>
      <c r="I472" s="760" t="s">
        <v>2527</v>
      </c>
      <c r="J472" s="760" t="s">
        <v>2527</v>
      </c>
      <c r="K472" s="761">
        <v>1</v>
      </c>
      <c r="L472" s="716"/>
      <c r="M472" s="719"/>
      <c r="N472" s="716">
        <v>1</v>
      </c>
      <c r="O472" s="716">
        <v>2</v>
      </c>
      <c r="P472" s="763">
        <v>5000</v>
      </c>
    </row>
    <row r="473" spans="1:16" ht="60" x14ac:dyDescent="0.2">
      <c r="A473" s="758" t="s">
        <v>2896</v>
      </c>
      <c r="B473" s="715" t="s">
        <v>2897</v>
      </c>
      <c r="C473" s="722" t="s">
        <v>2898</v>
      </c>
      <c r="D473" s="717" t="s">
        <v>3177</v>
      </c>
      <c r="E473" s="759">
        <v>2500</v>
      </c>
      <c r="F473" s="719">
        <v>47138377</v>
      </c>
      <c r="G473" s="717" t="s">
        <v>3179</v>
      </c>
      <c r="H473" s="717" t="s">
        <v>3177</v>
      </c>
      <c r="I473" s="760" t="s">
        <v>2527</v>
      </c>
      <c r="J473" s="760" t="s">
        <v>2527</v>
      </c>
      <c r="K473" s="761">
        <v>1</v>
      </c>
      <c r="L473" s="716"/>
      <c r="M473" s="719"/>
      <c r="N473" s="716">
        <v>1</v>
      </c>
      <c r="O473" s="716">
        <v>2</v>
      </c>
      <c r="P473" s="763">
        <v>5000</v>
      </c>
    </row>
    <row r="474" spans="1:16" ht="60" x14ac:dyDescent="0.2">
      <c r="A474" s="758" t="s">
        <v>2896</v>
      </c>
      <c r="B474" s="715" t="s">
        <v>2897</v>
      </c>
      <c r="C474" s="722" t="s">
        <v>2898</v>
      </c>
      <c r="D474" s="717" t="s">
        <v>3180</v>
      </c>
      <c r="E474" s="759">
        <v>1550</v>
      </c>
      <c r="F474" s="719">
        <v>41885455</v>
      </c>
      <c r="G474" s="717" t="s">
        <v>3181</v>
      </c>
      <c r="H474" s="717" t="s">
        <v>3180</v>
      </c>
      <c r="I474" s="760" t="s">
        <v>2901</v>
      </c>
      <c r="J474" s="760" t="s">
        <v>2902</v>
      </c>
      <c r="K474" s="761">
        <v>1</v>
      </c>
      <c r="L474" s="716"/>
      <c r="M474" s="719"/>
      <c r="N474" s="716">
        <v>1</v>
      </c>
      <c r="O474" s="716">
        <v>2</v>
      </c>
      <c r="P474" s="763">
        <v>3100</v>
      </c>
    </row>
    <row r="475" spans="1:16" ht="60" x14ac:dyDescent="0.2">
      <c r="A475" s="758" t="s">
        <v>2896</v>
      </c>
      <c r="B475" s="715" t="s">
        <v>2897</v>
      </c>
      <c r="C475" s="722" t="s">
        <v>2898</v>
      </c>
      <c r="D475" s="717" t="s">
        <v>3180</v>
      </c>
      <c r="E475" s="759">
        <v>1550</v>
      </c>
      <c r="F475" s="719">
        <v>6675814</v>
      </c>
      <c r="G475" s="717" t="s">
        <v>3182</v>
      </c>
      <c r="H475" s="717" t="s">
        <v>3180</v>
      </c>
      <c r="I475" s="760" t="s">
        <v>2901</v>
      </c>
      <c r="J475" s="760" t="s">
        <v>2902</v>
      </c>
      <c r="K475" s="761">
        <v>1</v>
      </c>
      <c r="L475" s="716"/>
      <c r="M475" s="719"/>
      <c r="N475" s="716">
        <v>1</v>
      </c>
      <c r="O475" s="716">
        <v>2</v>
      </c>
      <c r="P475" s="763">
        <v>3100</v>
      </c>
    </row>
    <row r="476" spans="1:16" ht="60" x14ac:dyDescent="0.2">
      <c r="A476" s="758" t="s">
        <v>2896</v>
      </c>
      <c r="B476" s="715" t="s">
        <v>2897</v>
      </c>
      <c r="C476" s="722" t="s">
        <v>2898</v>
      </c>
      <c r="D476" s="717" t="s">
        <v>3180</v>
      </c>
      <c r="E476" s="759">
        <v>1550</v>
      </c>
      <c r="F476" s="719">
        <v>6802185</v>
      </c>
      <c r="G476" s="717" t="s">
        <v>3183</v>
      </c>
      <c r="H476" s="717" t="s">
        <v>3180</v>
      </c>
      <c r="I476" s="760" t="s">
        <v>2901</v>
      </c>
      <c r="J476" s="760" t="s">
        <v>2902</v>
      </c>
      <c r="K476" s="761">
        <v>1</v>
      </c>
      <c r="L476" s="716"/>
      <c r="M476" s="719"/>
      <c r="N476" s="716">
        <v>1</v>
      </c>
      <c r="O476" s="716">
        <v>2</v>
      </c>
      <c r="P476" s="763">
        <v>3100</v>
      </c>
    </row>
    <row r="477" spans="1:16" ht="60" x14ac:dyDescent="0.2">
      <c r="A477" s="758" t="s">
        <v>2896</v>
      </c>
      <c r="B477" s="715" t="s">
        <v>2897</v>
      </c>
      <c r="C477" s="722" t="s">
        <v>2898</v>
      </c>
      <c r="D477" s="717" t="s">
        <v>2909</v>
      </c>
      <c r="E477" s="759">
        <v>1550</v>
      </c>
      <c r="F477" s="719">
        <v>42372948</v>
      </c>
      <c r="G477" s="717" t="s">
        <v>3184</v>
      </c>
      <c r="H477" s="717" t="s">
        <v>2909</v>
      </c>
      <c r="I477" s="760" t="s">
        <v>2901</v>
      </c>
      <c r="J477" s="760" t="s">
        <v>2902</v>
      </c>
      <c r="K477" s="761">
        <v>1</v>
      </c>
      <c r="L477" s="716"/>
      <c r="M477" s="719"/>
      <c r="N477" s="716">
        <v>1</v>
      </c>
      <c r="O477" s="716">
        <v>2</v>
      </c>
      <c r="P477" s="763">
        <v>3100</v>
      </c>
    </row>
    <row r="478" spans="1:16" ht="60" x14ac:dyDescent="0.2">
      <c r="A478" s="758" t="s">
        <v>2896</v>
      </c>
      <c r="B478" s="715" t="s">
        <v>2897</v>
      </c>
      <c r="C478" s="722" t="s">
        <v>2898</v>
      </c>
      <c r="D478" s="717" t="s">
        <v>2909</v>
      </c>
      <c r="E478" s="759">
        <v>1550</v>
      </c>
      <c r="F478" s="719">
        <v>31034234</v>
      </c>
      <c r="G478" s="717" t="s">
        <v>3185</v>
      </c>
      <c r="H478" s="717" t="s">
        <v>2909</v>
      </c>
      <c r="I478" s="760" t="s">
        <v>2901</v>
      </c>
      <c r="J478" s="760" t="s">
        <v>2902</v>
      </c>
      <c r="K478" s="761">
        <v>1</v>
      </c>
      <c r="L478" s="716"/>
      <c r="M478" s="719"/>
      <c r="N478" s="716">
        <v>1</v>
      </c>
      <c r="O478" s="716">
        <v>2</v>
      </c>
      <c r="P478" s="763">
        <v>3100</v>
      </c>
    </row>
    <row r="479" spans="1:16" ht="60" x14ac:dyDescent="0.2">
      <c r="A479" s="758" t="s">
        <v>2896</v>
      </c>
      <c r="B479" s="715" t="s">
        <v>2897</v>
      </c>
      <c r="C479" s="722" t="s">
        <v>2898</v>
      </c>
      <c r="D479" s="717" t="s">
        <v>2899</v>
      </c>
      <c r="E479" s="759">
        <v>1550</v>
      </c>
      <c r="F479" s="719">
        <v>44746619</v>
      </c>
      <c r="G479" s="717" t="s">
        <v>3186</v>
      </c>
      <c r="H479" s="717" t="s">
        <v>2899</v>
      </c>
      <c r="I479" s="760" t="s">
        <v>2901</v>
      </c>
      <c r="J479" s="760" t="s">
        <v>2902</v>
      </c>
      <c r="K479" s="761">
        <v>1</v>
      </c>
      <c r="L479" s="716"/>
      <c r="M479" s="719"/>
      <c r="N479" s="716">
        <v>1</v>
      </c>
      <c r="O479" s="716">
        <v>2</v>
      </c>
      <c r="P479" s="763">
        <v>3100</v>
      </c>
    </row>
    <row r="480" spans="1:16" ht="60" x14ac:dyDescent="0.2">
      <c r="A480" s="758" t="s">
        <v>2896</v>
      </c>
      <c r="B480" s="715" t="s">
        <v>2897</v>
      </c>
      <c r="C480" s="722" t="s">
        <v>2898</v>
      </c>
      <c r="D480" s="717" t="s">
        <v>2899</v>
      </c>
      <c r="E480" s="759">
        <v>1550</v>
      </c>
      <c r="F480" s="719">
        <v>43392652</v>
      </c>
      <c r="G480" s="717" t="s">
        <v>3187</v>
      </c>
      <c r="H480" s="717" t="s">
        <v>2899</v>
      </c>
      <c r="I480" s="760" t="s">
        <v>2901</v>
      </c>
      <c r="J480" s="760" t="s">
        <v>2902</v>
      </c>
      <c r="K480" s="761">
        <v>1</v>
      </c>
      <c r="L480" s="716"/>
      <c r="M480" s="719"/>
      <c r="N480" s="716">
        <v>1</v>
      </c>
      <c r="O480" s="716">
        <v>2</v>
      </c>
      <c r="P480" s="763">
        <v>3100</v>
      </c>
    </row>
    <row r="481" spans="1:16" ht="60" x14ac:dyDescent="0.2">
      <c r="A481" s="758" t="s">
        <v>2896</v>
      </c>
      <c r="B481" s="715" t="s">
        <v>2897</v>
      </c>
      <c r="C481" s="722" t="s">
        <v>2898</v>
      </c>
      <c r="D481" s="717" t="s">
        <v>3137</v>
      </c>
      <c r="E481" s="759">
        <v>1550</v>
      </c>
      <c r="F481" s="719">
        <v>31028711</v>
      </c>
      <c r="G481" s="717" t="s">
        <v>3188</v>
      </c>
      <c r="H481" s="717" t="s">
        <v>3137</v>
      </c>
      <c r="I481" s="760" t="s">
        <v>2901</v>
      </c>
      <c r="J481" s="760" t="s">
        <v>2902</v>
      </c>
      <c r="K481" s="761">
        <v>1</v>
      </c>
      <c r="L481" s="716"/>
      <c r="M481" s="719"/>
      <c r="N481" s="716">
        <v>1</v>
      </c>
      <c r="O481" s="716">
        <v>2</v>
      </c>
      <c r="P481" s="763">
        <v>3100</v>
      </c>
    </row>
    <row r="482" spans="1:16" ht="60" x14ac:dyDescent="0.2">
      <c r="A482" s="758" t="s">
        <v>2896</v>
      </c>
      <c r="B482" s="715" t="s">
        <v>2897</v>
      </c>
      <c r="C482" s="722" t="s">
        <v>2898</v>
      </c>
      <c r="D482" s="717" t="s">
        <v>2984</v>
      </c>
      <c r="E482" s="759">
        <v>1550</v>
      </c>
      <c r="F482" s="719">
        <v>45077900</v>
      </c>
      <c r="G482" s="717" t="s">
        <v>3189</v>
      </c>
      <c r="H482" s="717" t="s">
        <v>2984</v>
      </c>
      <c r="I482" s="760" t="s">
        <v>2901</v>
      </c>
      <c r="J482" s="760" t="s">
        <v>2902</v>
      </c>
      <c r="K482" s="761">
        <v>1</v>
      </c>
      <c r="L482" s="716"/>
      <c r="M482" s="719"/>
      <c r="N482" s="716">
        <v>1</v>
      </c>
      <c r="O482" s="716">
        <v>2</v>
      </c>
      <c r="P482" s="763">
        <v>3100</v>
      </c>
    </row>
    <row r="483" spans="1:16" ht="60" x14ac:dyDescent="0.2">
      <c r="A483" s="758" t="s">
        <v>2896</v>
      </c>
      <c r="B483" s="715" t="s">
        <v>2897</v>
      </c>
      <c r="C483" s="722" t="s">
        <v>2898</v>
      </c>
      <c r="D483" s="717" t="s">
        <v>2984</v>
      </c>
      <c r="E483" s="759">
        <v>1550</v>
      </c>
      <c r="F483" s="719">
        <v>22102064</v>
      </c>
      <c r="G483" s="717" t="s">
        <v>3190</v>
      </c>
      <c r="H483" s="717" t="s">
        <v>2984</v>
      </c>
      <c r="I483" s="760" t="s">
        <v>2901</v>
      </c>
      <c r="J483" s="760" t="s">
        <v>2902</v>
      </c>
      <c r="K483" s="761">
        <v>1</v>
      </c>
      <c r="L483" s="716"/>
      <c r="M483" s="719"/>
      <c r="N483" s="716">
        <v>1</v>
      </c>
      <c r="O483" s="716">
        <v>2</v>
      </c>
      <c r="P483" s="763">
        <v>3100</v>
      </c>
    </row>
    <row r="484" spans="1:16" ht="60" x14ac:dyDescent="0.2">
      <c r="A484" s="758" t="s">
        <v>2896</v>
      </c>
      <c r="B484" s="715" t="s">
        <v>2897</v>
      </c>
      <c r="C484" s="722" t="s">
        <v>2898</v>
      </c>
      <c r="D484" s="717" t="s">
        <v>2918</v>
      </c>
      <c r="E484" s="759">
        <v>2500</v>
      </c>
      <c r="F484" s="719">
        <v>43889218</v>
      </c>
      <c r="G484" s="717" t="s">
        <v>3191</v>
      </c>
      <c r="H484" s="717" t="s">
        <v>2918</v>
      </c>
      <c r="I484" s="760" t="s">
        <v>2527</v>
      </c>
      <c r="J484" s="760" t="s">
        <v>2527</v>
      </c>
      <c r="K484" s="761">
        <v>1</v>
      </c>
      <c r="L484" s="716"/>
      <c r="M484" s="719"/>
      <c r="N484" s="716">
        <v>1</v>
      </c>
      <c r="O484" s="716">
        <v>2</v>
      </c>
      <c r="P484" s="763">
        <v>5000</v>
      </c>
    </row>
    <row r="485" spans="1:16" ht="60" x14ac:dyDescent="0.2">
      <c r="A485" s="758" t="s">
        <v>2896</v>
      </c>
      <c r="B485" s="715" t="s">
        <v>2897</v>
      </c>
      <c r="C485" s="722" t="s">
        <v>2898</v>
      </c>
      <c r="D485" s="717" t="s">
        <v>2918</v>
      </c>
      <c r="E485" s="759">
        <v>2500</v>
      </c>
      <c r="F485" s="719">
        <v>40560308</v>
      </c>
      <c r="G485" s="717" t="s">
        <v>3192</v>
      </c>
      <c r="H485" s="717" t="s">
        <v>2918</v>
      </c>
      <c r="I485" s="760" t="s">
        <v>2527</v>
      </c>
      <c r="J485" s="760" t="s">
        <v>2527</v>
      </c>
      <c r="K485" s="761">
        <v>1</v>
      </c>
      <c r="L485" s="716"/>
      <c r="M485" s="719"/>
      <c r="N485" s="716">
        <v>1</v>
      </c>
      <c r="O485" s="716">
        <v>2</v>
      </c>
      <c r="P485" s="763">
        <v>5000</v>
      </c>
    </row>
    <row r="486" spans="1:16" ht="60" x14ac:dyDescent="0.2">
      <c r="A486" s="758" t="s">
        <v>2896</v>
      </c>
      <c r="B486" s="715" t="s">
        <v>2897</v>
      </c>
      <c r="C486" s="722" t="s">
        <v>2898</v>
      </c>
      <c r="D486" s="717" t="s">
        <v>2918</v>
      </c>
      <c r="E486" s="759">
        <v>2500</v>
      </c>
      <c r="F486" s="719">
        <v>42483396</v>
      </c>
      <c r="G486" s="717" t="s">
        <v>3193</v>
      </c>
      <c r="H486" s="717" t="s">
        <v>2918</v>
      </c>
      <c r="I486" s="760" t="s">
        <v>2527</v>
      </c>
      <c r="J486" s="760" t="s">
        <v>2527</v>
      </c>
      <c r="K486" s="761">
        <v>1</v>
      </c>
      <c r="L486" s="716"/>
      <c r="M486" s="719"/>
      <c r="N486" s="716">
        <v>1</v>
      </c>
      <c r="O486" s="716">
        <v>2</v>
      </c>
      <c r="P486" s="763">
        <v>5000</v>
      </c>
    </row>
    <row r="487" spans="1:16" ht="60" x14ac:dyDescent="0.2">
      <c r="A487" s="758" t="s">
        <v>2896</v>
      </c>
      <c r="B487" s="715" t="s">
        <v>2897</v>
      </c>
      <c r="C487" s="722" t="s">
        <v>2898</v>
      </c>
      <c r="D487" s="717" t="s">
        <v>2918</v>
      </c>
      <c r="E487" s="759">
        <v>2500</v>
      </c>
      <c r="F487" s="719">
        <v>43463866</v>
      </c>
      <c r="G487" s="717" t="s">
        <v>3194</v>
      </c>
      <c r="H487" s="717" t="s">
        <v>2918</v>
      </c>
      <c r="I487" s="760" t="s">
        <v>2527</v>
      </c>
      <c r="J487" s="760" t="s">
        <v>2527</v>
      </c>
      <c r="K487" s="761">
        <v>1</v>
      </c>
      <c r="L487" s="716"/>
      <c r="M487" s="719"/>
      <c r="N487" s="716">
        <v>1</v>
      </c>
      <c r="O487" s="716">
        <v>2</v>
      </c>
      <c r="P487" s="763">
        <v>5000</v>
      </c>
    </row>
    <row r="488" spans="1:16" ht="60" x14ac:dyDescent="0.2">
      <c r="A488" s="758" t="s">
        <v>2896</v>
      </c>
      <c r="B488" s="715" t="s">
        <v>2897</v>
      </c>
      <c r="C488" s="722" t="s">
        <v>2898</v>
      </c>
      <c r="D488" s="717" t="s">
        <v>2940</v>
      </c>
      <c r="E488" s="759">
        <v>7500</v>
      </c>
      <c r="F488" s="719">
        <v>44870935</v>
      </c>
      <c r="G488" s="717" t="s">
        <v>3195</v>
      </c>
      <c r="H488" s="717" t="s">
        <v>2940</v>
      </c>
      <c r="I488" s="719" t="s">
        <v>2930</v>
      </c>
      <c r="J488" s="719" t="s">
        <v>2930</v>
      </c>
      <c r="K488" s="761">
        <v>1</v>
      </c>
      <c r="L488" s="716"/>
      <c r="M488" s="719"/>
      <c r="N488" s="716">
        <v>1</v>
      </c>
      <c r="O488" s="716">
        <v>3</v>
      </c>
      <c r="P488" s="763">
        <v>22500</v>
      </c>
    </row>
    <row r="489" spans="1:16" ht="60" x14ac:dyDescent="0.2">
      <c r="A489" s="758" t="s">
        <v>2896</v>
      </c>
      <c r="B489" s="715" t="s">
        <v>2897</v>
      </c>
      <c r="C489" s="722" t="s">
        <v>2898</v>
      </c>
      <c r="D489" s="717" t="s">
        <v>2940</v>
      </c>
      <c r="E489" s="759">
        <v>7500</v>
      </c>
      <c r="F489" s="719">
        <v>44227987</v>
      </c>
      <c r="G489" s="717" t="s">
        <v>3196</v>
      </c>
      <c r="H489" s="717" t="s">
        <v>2940</v>
      </c>
      <c r="I489" s="719" t="s">
        <v>2930</v>
      </c>
      <c r="J489" s="719" t="s">
        <v>2930</v>
      </c>
      <c r="K489" s="761">
        <v>1</v>
      </c>
      <c r="L489" s="716"/>
      <c r="M489" s="719"/>
      <c r="N489" s="716">
        <v>1</v>
      </c>
      <c r="O489" s="716">
        <v>3</v>
      </c>
      <c r="P489" s="763">
        <v>22500</v>
      </c>
    </row>
    <row r="490" spans="1:16" ht="60" x14ac:dyDescent="0.2">
      <c r="A490" s="758" t="s">
        <v>2896</v>
      </c>
      <c r="B490" s="715" t="s">
        <v>2897</v>
      </c>
      <c r="C490" s="722" t="s">
        <v>2898</v>
      </c>
      <c r="D490" s="717" t="s">
        <v>2940</v>
      </c>
      <c r="E490" s="759">
        <v>7500</v>
      </c>
      <c r="F490" s="719">
        <v>45644237</v>
      </c>
      <c r="G490" s="717" t="s">
        <v>3197</v>
      </c>
      <c r="H490" s="717" t="s">
        <v>2940</v>
      </c>
      <c r="I490" s="719" t="s">
        <v>2930</v>
      </c>
      <c r="J490" s="719" t="s">
        <v>2930</v>
      </c>
      <c r="K490" s="761">
        <v>1</v>
      </c>
      <c r="L490" s="716"/>
      <c r="M490" s="719"/>
      <c r="N490" s="716">
        <v>1</v>
      </c>
      <c r="O490" s="716">
        <v>4</v>
      </c>
      <c r="P490" s="763">
        <v>30000</v>
      </c>
    </row>
    <row r="491" spans="1:16" ht="60" x14ac:dyDescent="0.2">
      <c r="A491" s="758" t="s">
        <v>2896</v>
      </c>
      <c r="B491" s="715" t="s">
        <v>2897</v>
      </c>
      <c r="C491" s="722" t="s">
        <v>2898</v>
      </c>
      <c r="D491" s="717" t="s">
        <v>2918</v>
      </c>
      <c r="E491" s="759">
        <v>2500</v>
      </c>
      <c r="F491" s="719">
        <v>31042108</v>
      </c>
      <c r="G491" s="717" t="s">
        <v>3198</v>
      </c>
      <c r="H491" s="717" t="s">
        <v>2918</v>
      </c>
      <c r="I491" s="760" t="s">
        <v>2527</v>
      </c>
      <c r="J491" s="760" t="s">
        <v>2527</v>
      </c>
      <c r="K491" s="761">
        <v>1</v>
      </c>
      <c r="L491" s="716"/>
      <c r="M491" s="719"/>
      <c r="N491" s="716">
        <v>1</v>
      </c>
      <c r="O491" s="716">
        <v>3</v>
      </c>
      <c r="P491" s="763">
        <v>7500</v>
      </c>
    </row>
    <row r="492" spans="1:16" ht="60" x14ac:dyDescent="0.2">
      <c r="A492" s="758" t="s">
        <v>2896</v>
      </c>
      <c r="B492" s="715" t="s">
        <v>2897</v>
      </c>
      <c r="C492" s="722" t="s">
        <v>2898</v>
      </c>
      <c r="D492" s="717" t="s">
        <v>2918</v>
      </c>
      <c r="E492" s="759">
        <v>2500</v>
      </c>
      <c r="F492" s="719">
        <v>45826854</v>
      </c>
      <c r="G492" s="717" t="s">
        <v>3199</v>
      </c>
      <c r="H492" s="717" t="s">
        <v>2918</v>
      </c>
      <c r="I492" s="760" t="s">
        <v>2527</v>
      </c>
      <c r="J492" s="760" t="s">
        <v>2527</v>
      </c>
      <c r="K492" s="761">
        <v>1</v>
      </c>
      <c r="L492" s="716"/>
      <c r="M492" s="719"/>
      <c r="N492" s="716">
        <v>1</v>
      </c>
      <c r="O492" s="716">
        <v>3</v>
      </c>
      <c r="P492" s="763">
        <v>7500</v>
      </c>
    </row>
    <row r="493" spans="1:16" ht="60" x14ac:dyDescent="0.2">
      <c r="A493" s="758" t="s">
        <v>2896</v>
      </c>
      <c r="B493" s="715" t="s">
        <v>2897</v>
      </c>
      <c r="C493" s="722" t="s">
        <v>2898</v>
      </c>
      <c r="D493" s="717" t="s">
        <v>2918</v>
      </c>
      <c r="E493" s="759">
        <v>2500</v>
      </c>
      <c r="F493" s="719">
        <v>40388043</v>
      </c>
      <c r="G493" s="717" t="s">
        <v>3200</v>
      </c>
      <c r="H493" s="717" t="s">
        <v>2918</v>
      </c>
      <c r="I493" s="760" t="s">
        <v>2527</v>
      </c>
      <c r="J493" s="760" t="s">
        <v>2527</v>
      </c>
      <c r="K493" s="761">
        <v>1</v>
      </c>
      <c r="L493" s="716"/>
      <c r="M493" s="719"/>
      <c r="N493" s="716">
        <v>1</v>
      </c>
      <c r="O493" s="716">
        <v>3</v>
      </c>
      <c r="P493" s="763">
        <v>7500</v>
      </c>
    </row>
    <row r="494" spans="1:16" ht="60" x14ac:dyDescent="0.2">
      <c r="A494" s="758" t="s">
        <v>2896</v>
      </c>
      <c r="B494" s="715" t="s">
        <v>2897</v>
      </c>
      <c r="C494" s="722" t="s">
        <v>2898</v>
      </c>
      <c r="D494" s="717" t="s">
        <v>2928</v>
      </c>
      <c r="E494" s="759">
        <v>4180</v>
      </c>
      <c r="F494" s="719">
        <v>41438710</v>
      </c>
      <c r="G494" s="717" t="s">
        <v>3201</v>
      </c>
      <c r="H494" s="717" t="s">
        <v>2928</v>
      </c>
      <c r="I494" s="719" t="s">
        <v>2930</v>
      </c>
      <c r="J494" s="719" t="s">
        <v>2930</v>
      </c>
      <c r="K494" s="761">
        <v>1</v>
      </c>
      <c r="L494" s="716"/>
      <c r="M494" s="719"/>
      <c r="N494" s="716">
        <v>1</v>
      </c>
      <c r="O494" s="716">
        <v>4</v>
      </c>
      <c r="P494" s="763">
        <v>16720</v>
      </c>
    </row>
    <row r="495" spans="1:16" ht="60" x14ac:dyDescent="0.2">
      <c r="A495" s="758" t="s">
        <v>2896</v>
      </c>
      <c r="B495" s="715" t="s">
        <v>2897</v>
      </c>
      <c r="C495" s="722" t="s">
        <v>2898</v>
      </c>
      <c r="D495" s="717" t="s">
        <v>2928</v>
      </c>
      <c r="E495" s="759">
        <v>4180</v>
      </c>
      <c r="F495" s="719">
        <v>44798595</v>
      </c>
      <c r="G495" s="717" t="s">
        <v>3202</v>
      </c>
      <c r="H495" s="717" t="s">
        <v>2928</v>
      </c>
      <c r="I495" s="719" t="s">
        <v>2930</v>
      </c>
      <c r="J495" s="719" t="s">
        <v>2930</v>
      </c>
      <c r="K495" s="761">
        <v>1</v>
      </c>
      <c r="L495" s="716"/>
      <c r="M495" s="719"/>
      <c r="N495" s="716">
        <v>1</v>
      </c>
      <c r="O495" s="716">
        <v>4</v>
      </c>
      <c r="P495" s="763">
        <v>16720</v>
      </c>
    </row>
    <row r="496" spans="1:16" ht="60" x14ac:dyDescent="0.2">
      <c r="A496" s="758" t="s">
        <v>2896</v>
      </c>
      <c r="B496" s="715" t="s">
        <v>2897</v>
      </c>
      <c r="C496" s="722" t="s">
        <v>2898</v>
      </c>
      <c r="D496" s="717" t="s">
        <v>2928</v>
      </c>
      <c r="E496" s="759">
        <v>4180</v>
      </c>
      <c r="F496" s="719">
        <v>41066430</v>
      </c>
      <c r="G496" s="717" t="s">
        <v>3203</v>
      </c>
      <c r="H496" s="717" t="s">
        <v>2928</v>
      </c>
      <c r="I496" s="719" t="s">
        <v>2930</v>
      </c>
      <c r="J496" s="719" t="s">
        <v>2930</v>
      </c>
      <c r="K496" s="761">
        <v>1</v>
      </c>
      <c r="L496" s="716"/>
      <c r="M496" s="719"/>
      <c r="N496" s="716">
        <v>1</v>
      </c>
      <c r="O496" s="716">
        <v>4</v>
      </c>
      <c r="P496" s="763">
        <v>16720</v>
      </c>
    </row>
    <row r="497" spans="1:16" ht="60" x14ac:dyDescent="0.2">
      <c r="A497" s="758" t="s">
        <v>2896</v>
      </c>
      <c r="B497" s="715" t="s">
        <v>2897</v>
      </c>
      <c r="C497" s="722" t="s">
        <v>2898</v>
      </c>
      <c r="D497" s="717" t="s">
        <v>2928</v>
      </c>
      <c r="E497" s="759">
        <v>4180</v>
      </c>
      <c r="F497" s="719">
        <v>44428133</v>
      </c>
      <c r="G497" s="717" t="s">
        <v>3204</v>
      </c>
      <c r="H497" s="717" t="s">
        <v>2928</v>
      </c>
      <c r="I497" s="719" t="s">
        <v>2930</v>
      </c>
      <c r="J497" s="719" t="s">
        <v>2930</v>
      </c>
      <c r="K497" s="761">
        <v>1</v>
      </c>
      <c r="L497" s="716"/>
      <c r="M497" s="719"/>
      <c r="N497" s="716">
        <v>1</v>
      </c>
      <c r="O497" s="716">
        <v>4</v>
      </c>
      <c r="P497" s="763">
        <v>16720</v>
      </c>
    </row>
    <row r="498" spans="1:16" ht="60" x14ac:dyDescent="0.2">
      <c r="A498" s="758" t="s">
        <v>2896</v>
      </c>
      <c r="B498" s="715" t="s">
        <v>2897</v>
      </c>
      <c r="C498" s="722" t="s">
        <v>2898</v>
      </c>
      <c r="D498" s="717" t="s">
        <v>2918</v>
      </c>
      <c r="E498" s="759">
        <v>2500</v>
      </c>
      <c r="F498" s="719">
        <v>31033370</v>
      </c>
      <c r="G498" s="717" t="s">
        <v>3205</v>
      </c>
      <c r="H498" s="717" t="s">
        <v>2918</v>
      </c>
      <c r="I498" s="760" t="s">
        <v>2527</v>
      </c>
      <c r="J498" s="760" t="s">
        <v>2527</v>
      </c>
      <c r="K498" s="761">
        <v>1</v>
      </c>
      <c r="L498" s="716"/>
      <c r="M498" s="719"/>
      <c r="N498" s="716">
        <v>1</v>
      </c>
      <c r="O498" s="716">
        <v>4</v>
      </c>
      <c r="P498" s="763">
        <v>10000</v>
      </c>
    </row>
    <row r="499" spans="1:16" ht="60" x14ac:dyDescent="0.2">
      <c r="A499" s="758" t="s">
        <v>2896</v>
      </c>
      <c r="B499" s="715" t="s">
        <v>2897</v>
      </c>
      <c r="C499" s="722" t="s">
        <v>2898</v>
      </c>
      <c r="D499" s="717" t="s">
        <v>2928</v>
      </c>
      <c r="E499" s="759">
        <v>4180</v>
      </c>
      <c r="F499" s="719">
        <v>40473990</v>
      </c>
      <c r="G499" s="717" t="s">
        <v>3206</v>
      </c>
      <c r="H499" s="717" t="s">
        <v>2928</v>
      </c>
      <c r="I499" s="719" t="s">
        <v>2930</v>
      </c>
      <c r="J499" s="719" t="s">
        <v>2930</v>
      </c>
      <c r="K499" s="761">
        <v>1</v>
      </c>
      <c r="L499" s="716"/>
      <c r="M499" s="719"/>
      <c r="N499" s="716">
        <v>1</v>
      </c>
      <c r="O499" s="716">
        <v>4</v>
      </c>
      <c r="P499" s="763">
        <v>16720</v>
      </c>
    </row>
    <row r="500" spans="1:16" ht="60" x14ac:dyDescent="0.2">
      <c r="A500" s="758" t="s">
        <v>2896</v>
      </c>
      <c r="B500" s="715" t="s">
        <v>2897</v>
      </c>
      <c r="C500" s="722" t="s">
        <v>2898</v>
      </c>
      <c r="D500" s="717" t="s">
        <v>2928</v>
      </c>
      <c r="E500" s="759">
        <v>4180</v>
      </c>
      <c r="F500" s="719">
        <v>44892003</v>
      </c>
      <c r="G500" s="717" t="s">
        <v>3207</v>
      </c>
      <c r="H500" s="717" t="s">
        <v>2928</v>
      </c>
      <c r="I500" s="719" t="s">
        <v>2930</v>
      </c>
      <c r="J500" s="719" t="s">
        <v>2930</v>
      </c>
      <c r="K500" s="761">
        <v>1</v>
      </c>
      <c r="L500" s="716"/>
      <c r="M500" s="719"/>
      <c r="N500" s="716">
        <v>1</v>
      </c>
      <c r="O500" s="716">
        <v>4</v>
      </c>
      <c r="P500" s="763">
        <v>16720</v>
      </c>
    </row>
    <row r="501" spans="1:16" ht="60" x14ac:dyDescent="0.2">
      <c r="A501" s="758" t="s">
        <v>2896</v>
      </c>
      <c r="B501" s="715" t="s">
        <v>2897</v>
      </c>
      <c r="C501" s="722" t="s">
        <v>2898</v>
      </c>
      <c r="D501" s="717" t="s">
        <v>2918</v>
      </c>
      <c r="E501" s="759">
        <v>2500</v>
      </c>
      <c r="F501" s="719">
        <v>41204225</v>
      </c>
      <c r="G501" s="717" t="s">
        <v>3208</v>
      </c>
      <c r="H501" s="717" t="s">
        <v>2918</v>
      </c>
      <c r="I501" s="760" t="s">
        <v>2527</v>
      </c>
      <c r="J501" s="760" t="s">
        <v>2527</v>
      </c>
      <c r="K501" s="761">
        <v>1</v>
      </c>
      <c r="L501" s="716"/>
      <c r="M501" s="719"/>
      <c r="N501" s="716">
        <v>1</v>
      </c>
      <c r="O501" s="716">
        <v>4</v>
      </c>
      <c r="P501" s="763">
        <v>10000</v>
      </c>
    </row>
    <row r="502" spans="1:16" ht="60" x14ac:dyDescent="0.2">
      <c r="A502" s="758" t="s">
        <v>2896</v>
      </c>
      <c r="B502" s="715" t="s">
        <v>2897</v>
      </c>
      <c r="C502" s="722" t="s">
        <v>2898</v>
      </c>
      <c r="D502" s="717" t="s">
        <v>2918</v>
      </c>
      <c r="E502" s="759">
        <v>2500</v>
      </c>
      <c r="F502" s="719">
        <v>42757705</v>
      </c>
      <c r="G502" s="717" t="s">
        <v>3209</v>
      </c>
      <c r="H502" s="717" t="s">
        <v>2918</v>
      </c>
      <c r="I502" s="760" t="s">
        <v>2527</v>
      </c>
      <c r="J502" s="760" t="s">
        <v>2527</v>
      </c>
      <c r="K502" s="761">
        <v>1</v>
      </c>
      <c r="L502" s="716"/>
      <c r="M502" s="719"/>
      <c r="N502" s="716">
        <v>1</v>
      </c>
      <c r="O502" s="716">
        <v>4</v>
      </c>
      <c r="P502" s="763">
        <v>10000</v>
      </c>
    </row>
    <row r="503" spans="1:16" ht="60" x14ac:dyDescent="0.2">
      <c r="A503" s="758" t="s">
        <v>2896</v>
      </c>
      <c r="B503" s="715" t="s">
        <v>2897</v>
      </c>
      <c r="C503" s="722" t="s">
        <v>2898</v>
      </c>
      <c r="D503" s="717" t="s">
        <v>2918</v>
      </c>
      <c r="E503" s="759">
        <v>2500</v>
      </c>
      <c r="F503" s="719">
        <v>40337150</v>
      </c>
      <c r="G503" s="717" t="s">
        <v>3210</v>
      </c>
      <c r="H503" s="717" t="s">
        <v>2918</v>
      </c>
      <c r="I503" s="760" t="s">
        <v>2527</v>
      </c>
      <c r="J503" s="760" t="s">
        <v>2527</v>
      </c>
      <c r="K503" s="761">
        <v>1</v>
      </c>
      <c r="L503" s="716"/>
      <c r="M503" s="719"/>
      <c r="N503" s="716">
        <v>1</v>
      </c>
      <c r="O503" s="716">
        <v>4</v>
      </c>
      <c r="P503" s="763">
        <v>10000</v>
      </c>
    </row>
    <row r="504" spans="1:16" ht="60" x14ac:dyDescent="0.2">
      <c r="A504" s="758" t="s">
        <v>2896</v>
      </c>
      <c r="B504" s="715" t="s">
        <v>2897</v>
      </c>
      <c r="C504" s="722" t="s">
        <v>2898</v>
      </c>
      <c r="D504" s="717" t="s">
        <v>2918</v>
      </c>
      <c r="E504" s="759">
        <v>2500</v>
      </c>
      <c r="F504" s="719">
        <v>41278089</v>
      </c>
      <c r="G504" s="717" t="s">
        <v>3211</v>
      </c>
      <c r="H504" s="717" t="s">
        <v>2918</v>
      </c>
      <c r="I504" s="760" t="s">
        <v>2527</v>
      </c>
      <c r="J504" s="760" t="s">
        <v>2527</v>
      </c>
      <c r="K504" s="761">
        <v>1</v>
      </c>
      <c r="L504" s="716"/>
      <c r="M504" s="719"/>
      <c r="N504" s="716">
        <v>1</v>
      </c>
      <c r="O504" s="716">
        <v>4</v>
      </c>
      <c r="P504" s="763">
        <v>10000</v>
      </c>
    </row>
    <row r="505" spans="1:16" ht="60" x14ac:dyDescent="0.2">
      <c r="A505" s="758" t="s">
        <v>2896</v>
      </c>
      <c r="B505" s="715" t="s">
        <v>2897</v>
      </c>
      <c r="C505" s="722" t="s">
        <v>2898</v>
      </c>
      <c r="D505" s="717" t="s">
        <v>3180</v>
      </c>
      <c r="E505" s="759">
        <v>1300</v>
      </c>
      <c r="F505" s="719">
        <v>41405491</v>
      </c>
      <c r="G505" s="717" t="s">
        <v>3212</v>
      </c>
      <c r="H505" s="717" t="s">
        <v>3180</v>
      </c>
      <c r="I505" s="760" t="s">
        <v>2901</v>
      </c>
      <c r="J505" s="760" t="s">
        <v>2902</v>
      </c>
      <c r="K505" s="761">
        <v>1</v>
      </c>
      <c r="L505" s="716"/>
      <c r="M505" s="719"/>
      <c r="N505" s="716">
        <v>1</v>
      </c>
      <c r="O505" s="716">
        <v>2</v>
      </c>
      <c r="P505" s="763">
        <v>2600</v>
      </c>
    </row>
    <row r="506" spans="1:16" ht="60" x14ac:dyDescent="0.2">
      <c r="A506" s="758" t="s">
        <v>2896</v>
      </c>
      <c r="B506" s="715" t="s">
        <v>2897</v>
      </c>
      <c r="C506" s="722" t="s">
        <v>2898</v>
      </c>
      <c r="D506" s="717" t="s">
        <v>2940</v>
      </c>
      <c r="E506" s="759">
        <v>7500</v>
      </c>
      <c r="F506" s="719">
        <v>44607384</v>
      </c>
      <c r="G506" s="717" t="s">
        <v>3213</v>
      </c>
      <c r="H506" s="717" t="s">
        <v>2940</v>
      </c>
      <c r="I506" s="719" t="s">
        <v>2930</v>
      </c>
      <c r="J506" s="719" t="s">
        <v>2930</v>
      </c>
      <c r="K506" s="761">
        <v>1</v>
      </c>
      <c r="L506" s="716"/>
      <c r="M506" s="719"/>
      <c r="N506" s="716">
        <v>1</v>
      </c>
      <c r="O506" s="716">
        <v>3</v>
      </c>
      <c r="P506" s="763">
        <v>22500</v>
      </c>
    </row>
    <row r="507" spans="1:16" ht="60" x14ac:dyDescent="0.2">
      <c r="A507" s="758" t="s">
        <v>2896</v>
      </c>
      <c r="B507" s="715" t="s">
        <v>2897</v>
      </c>
      <c r="C507" s="722" t="s">
        <v>2898</v>
      </c>
      <c r="D507" s="717" t="s">
        <v>3142</v>
      </c>
      <c r="E507" s="759">
        <v>3150</v>
      </c>
      <c r="F507" s="719">
        <v>42265710</v>
      </c>
      <c r="G507" s="717" t="s">
        <v>3214</v>
      </c>
      <c r="H507" s="717" t="s">
        <v>3142</v>
      </c>
      <c r="I507" s="719" t="s">
        <v>2930</v>
      </c>
      <c r="J507" s="719" t="s">
        <v>2930</v>
      </c>
      <c r="K507" s="761">
        <v>1</v>
      </c>
      <c r="L507" s="716"/>
      <c r="M507" s="719"/>
      <c r="N507" s="716">
        <v>1</v>
      </c>
      <c r="O507" s="716">
        <v>1</v>
      </c>
      <c r="P507" s="763">
        <v>3150</v>
      </c>
    </row>
    <row r="508" spans="1:16" ht="60" x14ac:dyDescent="0.2">
      <c r="A508" s="758" t="s">
        <v>2896</v>
      </c>
      <c r="B508" s="715" t="s">
        <v>2897</v>
      </c>
      <c r="C508" s="722" t="s">
        <v>2898</v>
      </c>
      <c r="D508" s="717" t="s">
        <v>2940</v>
      </c>
      <c r="E508" s="759">
        <v>13500</v>
      </c>
      <c r="F508" s="719">
        <v>40544688</v>
      </c>
      <c r="G508" s="717" t="s">
        <v>3215</v>
      </c>
      <c r="H508" s="717" t="s">
        <v>2940</v>
      </c>
      <c r="I508" s="719" t="s">
        <v>2930</v>
      </c>
      <c r="J508" s="719" t="s">
        <v>2930</v>
      </c>
      <c r="K508" s="761">
        <v>1</v>
      </c>
      <c r="L508" s="716"/>
      <c r="M508" s="719"/>
      <c r="N508" s="716">
        <v>1</v>
      </c>
      <c r="O508" s="716">
        <v>1</v>
      </c>
      <c r="P508" s="763">
        <v>13500</v>
      </c>
    </row>
    <row r="509" spans="1:16" ht="60" x14ac:dyDescent="0.2">
      <c r="A509" s="758" t="s">
        <v>2896</v>
      </c>
      <c r="B509" s="715" t="s">
        <v>2897</v>
      </c>
      <c r="C509" s="722" t="s">
        <v>2898</v>
      </c>
      <c r="D509" s="717" t="s">
        <v>3163</v>
      </c>
      <c r="E509" s="759">
        <v>4500</v>
      </c>
      <c r="F509" s="719">
        <v>6294282</v>
      </c>
      <c r="G509" s="717" t="s">
        <v>3216</v>
      </c>
      <c r="H509" s="717" t="s">
        <v>3163</v>
      </c>
      <c r="I509" s="719" t="s">
        <v>2930</v>
      </c>
      <c r="J509" s="719" t="s">
        <v>2930</v>
      </c>
      <c r="K509" s="761">
        <v>1</v>
      </c>
      <c r="L509" s="716"/>
      <c r="M509" s="719"/>
      <c r="N509" s="716">
        <v>1</v>
      </c>
      <c r="O509" s="716">
        <v>1</v>
      </c>
      <c r="P509" s="763">
        <v>4500</v>
      </c>
    </row>
    <row r="510" spans="1:16" ht="60" x14ac:dyDescent="0.2">
      <c r="A510" s="758" t="s">
        <v>2896</v>
      </c>
      <c r="B510" s="715" t="s">
        <v>2897</v>
      </c>
      <c r="C510" s="722" t="s">
        <v>2898</v>
      </c>
      <c r="D510" s="717" t="s">
        <v>2940</v>
      </c>
      <c r="E510" s="759">
        <v>7500</v>
      </c>
      <c r="F510" s="719">
        <v>29711436</v>
      </c>
      <c r="G510" s="717" t="s">
        <v>3217</v>
      </c>
      <c r="H510" s="717" t="s">
        <v>2940</v>
      </c>
      <c r="I510" s="719" t="s">
        <v>2930</v>
      </c>
      <c r="J510" s="719" t="s">
        <v>2930</v>
      </c>
      <c r="K510" s="761">
        <v>1</v>
      </c>
      <c r="L510" s="716"/>
      <c r="M510" s="719"/>
      <c r="N510" s="716">
        <v>1</v>
      </c>
      <c r="O510" s="716">
        <v>2</v>
      </c>
      <c r="P510" s="763">
        <v>15000</v>
      </c>
    </row>
    <row r="511" spans="1:16" ht="60" x14ac:dyDescent="0.2">
      <c r="A511" s="758" t="s">
        <v>2896</v>
      </c>
      <c r="B511" s="715" t="s">
        <v>2897</v>
      </c>
      <c r="C511" s="722" t="s">
        <v>2898</v>
      </c>
      <c r="D511" s="717" t="s">
        <v>2734</v>
      </c>
      <c r="E511" s="759">
        <v>1550</v>
      </c>
      <c r="F511" s="719">
        <v>72575799</v>
      </c>
      <c r="G511" s="717" t="s">
        <v>3218</v>
      </c>
      <c r="H511" s="717" t="s">
        <v>2734</v>
      </c>
      <c r="I511" s="760" t="s">
        <v>2901</v>
      </c>
      <c r="J511" s="760" t="s">
        <v>2902</v>
      </c>
      <c r="K511" s="761">
        <v>1</v>
      </c>
      <c r="L511" s="716"/>
      <c r="M511" s="719"/>
      <c r="N511" s="716">
        <v>1</v>
      </c>
      <c r="O511" s="716">
        <v>2</v>
      </c>
      <c r="P511" s="763">
        <v>3100</v>
      </c>
    </row>
    <row r="512" spans="1:16" ht="60" x14ac:dyDescent="0.2">
      <c r="A512" s="758" t="s">
        <v>2896</v>
      </c>
      <c r="B512" s="715" t="s">
        <v>2897</v>
      </c>
      <c r="C512" s="722" t="s">
        <v>2898</v>
      </c>
      <c r="D512" s="717" t="s">
        <v>2734</v>
      </c>
      <c r="E512" s="759">
        <v>1550</v>
      </c>
      <c r="F512" s="719">
        <v>76376566</v>
      </c>
      <c r="G512" s="717" t="s">
        <v>3219</v>
      </c>
      <c r="H512" s="717" t="s">
        <v>2734</v>
      </c>
      <c r="I512" s="760" t="s">
        <v>2901</v>
      </c>
      <c r="J512" s="760" t="s">
        <v>2902</v>
      </c>
      <c r="K512" s="761">
        <v>1</v>
      </c>
      <c r="L512" s="716"/>
      <c r="M512" s="719"/>
      <c r="N512" s="716">
        <v>1</v>
      </c>
      <c r="O512" s="716">
        <v>2</v>
      </c>
      <c r="P512" s="763">
        <v>3100</v>
      </c>
    </row>
    <row r="513" spans="1:16" ht="60" x14ac:dyDescent="0.2">
      <c r="A513" s="758" t="s">
        <v>2896</v>
      </c>
      <c r="B513" s="715" t="s">
        <v>2897</v>
      </c>
      <c r="C513" s="722" t="s">
        <v>2898</v>
      </c>
      <c r="D513" s="717" t="s">
        <v>3005</v>
      </c>
      <c r="E513" s="759">
        <v>4500</v>
      </c>
      <c r="F513" s="719">
        <v>45763645</v>
      </c>
      <c r="G513" s="717" t="s">
        <v>3220</v>
      </c>
      <c r="H513" s="717" t="s">
        <v>3005</v>
      </c>
      <c r="I513" s="719" t="s">
        <v>2930</v>
      </c>
      <c r="J513" s="719" t="s">
        <v>2930</v>
      </c>
      <c r="K513" s="761">
        <v>1</v>
      </c>
      <c r="L513" s="716"/>
      <c r="M513" s="719"/>
      <c r="N513" s="716">
        <v>1</v>
      </c>
      <c r="O513" s="716">
        <v>2</v>
      </c>
      <c r="P513" s="763">
        <v>9000</v>
      </c>
    </row>
    <row r="514" spans="1:16" ht="60" x14ac:dyDescent="0.2">
      <c r="A514" s="758" t="s">
        <v>2896</v>
      </c>
      <c r="B514" s="715" t="s">
        <v>2897</v>
      </c>
      <c r="C514" s="722" t="s">
        <v>2898</v>
      </c>
      <c r="D514" s="717" t="s">
        <v>2918</v>
      </c>
      <c r="E514" s="759">
        <v>2500</v>
      </c>
      <c r="F514" s="719">
        <v>46694919</v>
      </c>
      <c r="G514" s="717" t="s">
        <v>3221</v>
      </c>
      <c r="H514" s="717" t="s">
        <v>2918</v>
      </c>
      <c r="I514" s="760" t="s">
        <v>2527</v>
      </c>
      <c r="J514" s="760" t="s">
        <v>2527</v>
      </c>
      <c r="K514" s="761">
        <v>1</v>
      </c>
      <c r="L514" s="716"/>
      <c r="M514" s="719"/>
      <c r="N514" s="716">
        <v>1</v>
      </c>
      <c r="O514" s="716">
        <v>2</v>
      </c>
      <c r="P514" s="763">
        <v>5000</v>
      </c>
    </row>
    <row r="515" spans="1:16" ht="60" x14ac:dyDescent="0.2">
      <c r="A515" s="758" t="s">
        <v>2896</v>
      </c>
      <c r="B515" s="715" t="s">
        <v>2897</v>
      </c>
      <c r="C515" s="722" t="s">
        <v>2898</v>
      </c>
      <c r="D515" s="717" t="s">
        <v>2928</v>
      </c>
      <c r="E515" s="759">
        <v>4500</v>
      </c>
      <c r="F515" s="719">
        <v>44394176</v>
      </c>
      <c r="G515" s="717" t="s">
        <v>3222</v>
      </c>
      <c r="H515" s="717" t="s">
        <v>2928</v>
      </c>
      <c r="I515" s="719" t="s">
        <v>2930</v>
      </c>
      <c r="J515" s="719" t="s">
        <v>2930</v>
      </c>
      <c r="K515" s="761">
        <v>1</v>
      </c>
      <c r="L515" s="716"/>
      <c r="M515" s="719"/>
      <c r="N515" s="716">
        <v>1</v>
      </c>
      <c r="O515" s="716">
        <v>1</v>
      </c>
      <c r="P515" s="763">
        <v>4500</v>
      </c>
    </row>
    <row r="516" spans="1:16" ht="60" x14ac:dyDescent="0.2">
      <c r="A516" s="758" t="s">
        <v>2896</v>
      </c>
      <c r="B516" s="715" t="s">
        <v>2897</v>
      </c>
      <c r="C516" s="722" t="s">
        <v>2898</v>
      </c>
      <c r="D516" s="717" t="s">
        <v>2928</v>
      </c>
      <c r="E516" s="759">
        <v>4500</v>
      </c>
      <c r="F516" s="719">
        <v>46596734</v>
      </c>
      <c r="G516" s="717" t="s">
        <v>3223</v>
      </c>
      <c r="H516" s="717" t="s">
        <v>2928</v>
      </c>
      <c r="I516" s="719" t="s">
        <v>2930</v>
      </c>
      <c r="J516" s="719" t="s">
        <v>2930</v>
      </c>
      <c r="K516" s="761">
        <v>1</v>
      </c>
      <c r="L516" s="716"/>
      <c r="M516" s="719"/>
      <c r="N516" s="716">
        <v>1</v>
      </c>
      <c r="O516" s="716">
        <v>2</v>
      </c>
      <c r="P516" s="763">
        <v>9000</v>
      </c>
    </row>
    <row r="517" spans="1:16" ht="60" x14ac:dyDescent="0.2">
      <c r="A517" s="758" t="s">
        <v>2896</v>
      </c>
      <c r="B517" s="715" t="s">
        <v>2897</v>
      </c>
      <c r="C517" s="722" t="s">
        <v>2898</v>
      </c>
      <c r="D517" s="717" t="s">
        <v>2928</v>
      </c>
      <c r="E517" s="759">
        <v>4500</v>
      </c>
      <c r="F517" s="719">
        <v>43290104</v>
      </c>
      <c r="G517" s="717" t="s">
        <v>3224</v>
      </c>
      <c r="H517" s="717" t="s">
        <v>2928</v>
      </c>
      <c r="I517" s="719" t="s">
        <v>2930</v>
      </c>
      <c r="J517" s="719" t="s">
        <v>2930</v>
      </c>
      <c r="K517" s="761">
        <v>1</v>
      </c>
      <c r="L517" s="716"/>
      <c r="M517" s="719"/>
      <c r="N517" s="716">
        <v>1</v>
      </c>
      <c r="O517" s="716">
        <v>1</v>
      </c>
      <c r="P517" s="763">
        <v>4500</v>
      </c>
    </row>
    <row r="518" spans="1:16" ht="60" x14ac:dyDescent="0.2">
      <c r="A518" s="758" t="s">
        <v>2896</v>
      </c>
      <c r="B518" s="715" t="s">
        <v>2897</v>
      </c>
      <c r="C518" s="722" t="s">
        <v>2898</v>
      </c>
      <c r="D518" s="717" t="s">
        <v>2928</v>
      </c>
      <c r="E518" s="759">
        <v>4500</v>
      </c>
      <c r="F518" s="719">
        <v>31042949</v>
      </c>
      <c r="G518" s="717" t="s">
        <v>3225</v>
      </c>
      <c r="H518" s="717" t="s">
        <v>2928</v>
      </c>
      <c r="I518" s="719" t="s">
        <v>2930</v>
      </c>
      <c r="J518" s="719" t="s">
        <v>2930</v>
      </c>
      <c r="K518" s="761">
        <v>1</v>
      </c>
      <c r="L518" s="716"/>
      <c r="M518" s="719"/>
      <c r="N518" s="716">
        <v>1</v>
      </c>
      <c r="O518" s="716">
        <v>2</v>
      </c>
      <c r="P518" s="763">
        <v>9000</v>
      </c>
    </row>
    <row r="519" spans="1:16" ht="60" x14ac:dyDescent="0.2">
      <c r="A519" s="758" t="s">
        <v>2896</v>
      </c>
      <c r="B519" s="715" t="s">
        <v>2897</v>
      </c>
      <c r="C519" s="722" t="s">
        <v>2898</v>
      </c>
      <c r="D519" s="717" t="s">
        <v>2928</v>
      </c>
      <c r="E519" s="759">
        <v>4500</v>
      </c>
      <c r="F519" s="719">
        <v>46177907</v>
      </c>
      <c r="G519" s="717" t="s">
        <v>3226</v>
      </c>
      <c r="H519" s="717" t="s">
        <v>2928</v>
      </c>
      <c r="I519" s="719" t="s">
        <v>2930</v>
      </c>
      <c r="J519" s="719" t="s">
        <v>2930</v>
      </c>
      <c r="K519" s="761">
        <v>1</v>
      </c>
      <c r="L519" s="716"/>
      <c r="M519" s="719"/>
      <c r="N519" s="716">
        <v>1</v>
      </c>
      <c r="O519" s="716">
        <v>2</v>
      </c>
      <c r="P519" s="763">
        <v>9000</v>
      </c>
    </row>
    <row r="520" spans="1:16" ht="60" x14ac:dyDescent="0.2">
      <c r="A520" s="758" t="s">
        <v>2896</v>
      </c>
      <c r="B520" s="715" t="s">
        <v>2897</v>
      </c>
      <c r="C520" s="722" t="s">
        <v>2898</v>
      </c>
      <c r="D520" s="717" t="s">
        <v>2928</v>
      </c>
      <c r="E520" s="759">
        <v>4500</v>
      </c>
      <c r="F520" s="719">
        <v>44374821</v>
      </c>
      <c r="G520" s="717" t="s">
        <v>3227</v>
      </c>
      <c r="H520" s="717" t="s">
        <v>2928</v>
      </c>
      <c r="I520" s="719" t="s">
        <v>2930</v>
      </c>
      <c r="J520" s="719" t="s">
        <v>2930</v>
      </c>
      <c r="K520" s="761">
        <v>1</v>
      </c>
      <c r="L520" s="716"/>
      <c r="M520" s="719"/>
      <c r="N520" s="716">
        <v>1</v>
      </c>
      <c r="O520" s="716">
        <v>1</v>
      </c>
      <c r="P520" s="763">
        <v>4500</v>
      </c>
    </row>
    <row r="521" spans="1:16" ht="60" x14ac:dyDescent="0.2">
      <c r="A521" s="758" t="s">
        <v>2896</v>
      </c>
      <c r="B521" s="715" t="s">
        <v>2897</v>
      </c>
      <c r="C521" s="722" t="s">
        <v>2898</v>
      </c>
      <c r="D521" s="717" t="s">
        <v>2928</v>
      </c>
      <c r="E521" s="759">
        <v>4500</v>
      </c>
      <c r="F521" s="719">
        <v>42307837</v>
      </c>
      <c r="G521" s="717" t="s">
        <v>3228</v>
      </c>
      <c r="H521" s="717" t="s">
        <v>2928</v>
      </c>
      <c r="I521" s="719" t="s">
        <v>2930</v>
      </c>
      <c r="J521" s="719" t="s">
        <v>2930</v>
      </c>
      <c r="K521" s="761">
        <v>1</v>
      </c>
      <c r="L521" s="716"/>
      <c r="M521" s="719"/>
      <c r="N521" s="716">
        <v>1</v>
      </c>
      <c r="O521" s="716">
        <v>2</v>
      </c>
      <c r="P521" s="763">
        <v>9000</v>
      </c>
    </row>
    <row r="522" spans="1:16" ht="60" x14ac:dyDescent="0.2">
      <c r="A522" s="758" t="s">
        <v>2896</v>
      </c>
      <c r="B522" s="715" t="s">
        <v>2897</v>
      </c>
      <c r="C522" s="722" t="s">
        <v>2898</v>
      </c>
      <c r="D522" s="717" t="s">
        <v>2928</v>
      </c>
      <c r="E522" s="759">
        <v>4500</v>
      </c>
      <c r="F522" s="719">
        <v>40363631</v>
      </c>
      <c r="G522" s="717" t="s">
        <v>3229</v>
      </c>
      <c r="H522" s="717" t="s">
        <v>2928</v>
      </c>
      <c r="I522" s="719" t="s">
        <v>2930</v>
      </c>
      <c r="J522" s="719" t="s">
        <v>2930</v>
      </c>
      <c r="K522" s="761">
        <v>1</v>
      </c>
      <c r="L522" s="716"/>
      <c r="M522" s="719"/>
      <c r="N522" s="716">
        <v>1</v>
      </c>
      <c r="O522" s="716">
        <v>2</v>
      </c>
      <c r="P522" s="763">
        <v>9000</v>
      </c>
    </row>
    <row r="523" spans="1:16" ht="60.75" thickBot="1" x14ac:dyDescent="0.25">
      <c r="A523" s="764" t="s">
        <v>2896</v>
      </c>
      <c r="B523" s="765" t="s">
        <v>2897</v>
      </c>
      <c r="C523" s="766" t="s">
        <v>2898</v>
      </c>
      <c r="D523" s="767" t="s">
        <v>2928</v>
      </c>
      <c r="E523" s="768">
        <v>4500</v>
      </c>
      <c r="F523" s="769">
        <v>41986126</v>
      </c>
      <c r="G523" s="767" t="s">
        <v>3230</v>
      </c>
      <c r="H523" s="767" t="s">
        <v>2928</v>
      </c>
      <c r="I523" s="769" t="s">
        <v>2930</v>
      </c>
      <c r="J523" s="769" t="s">
        <v>2930</v>
      </c>
      <c r="K523" s="770">
        <v>1</v>
      </c>
      <c r="L523" s="771"/>
      <c r="M523" s="769"/>
      <c r="N523" s="771">
        <v>1</v>
      </c>
      <c r="O523" s="771">
        <v>1</v>
      </c>
      <c r="P523" s="772">
        <v>4500</v>
      </c>
    </row>
    <row r="524" spans="1:16" ht="15" x14ac:dyDescent="0.2">
      <c r="A524" s="742" t="s">
        <v>1447</v>
      </c>
      <c r="B524" s="743"/>
      <c r="C524" s="743"/>
      <c r="D524" s="744"/>
      <c r="E524" s="743"/>
      <c r="F524" s="773"/>
      <c r="G524" s="773"/>
      <c r="H524" s="773"/>
      <c r="I524" s="773"/>
      <c r="J524" s="773"/>
      <c r="K524" s="774"/>
      <c r="L524" s="775"/>
      <c r="M524" s="773"/>
      <c r="N524" s="775"/>
      <c r="O524" s="775"/>
      <c r="P524" s="776"/>
    </row>
    <row r="525" spans="1:16" ht="45" x14ac:dyDescent="0.2">
      <c r="A525" s="715" t="s">
        <v>1447</v>
      </c>
      <c r="B525" s="715" t="s">
        <v>2897</v>
      </c>
      <c r="C525" s="716" t="s">
        <v>2898</v>
      </c>
      <c r="D525" s="717" t="s">
        <v>2909</v>
      </c>
      <c r="E525" s="777">
        <v>1200</v>
      </c>
      <c r="F525" s="778">
        <v>1</v>
      </c>
      <c r="G525" s="717" t="s">
        <v>3231</v>
      </c>
      <c r="H525" s="717" t="s">
        <v>2909</v>
      </c>
      <c r="I525" s="760"/>
      <c r="J525" s="715"/>
      <c r="K525" s="761">
        <v>0</v>
      </c>
      <c r="L525" s="778">
        <v>0</v>
      </c>
      <c r="M525" s="716">
        <v>0</v>
      </c>
      <c r="N525" s="716">
        <v>1</v>
      </c>
      <c r="O525" s="778">
        <v>2</v>
      </c>
      <c r="P525" s="779">
        <v>2400</v>
      </c>
    </row>
    <row r="526" spans="1:16" ht="60" x14ac:dyDescent="0.2">
      <c r="A526" s="715" t="s">
        <v>1447</v>
      </c>
      <c r="B526" s="715" t="s">
        <v>2897</v>
      </c>
      <c r="C526" s="716" t="s">
        <v>2898</v>
      </c>
      <c r="D526" s="717" t="s">
        <v>3043</v>
      </c>
      <c r="E526" s="777">
        <v>1800</v>
      </c>
      <c r="F526" s="778">
        <v>2173924</v>
      </c>
      <c r="G526" s="717" t="s">
        <v>3232</v>
      </c>
      <c r="H526" s="717" t="s">
        <v>3043</v>
      </c>
      <c r="I526" s="760"/>
      <c r="J526" s="715"/>
      <c r="K526" s="761">
        <v>0</v>
      </c>
      <c r="L526" s="778">
        <v>0</v>
      </c>
      <c r="M526" s="716">
        <v>0</v>
      </c>
      <c r="N526" s="716">
        <v>1</v>
      </c>
      <c r="O526" s="778">
        <v>4</v>
      </c>
      <c r="P526" s="779">
        <v>7200</v>
      </c>
    </row>
    <row r="527" spans="1:16" ht="45" x14ac:dyDescent="0.2">
      <c r="A527" s="715" t="s">
        <v>1447</v>
      </c>
      <c r="B527" s="715" t="s">
        <v>2897</v>
      </c>
      <c r="C527" s="716" t="s">
        <v>2898</v>
      </c>
      <c r="D527" s="717" t="s">
        <v>2912</v>
      </c>
      <c r="E527" s="777">
        <v>1500</v>
      </c>
      <c r="F527" s="778">
        <v>3439208</v>
      </c>
      <c r="G527" s="717" t="s">
        <v>3233</v>
      </c>
      <c r="H527" s="717" t="s">
        <v>2912</v>
      </c>
      <c r="I527" s="760"/>
      <c r="J527" s="715"/>
      <c r="K527" s="761">
        <v>0</v>
      </c>
      <c r="L527" s="778">
        <v>0</v>
      </c>
      <c r="M527" s="716">
        <v>0</v>
      </c>
      <c r="N527" s="716">
        <v>1</v>
      </c>
      <c r="O527" s="778">
        <v>1</v>
      </c>
      <c r="P527" s="779">
        <v>1500</v>
      </c>
    </row>
    <row r="528" spans="1:16" ht="45" x14ac:dyDescent="0.2">
      <c r="A528" s="715" t="s">
        <v>1447</v>
      </c>
      <c r="B528" s="715" t="s">
        <v>2897</v>
      </c>
      <c r="C528" s="716" t="s">
        <v>2898</v>
      </c>
      <c r="D528" s="717" t="s">
        <v>2912</v>
      </c>
      <c r="E528" s="777">
        <v>950</v>
      </c>
      <c r="F528" s="778">
        <v>7313234</v>
      </c>
      <c r="G528" s="717" t="s">
        <v>3234</v>
      </c>
      <c r="H528" s="717" t="s">
        <v>2912</v>
      </c>
      <c r="I528" s="760"/>
      <c r="J528" s="719"/>
      <c r="K528" s="761">
        <v>3</v>
      </c>
      <c r="L528" s="778">
        <v>12</v>
      </c>
      <c r="M528" s="780">
        <v>11400</v>
      </c>
      <c r="N528" s="716">
        <v>2</v>
      </c>
      <c r="O528" s="778">
        <v>8</v>
      </c>
      <c r="P528" s="779">
        <v>7600</v>
      </c>
    </row>
    <row r="529" spans="1:16" ht="60" x14ac:dyDescent="0.2">
      <c r="A529" s="715" t="s">
        <v>1447</v>
      </c>
      <c r="B529" s="715" t="s">
        <v>2897</v>
      </c>
      <c r="C529" s="716" t="s">
        <v>2898</v>
      </c>
      <c r="D529" s="717" t="s">
        <v>3235</v>
      </c>
      <c r="E529" s="777">
        <v>1800</v>
      </c>
      <c r="F529" s="778">
        <v>9340348</v>
      </c>
      <c r="G529" s="717" t="s">
        <v>3236</v>
      </c>
      <c r="H529" s="717" t="s">
        <v>3235</v>
      </c>
      <c r="I529" s="719"/>
      <c r="J529" s="719"/>
      <c r="K529" s="761">
        <v>3</v>
      </c>
      <c r="L529" s="778">
        <v>12</v>
      </c>
      <c r="M529" s="780">
        <v>21600</v>
      </c>
      <c r="N529" s="716">
        <v>2</v>
      </c>
      <c r="O529" s="778">
        <v>8</v>
      </c>
      <c r="P529" s="779">
        <v>14400</v>
      </c>
    </row>
    <row r="530" spans="1:16" ht="60" x14ac:dyDescent="0.2">
      <c r="A530" s="715" t="s">
        <v>1447</v>
      </c>
      <c r="B530" s="715" t="s">
        <v>2897</v>
      </c>
      <c r="C530" s="716" t="s">
        <v>2898</v>
      </c>
      <c r="D530" s="717" t="s">
        <v>2940</v>
      </c>
      <c r="E530" s="777">
        <v>3100</v>
      </c>
      <c r="F530" s="778">
        <v>9535761</v>
      </c>
      <c r="G530" s="717" t="s">
        <v>3237</v>
      </c>
      <c r="H530" s="717" t="s">
        <v>2940</v>
      </c>
      <c r="I530" s="719"/>
      <c r="J530" s="719"/>
      <c r="K530" s="761">
        <v>2</v>
      </c>
      <c r="L530" s="778">
        <v>10</v>
      </c>
      <c r="M530" s="780">
        <v>31000</v>
      </c>
      <c r="N530" s="716">
        <v>0</v>
      </c>
      <c r="O530" s="778">
        <v>0</v>
      </c>
      <c r="P530" s="779">
        <v>0</v>
      </c>
    </row>
    <row r="531" spans="1:16" ht="45" x14ac:dyDescent="0.2">
      <c r="A531" s="715" t="s">
        <v>1447</v>
      </c>
      <c r="B531" s="715" t="s">
        <v>2897</v>
      </c>
      <c r="C531" s="716" t="s">
        <v>2898</v>
      </c>
      <c r="D531" s="717" t="s">
        <v>2909</v>
      </c>
      <c r="E531" s="777">
        <v>1200</v>
      </c>
      <c r="F531" s="778">
        <v>9654142</v>
      </c>
      <c r="G531" s="717" t="s">
        <v>3238</v>
      </c>
      <c r="H531" s="717" t="s">
        <v>2909</v>
      </c>
      <c r="I531" s="719"/>
      <c r="J531" s="719"/>
      <c r="K531" s="761">
        <v>1</v>
      </c>
      <c r="L531" s="778">
        <v>3</v>
      </c>
      <c r="M531" s="780">
        <v>3600</v>
      </c>
      <c r="N531" s="716">
        <v>1</v>
      </c>
      <c r="O531" s="778">
        <v>8</v>
      </c>
      <c r="P531" s="779">
        <v>9600</v>
      </c>
    </row>
    <row r="532" spans="1:16" ht="45" x14ac:dyDescent="0.2">
      <c r="A532" s="715" t="s">
        <v>1447</v>
      </c>
      <c r="B532" s="715" t="s">
        <v>2897</v>
      </c>
      <c r="C532" s="716" t="s">
        <v>2898</v>
      </c>
      <c r="D532" s="717" t="s">
        <v>2912</v>
      </c>
      <c r="E532" s="777">
        <v>950</v>
      </c>
      <c r="F532" s="778">
        <v>9768893</v>
      </c>
      <c r="G532" s="717" t="s">
        <v>3239</v>
      </c>
      <c r="H532" s="717" t="s">
        <v>2912</v>
      </c>
      <c r="I532" s="719"/>
      <c r="J532" s="719"/>
      <c r="K532" s="761">
        <v>3</v>
      </c>
      <c r="L532" s="778">
        <v>12</v>
      </c>
      <c r="M532" s="780">
        <v>11400</v>
      </c>
      <c r="N532" s="716">
        <v>1</v>
      </c>
      <c r="O532" s="778">
        <v>8</v>
      </c>
      <c r="P532" s="779">
        <v>7600</v>
      </c>
    </row>
    <row r="533" spans="1:16" ht="45" x14ac:dyDescent="0.2">
      <c r="A533" s="715" t="s">
        <v>1447</v>
      </c>
      <c r="B533" s="715" t="s">
        <v>2897</v>
      </c>
      <c r="C533" s="716" t="s">
        <v>2898</v>
      </c>
      <c r="D533" s="717" t="s">
        <v>2906</v>
      </c>
      <c r="E533" s="777">
        <v>2000</v>
      </c>
      <c r="F533" s="778">
        <v>10000882</v>
      </c>
      <c r="G533" s="717" t="s">
        <v>3240</v>
      </c>
      <c r="H533" s="717" t="s">
        <v>2906</v>
      </c>
      <c r="I533" s="719"/>
      <c r="J533" s="719"/>
      <c r="K533" s="761">
        <v>1</v>
      </c>
      <c r="L533" s="778">
        <v>3</v>
      </c>
      <c r="M533" s="780">
        <v>6000</v>
      </c>
      <c r="N533" s="716">
        <v>1</v>
      </c>
      <c r="O533" s="778">
        <v>8</v>
      </c>
      <c r="P533" s="779">
        <v>16000</v>
      </c>
    </row>
    <row r="534" spans="1:16" ht="30" x14ac:dyDescent="0.2">
      <c r="A534" s="715" t="s">
        <v>1447</v>
      </c>
      <c r="B534" s="715" t="s">
        <v>2897</v>
      </c>
      <c r="C534" s="716" t="s">
        <v>2898</v>
      </c>
      <c r="D534" s="717" t="s">
        <v>2918</v>
      </c>
      <c r="E534" s="777">
        <v>930</v>
      </c>
      <c r="F534" s="778">
        <v>10043480</v>
      </c>
      <c r="G534" s="717" t="s">
        <v>3241</v>
      </c>
      <c r="H534" s="717" t="s">
        <v>2918</v>
      </c>
      <c r="I534" s="719"/>
      <c r="J534" s="719"/>
      <c r="K534" s="761">
        <v>3</v>
      </c>
      <c r="L534" s="778">
        <v>12</v>
      </c>
      <c r="M534" s="780">
        <v>11160</v>
      </c>
      <c r="N534" s="716">
        <v>1</v>
      </c>
      <c r="O534" s="778">
        <v>8</v>
      </c>
      <c r="P534" s="779">
        <v>7440</v>
      </c>
    </row>
    <row r="535" spans="1:16" ht="30" x14ac:dyDescent="0.2">
      <c r="A535" s="715" t="s">
        <v>1447</v>
      </c>
      <c r="B535" s="715" t="s">
        <v>2897</v>
      </c>
      <c r="C535" s="716" t="s">
        <v>2898</v>
      </c>
      <c r="D535" s="717" t="s">
        <v>2912</v>
      </c>
      <c r="E535" s="777">
        <v>930</v>
      </c>
      <c r="F535" s="778">
        <v>10068653</v>
      </c>
      <c r="G535" s="717" t="s">
        <v>3242</v>
      </c>
      <c r="H535" s="717" t="s">
        <v>2912</v>
      </c>
      <c r="I535" s="719"/>
      <c r="J535" s="719"/>
      <c r="K535" s="761">
        <v>3</v>
      </c>
      <c r="L535" s="778">
        <v>12</v>
      </c>
      <c r="M535" s="780">
        <v>11160</v>
      </c>
      <c r="N535" s="716">
        <v>2</v>
      </c>
      <c r="O535" s="778">
        <v>8</v>
      </c>
      <c r="P535" s="779">
        <v>7440</v>
      </c>
    </row>
    <row r="536" spans="1:16" ht="45" x14ac:dyDescent="0.2">
      <c r="A536" s="715" t="s">
        <v>1447</v>
      </c>
      <c r="B536" s="715" t="s">
        <v>2897</v>
      </c>
      <c r="C536" s="716" t="s">
        <v>2898</v>
      </c>
      <c r="D536" s="717" t="s">
        <v>2912</v>
      </c>
      <c r="E536" s="777">
        <v>1500</v>
      </c>
      <c r="F536" s="778">
        <v>10308915</v>
      </c>
      <c r="G536" s="717" t="s">
        <v>3243</v>
      </c>
      <c r="H536" s="717" t="s">
        <v>2912</v>
      </c>
      <c r="I536" s="719"/>
      <c r="J536" s="719"/>
      <c r="K536" s="761">
        <v>1</v>
      </c>
      <c r="L536" s="778">
        <v>4</v>
      </c>
      <c r="M536" s="780">
        <v>6000</v>
      </c>
      <c r="N536" s="716">
        <v>2</v>
      </c>
      <c r="O536" s="778">
        <v>8</v>
      </c>
      <c r="P536" s="779">
        <v>12000</v>
      </c>
    </row>
    <row r="537" spans="1:16" ht="45" x14ac:dyDescent="0.2">
      <c r="A537" s="715" t="s">
        <v>1447</v>
      </c>
      <c r="B537" s="715" t="s">
        <v>2897</v>
      </c>
      <c r="C537" s="716" t="s">
        <v>2898</v>
      </c>
      <c r="D537" s="717" t="s">
        <v>2912</v>
      </c>
      <c r="E537" s="777">
        <v>1500</v>
      </c>
      <c r="F537" s="778">
        <v>10323356</v>
      </c>
      <c r="G537" s="717" t="s">
        <v>3244</v>
      </c>
      <c r="H537" s="717" t="s">
        <v>2912</v>
      </c>
      <c r="I537" s="719"/>
      <c r="J537" s="719"/>
      <c r="K537" s="761">
        <v>2</v>
      </c>
      <c r="L537" s="778">
        <v>12</v>
      </c>
      <c r="M537" s="780">
        <v>18000</v>
      </c>
      <c r="N537" s="716">
        <v>2</v>
      </c>
      <c r="O537" s="778">
        <v>8</v>
      </c>
      <c r="P537" s="779">
        <v>12000</v>
      </c>
    </row>
    <row r="538" spans="1:16" ht="60" x14ac:dyDescent="0.2">
      <c r="A538" s="715" t="s">
        <v>1447</v>
      </c>
      <c r="B538" s="715" t="s">
        <v>2897</v>
      </c>
      <c r="C538" s="716" t="s">
        <v>2898</v>
      </c>
      <c r="D538" s="717" t="s">
        <v>3235</v>
      </c>
      <c r="E538" s="777">
        <v>1800</v>
      </c>
      <c r="F538" s="778">
        <v>10720106</v>
      </c>
      <c r="G538" s="717" t="s">
        <v>3245</v>
      </c>
      <c r="H538" s="717" t="s">
        <v>3235</v>
      </c>
      <c r="I538" s="719"/>
      <c r="J538" s="719"/>
      <c r="K538" s="761">
        <v>2</v>
      </c>
      <c r="L538" s="778">
        <v>12</v>
      </c>
      <c r="M538" s="780">
        <v>21600</v>
      </c>
      <c r="N538" s="716">
        <v>2</v>
      </c>
      <c r="O538" s="778">
        <v>8</v>
      </c>
      <c r="P538" s="779">
        <v>14400</v>
      </c>
    </row>
    <row r="539" spans="1:16" ht="45" x14ac:dyDescent="0.2">
      <c r="A539" s="715" t="s">
        <v>1447</v>
      </c>
      <c r="B539" s="715" t="s">
        <v>2897</v>
      </c>
      <c r="C539" s="716" t="s">
        <v>2898</v>
      </c>
      <c r="D539" s="717" t="s">
        <v>2912</v>
      </c>
      <c r="E539" s="777">
        <v>950</v>
      </c>
      <c r="F539" s="778">
        <v>20529294</v>
      </c>
      <c r="G539" s="717" t="s">
        <v>3246</v>
      </c>
      <c r="H539" s="717" t="s">
        <v>2912</v>
      </c>
      <c r="I539" s="719"/>
      <c r="J539" s="719"/>
      <c r="K539" s="761">
        <v>2</v>
      </c>
      <c r="L539" s="778">
        <v>12</v>
      </c>
      <c r="M539" s="780">
        <v>11400</v>
      </c>
      <c r="N539" s="716">
        <v>2</v>
      </c>
      <c r="O539" s="778">
        <v>8</v>
      </c>
      <c r="P539" s="779">
        <v>7600</v>
      </c>
    </row>
    <row r="540" spans="1:16" ht="45" x14ac:dyDescent="0.2">
      <c r="A540" s="715" t="s">
        <v>1447</v>
      </c>
      <c r="B540" s="715" t="s">
        <v>2897</v>
      </c>
      <c r="C540" s="716" t="s">
        <v>2898</v>
      </c>
      <c r="D540" s="717" t="s">
        <v>2909</v>
      </c>
      <c r="E540" s="777">
        <v>1200</v>
      </c>
      <c r="F540" s="778">
        <v>20575019</v>
      </c>
      <c r="G540" s="717" t="s">
        <v>3247</v>
      </c>
      <c r="H540" s="717" t="s">
        <v>2909</v>
      </c>
      <c r="I540" s="719"/>
      <c r="J540" s="719"/>
      <c r="K540" s="761">
        <v>2</v>
      </c>
      <c r="L540" s="778">
        <v>12</v>
      </c>
      <c r="M540" s="780">
        <v>14400</v>
      </c>
      <c r="N540" s="716">
        <v>2</v>
      </c>
      <c r="O540" s="778">
        <v>8</v>
      </c>
      <c r="P540" s="779">
        <v>9600</v>
      </c>
    </row>
    <row r="541" spans="1:16" ht="45" x14ac:dyDescent="0.2">
      <c r="A541" s="715" t="s">
        <v>1447</v>
      </c>
      <c r="B541" s="715" t="s">
        <v>2897</v>
      </c>
      <c r="C541" s="716" t="s">
        <v>2898</v>
      </c>
      <c r="D541" s="717" t="s">
        <v>2912</v>
      </c>
      <c r="E541" s="777">
        <v>1500</v>
      </c>
      <c r="F541" s="778">
        <v>22291335</v>
      </c>
      <c r="G541" s="717" t="s">
        <v>3248</v>
      </c>
      <c r="H541" s="717" t="s">
        <v>2912</v>
      </c>
      <c r="I541" s="719"/>
      <c r="J541" s="719"/>
      <c r="K541" s="761">
        <v>1</v>
      </c>
      <c r="L541" s="778">
        <v>3</v>
      </c>
      <c r="M541" s="780">
        <v>4500</v>
      </c>
      <c r="N541" s="716">
        <v>2</v>
      </c>
      <c r="O541" s="778">
        <v>8</v>
      </c>
      <c r="P541" s="779">
        <v>12000</v>
      </c>
    </row>
    <row r="542" spans="1:16" ht="45" x14ac:dyDescent="0.2">
      <c r="A542" s="715" t="s">
        <v>1447</v>
      </c>
      <c r="B542" s="715" t="s">
        <v>2897</v>
      </c>
      <c r="C542" s="716" t="s">
        <v>2898</v>
      </c>
      <c r="D542" s="717" t="s">
        <v>2912</v>
      </c>
      <c r="E542" s="777">
        <v>950</v>
      </c>
      <c r="F542" s="778">
        <v>23808571</v>
      </c>
      <c r="G542" s="717" t="s">
        <v>3249</v>
      </c>
      <c r="H542" s="717" t="s">
        <v>2912</v>
      </c>
      <c r="I542" s="719"/>
      <c r="J542" s="719"/>
      <c r="K542" s="761">
        <v>2</v>
      </c>
      <c r="L542" s="778">
        <v>12</v>
      </c>
      <c r="M542" s="780">
        <v>11400</v>
      </c>
      <c r="N542" s="716">
        <v>2</v>
      </c>
      <c r="O542" s="778">
        <v>8</v>
      </c>
      <c r="P542" s="779">
        <v>7600</v>
      </c>
    </row>
    <row r="543" spans="1:16" ht="45" x14ac:dyDescent="0.2">
      <c r="A543" s="715" t="s">
        <v>1447</v>
      </c>
      <c r="B543" s="715" t="s">
        <v>2897</v>
      </c>
      <c r="C543" s="716" t="s">
        <v>2898</v>
      </c>
      <c r="D543" s="717" t="s">
        <v>3235</v>
      </c>
      <c r="E543" s="777">
        <v>1800</v>
      </c>
      <c r="F543" s="778">
        <v>23980504</v>
      </c>
      <c r="G543" s="717" t="s">
        <v>3250</v>
      </c>
      <c r="H543" s="717" t="s">
        <v>3235</v>
      </c>
      <c r="I543" s="719"/>
      <c r="J543" s="719"/>
      <c r="K543" s="761">
        <v>2</v>
      </c>
      <c r="L543" s="778">
        <v>12</v>
      </c>
      <c r="M543" s="780">
        <v>21600</v>
      </c>
      <c r="N543" s="716">
        <v>2</v>
      </c>
      <c r="O543" s="778">
        <v>8</v>
      </c>
      <c r="P543" s="779">
        <v>14400</v>
      </c>
    </row>
    <row r="544" spans="1:16" ht="45" x14ac:dyDescent="0.2">
      <c r="A544" s="715" t="s">
        <v>1447</v>
      </c>
      <c r="B544" s="715" t="s">
        <v>2897</v>
      </c>
      <c r="C544" s="716" t="s">
        <v>2898</v>
      </c>
      <c r="D544" s="717" t="s">
        <v>3235</v>
      </c>
      <c r="E544" s="777">
        <v>1600</v>
      </c>
      <c r="F544" s="778">
        <v>23982569</v>
      </c>
      <c r="G544" s="717" t="s">
        <v>3251</v>
      </c>
      <c r="H544" s="717" t="s">
        <v>3235</v>
      </c>
      <c r="I544" s="719"/>
      <c r="J544" s="719"/>
      <c r="K544" s="761">
        <v>1</v>
      </c>
      <c r="L544" s="778">
        <v>2</v>
      </c>
      <c r="M544" s="780">
        <v>3200</v>
      </c>
      <c r="N544" s="716">
        <v>2</v>
      </c>
      <c r="O544" s="778">
        <v>8</v>
      </c>
      <c r="P544" s="779">
        <v>12800</v>
      </c>
    </row>
    <row r="545" spans="1:16" ht="45" x14ac:dyDescent="0.2">
      <c r="A545" s="715" t="s">
        <v>1447</v>
      </c>
      <c r="B545" s="715" t="s">
        <v>2897</v>
      </c>
      <c r="C545" s="716" t="s">
        <v>2898</v>
      </c>
      <c r="D545" s="717" t="s">
        <v>3252</v>
      </c>
      <c r="E545" s="777">
        <v>1800</v>
      </c>
      <c r="F545" s="778">
        <v>23984891</v>
      </c>
      <c r="G545" s="717" t="s">
        <v>3253</v>
      </c>
      <c r="H545" s="717" t="s">
        <v>3252</v>
      </c>
      <c r="I545" s="719"/>
      <c r="J545" s="719"/>
      <c r="K545" s="761">
        <v>3</v>
      </c>
      <c r="L545" s="778">
        <v>12</v>
      </c>
      <c r="M545" s="780">
        <v>21600</v>
      </c>
      <c r="N545" s="716">
        <v>2</v>
      </c>
      <c r="O545" s="778">
        <v>9</v>
      </c>
      <c r="P545" s="779">
        <v>16200</v>
      </c>
    </row>
    <row r="546" spans="1:16" ht="45" x14ac:dyDescent="0.2">
      <c r="A546" s="715" t="s">
        <v>1447</v>
      </c>
      <c r="B546" s="715" t="s">
        <v>2897</v>
      </c>
      <c r="C546" s="716" t="s">
        <v>2898</v>
      </c>
      <c r="D546" s="717" t="s">
        <v>2963</v>
      </c>
      <c r="E546" s="777">
        <v>1300</v>
      </c>
      <c r="F546" s="778">
        <v>23994122</v>
      </c>
      <c r="G546" s="717" t="s">
        <v>3254</v>
      </c>
      <c r="H546" s="717" t="s">
        <v>2963</v>
      </c>
      <c r="I546" s="719"/>
      <c r="J546" s="719"/>
      <c r="K546" s="761">
        <v>2</v>
      </c>
      <c r="L546" s="778">
        <v>11</v>
      </c>
      <c r="M546" s="780">
        <v>14300</v>
      </c>
      <c r="N546" s="716">
        <v>2</v>
      </c>
      <c r="O546" s="778">
        <v>8</v>
      </c>
      <c r="P546" s="779">
        <v>10400</v>
      </c>
    </row>
    <row r="547" spans="1:16" ht="45" x14ac:dyDescent="0.2">
      <c r="A547" s="715" t="s">
        <v>1447</v>
      </c>
      <c r="B547" s="715" t="s">
        <v>2897</v>
      </c>
      <c r="C547" s="716" t="s">
        <v>2898</v>
      </c>
      <c r="D547" s="717" t="s">
        <v>3255</v>
      </c>
      <c r="E547" s="777">
        <v>8000</v>
      </c>
      <c r="F547" s="778">
        <v>28244328</v>
      </c>
      <c r="G547" s="717" t="s">
        <v>3256</v>
      </c>
      <c r="H547" s="717" t="s">
        <v>3255</v>
      </c>
      <c r="I547" s="719"/>
      <c r="J547" s="719"/>
      <c r="K547" s="761">
        <v>1</v>
      </c>
      <c r="L547" s="778">
        <v>2</v>
      </c>
      <c r="M547" s="780">
        <v>16000</v>
      </c>
      <c r="N547" s="716">
        <v>2</v>
      </c>
      <c r="O547" s="778">
        <v>8</v>
      </c>
      <c r="P547" s="779">
        <v>64000</v>
      </c>
    </row>
    <row r="548" spans="1:16" ht="45" x14ac:dyDescent="0.2">
      <c r="A548" s="715" t="s">
        <v>1447</v>
      </c>
      <c r="B548" s="715" t="s">
        <v>2897</v>
      </c>
      <c r="C548" s="716" t="s">
        <v>2898</v>
      </c>
      <c r="D548" s="717" t="s">
        <v>3008</v>
      </c>
      <c r="E548" s="777">
        <v>2200</v>
      </c>
      <c r="F548" s="778">
        <v>28315309</v>
      </c>
      <c r="G548" s="717" t="s">
        <v>3257</v>
      </c>
      <c r="H548" s="717" t="s">
        <v>3008</v>
      </c>
      <c r="I548" s="719"/>
      <c r="J548" s="719"/>
      <c r="K548" s="761">
        <v>0</v>
      </c>
      <c r="L548" s="778"/>
      <c r="M548" s="716">
        <v>0</v>
      </c>
      <c r="N548" s="716">
        <v>1</v>
      </c>
      <c r="O548" s="778">
        <v>5</v>
      </c>
      <c r="P548" s="779">
        <v>11000</v>
      </c>
    </row>
    <row r="549" spans="1:16" ht="30" x14ac:dyDescent="0.2">
      <c r="A549" s="715" t="s">
        <v>1447</v>
      </c>
      <c r="B549" s="715" t="s">
        <v>2897</v>
      </c>
      <c r="C549" s="716" t="s">
        <v>2898</v>
      </c>
      <c r="D549" s="717" t="s">
        <v>2918</v>
      </c>
      <c r="E549" s="777">
        <v>1800</v>
      </c>
      <c r="F549" s="778">
        <v>30674655</v>
      </c>
      <c r="G549" s="717" t="s">
        <v>3258</v>
      </c>
      <c r="H549" s="717" t="s">
        <v>2918</v>
      </c>
      <c r="I549" s="719"/>
      <c r="J549" s="719"/>
      <c r="K549" s="761">
        <v>1</v>
      </c>
      <c r="L549" s="778">
        <v>3</v>
      </c>
      <c r="M549" s="780">
        <v>5400</v>
      </c>
      <c r="N549" s="716">
        <v>1</v>
      </c>
      <c r="O549" s="778">
        <v>8</v>
      </c>
      <c r="P549" s="779">
        <v>14400</v>
      </c>
    </row>
    <row r="550" spans="1:16" ht="45" x14ac:dyDescent="0.2">
      <c r="A550" s="715" t="s">
        <v>1447</v>
      </c>
      <c r="B550" s="715" t="s">
        <v>2897</v>
      </c>
      <c r="C550" s="716" t="s">
        <v>2898</v>
      </c>
      <c r="D550" s="717" t="s">
        <v>3259</v>
      </c>
      <c r="E550" s="777">
        <v>1100</v>
      </c>
      <c r="F550" s="778">
        <v>31043226</v>
      </c>
      <c r="G550" s="717" t="s">
        <v>3260</v>
      </c>
      <c r="H550" s="717" t="s">
        <v>3259</v>
      </c>
      <c r="I550" s="719"/>
      <c r="J550" s="719"/>
      <c r="K550" s="761">
        <v>1</v>
      </c>
      <c r="L550" s="778">
        <v>2</v>
      </c>
      <c r="M550" s="780">
        <v>2200</v>
      </c>
      <c r="N550" s="716">
        <v>1</v>
      </c>
      <c r="O550" s="778">
        <v>7</v>
      </c>
      <c r="P550" s="779">
        <v>7700</v>
      </c>
    </row>
    <row r="551" spans="1:16" ht="45" x14ac:dyDescent="0.2">
      <c r="A551" s="715" t="s">
        <v>1447</v>
      </c>
      <c r="B551" s="715" t="s">
        <v>2897</v>
      </c>
      <c r="C551" s="716" t="s">
        <v>2898</v>
      </c>
      <c r="D551" s="717" t="s">
        <v>2912</v>
      </c>
      <c r="E551" s="777">
        <v>1500</v>
      </c>
      <c r="F551" s="778">
        <v>31123950</v>
      </c>
      <c r="G551" s="717" t="s">
        <v>3261</v>
      </c>
      <c r="H551" s="717" t="s">
        <v>2912</v>
      </c>
      <c r="I551" s="719"/>
      <c r="J551" s="719"/>
      <c r="K551" s="761">
        <v>3</v>
      </c>
      <c r="L551" s="778">
        <v>12</v>
      </c>
      <c r="M551" s="780">
        <v>18000</v>
      </c>
      <c r="N551" s="716">
        <v>1</v>
      </c>
      <c r="O551" s="778">
        <v>8</v>
      </c>
      <c r="P551" s="779">
        <v>12000</v>
      </c>
    </row>
    <row r="552" spans="1:16" ht="45" x14ac:dyDescent="0.2">
      <c r="A552" s="715" t="s">
        <v>1447</v>
      </c>
      <c r="B552" s="715" t="s">
        <v>2897</v>
      </c>
      <c r="C552" s="716" t="s">
        <v>2898</v>
      </c>
      <c r="D552" s="717" t="s">
        <v>2909</v>
      </c>
      <c r="E552" s="777">
        <v>1800</v>
      </c>
      <c r="F552" s="778">
        <v>31124416</v>
      </c>
      <c r="G552" s="717" t="s">
        <v>3262</v>
      </c>
      <c r="H552" s="717" t="s">
        <v>2909</v>
      </c>
      <c r="I552" s="719"/>
      <c r="J552" s="719"/>
      <c r="K552" s="761">
        <v>2</v>
      </c>
      <c r="L552" s="778">
        <v>11</v>
      </c>
      <c r="M552" s="780">
        <v>19800</v>
      </c>
      <c r="N552" s="716">
        <v>1</v>
      </c>
      <c r="O552" s="778">
        <v>1</v>
      </c>
      <c r="P552" s="779">
        <v>1800</v>
      </c>
    </row>
    <row r="553" spans="1:16" ht="45" x14ac:dyDescent="0.2">
      <c r="A553" s="715" t="s">
        <v>1447</v>
      </c>
      <c r="B553" s="715" t="s">
        <v>2897</v>
      </c>
      <c r="C553" s="716" t="s">
        <v>2898</v>
      </c>
      <c r="D553" s="717" t="s">
        <v>3263</v>
      </c>
      <c r="E553" s="777">
        <v>930</v>
      </c>
      <c r="F553" s="778">
        <v>31134868</v>
      </c>
      <c r="G553" s="717" t="s">
        <v>3264</v>
      </c>
      <c r="H553" s="717" t="s">
        <v>3263</v>
      </c>
      <c r="I553" s="719"/>
      <c r="J553" s="719"/>
      <c r="K553" s="761">
        <v>2</v>
      </c>
      <c r="L553" s="778">
        <v>12</v>
      </c>
      <c r="M553" s="780">
        <v>11160</v>
      </c>
      <c r="N553" s="716">
        <v>1</v>
      </c>
      <c r="O553" s="778">
        <v>2</v>
      </c>
      <c r="P553" s="779">
        <v>1860</v>
      </c>
    </row>
    <row r="554" spans="1:16" ht="45" x14ac:dyDescent="0.2">
      <c r="A554" s="715" t="s">
        <v>1447</v>
      </c>
      <c r="B554" s="715" t="s">
        <v>2897</v>
      </c>
      <c r="C554" s="716" t="s">
        <v>2898</v>
      </c>
      <c r="D554" s="717" t="s">
        <v>2909</v>
      </c>
      <c r="E554" s="777">
        <v>1100</v>
      </c>
      <c r="F554" s="778">
        <v>31135138</v>
      </c>
      <c r="G554" s="717" t="s">
        <v>3265</v>
      </c>
      <c r="H554" s="717" t="s">
        <v>2909</v>
      </c>
      <c r="I554" s="719"/>
      <c r="J554" s="719"/>
      <c r="K554" s="761">
        <v>2</v>
      </c>
      <c r="L554" s="778">
        <v>12</v>
      </c>
      <c r="M554" s="780">
        <v>13200</v>
      </c>
      <c r="N554" s="716">
        <v>2</v>
      </c>
      <c r="O554" s="778">
        <v>8</v>
      </c>
      <c r="P554" s="779">
        <v>8800</v>
      </c>
    </row>
    <row r="555" spans="1:16" ht="45" x14ac:dyDescent="0.2">
      <c r="A555" s="715" t="s">
        <v>1447</v>
      </c>
      <c r="B555" s="715" t="s">
        <v>2897</v>
      </c>
      <c r="C555" s="716" t="s">
        <v>2898</v>
      </c>
      <c r="D555" s="717" t="s">
        <v>2912</v>
      </c>
      <c r="E555" s="777">
        <v>930</v>
      </c>
      <c r="F555" s="778">
        <v>31136037</v>
      </c>
      <c r="G555" s="717" t="s">
        <v>3266</v>
      </c>
      <c r="H555" s="717" t="s">
        <v>2912</v>
      </c>
      <c r="I555" s="719"/>
      <c r="J555" s="719"/>
      <c r="K555" s="761">
        <v>2</v>
      </c>
      <c r="L555" s="778">
        <v>12</v>
      </c>
      <c r="M555" s="780">
        <v>11160</v>
      </c>
      <c r="N555" s="716">
        <v>2</v>
      </c>
      <c r="O555" s="778">
        <v>8</v>
      </c>
      <c r="P555" s="779">
        <v>7440</v>
      </c>
    </row>
    <row r="556" spans="1:16" ht="45" x14ac:dyDescent="0.2">
      <c r="A556" s="715" t="s">
        <v>1447</v>
      </c>
      <c r="B556" s="715" t="s">
        <v>2897</v>
      </c>
      <c r="C556" s="716" t="s">
        <v>2898</v>
      </c>
      <c r="D556" s="717" t="s">
        <v>2912</v>
      </c>
      <c r="E556" s="777">
        <v>950</v>
      </c>
      <c r="F556" s="778">
        <v>31136576</v>
      </c>
      <c r="G556" s="717" t="s">
        <v>3267</v>
      </c>
      <c r="H556" s="717" t="s">
        <v>2912</v>
      </c>
      <c r="I556" s="719"/>
      <c r="J556" s="719"/>
      <c r="K556" s="761">
        <v>2</v>
      </c>
      <c r="L556" s="778">
        <v>12</v>
      </c>
      <c r="M556" s="780">
        <v>11400</v>
      </c>
      <c r="N556" s="716">
        <v>2</v>
      </c>
      <c r="O556" s="778">
        <v>8</v>
      </c>
      <c r="P556" s="779">
        <v>7600</v>
      </c>
    </row>
    <row r="557" spans="1:16" ht="45" x14ac:dyDescent="0.2">
      <c r="A557" s="715" t="s">
        <v>1447</v>
      </c>
      <c r="B557" s="715" t="s">
        <v>2897</v>
      </c>
      <c r="C557" s="716" t="s">
        <v>2898</v>
      </c>
      <c r="D557" s="717" t="s">
        <v>2912</v>
      </c>
      <c r="E557" s="777">
        <v>1500</v>
      </c>
      <c r="F557" s="778">
        <v>31145512</v>
      </c>
      <c r="G557" s="717" t="s">
        <v>3268</v>
      </c>
      <c r="H557" s="717" t="s">
        <v>2912</v>
      </c>
      <c r="I557" s="719"/>
      <c r="J557" s="719"/>
      <c r="K557" s="761">
        <v>1</v>
      </c>
      <c r="L557" s="778">
        <v>3</v>
      </c>
      <c r="M557" s="780">
        <v>4500</v>
      </c>
      <c r="N557" s="716">
        <v>1</v>
      </c>
      <c r="O557" s="778">
        <v>1</v>
      </c>
      <c r="P557" s="779">
        <v>1500</v>
      </c>
    </row>
    <row r="558" spans="1:16" ht="45" x14ac:dyDescent="0.2">
      <c r="A558" s="715" t="s">
        <v>1447</v>
      </c>
      <c r="B558" s="715" t="s">
        <v>2897</v>
      </c>
      <c r="C558" s="716" t="s">
        <v>2898</v>
      </c>
      <c r="D558" s="717" t="s">
        <v>2912</v>
      </c>
      <c r="E558" s="777">
        <v>950</v>
      </c>
      <c r="F558" s="778">
        <v>31145696</v>
      </c>
      <c r="G558" s="717" t="s">
        <v>3269</v>
      </c>
      <c r="H558" s="717" t="s">
        <v>2912</v>
      </c>
      <c r="I558" s="719"/>
      <c r="J558" s="719"/>
      <c r="K558" s="761">
        <v>2</v>
      </c>
      <c r="L558" s="778">
        <v>12</v>
      </c>
      <c r="M558" s="780">
        <v>11400</v>
      </c>
      <c r="N558" s="716">
        <v>2</v>
      </c>
      <c r="O558" s="778">
        <v>8</v>
      </c>
      <c r="P558" s="779">
        <v>7600</v>
      </c>
    </row>
    <row r="559" spans="1:16" ht="45" x14ac:dyDescent="0.2">
      <c r="A559" s="715" t="s">
        <v>1447</v>
      </c>
      <c r="B559" s="715" t="s">
        <v>2897</v>
      </c>
      <c r="C559" s="716" t="s">
        <v>2898</v>
      </c>
      <c r="D559" s="717" t="s">
        <v>3263</v>
      </c>
      <c r="E559" s="777">
        <v>1000</v>
      </c>
      <c r="F559" s="778">
        <v>31146479</v>
      </c>
      <c r="G559" s="717" t="s">
        <v>3270</v>
      </c>
      <c r="H559" s="717" t="s">
        <v>3263</v>
      </c>
      <c r="I559" s="719"/>
      <c r="J559" s="719"/>
      <c r="K559" s="761">
        <v>2</v>
      </c>
      <c r="L559" s="778">
        <v>12</v>
      </c>
      <c r="M559" s="780">
        <v>12000</v>
      </c>
      <c r="N559" s="716">
        <v>2</v>
      </c>
      <c r="O559" s="778">
        <v>8</v>
      </c>
      <c r="P559" s="779">
        <v>8000</v>
      </c>
    </row>
    <row r="560" spans="1:16" ht="45" x14ac:dyDescent="0.2">
      <c r="A560" s="715" t="s">
        <v>1447</v>
      </c>
      <c r="B560" s="715" t="s">
        <v>2897</v>
      </c>
      <c r="C560" s="716" t="s">
        <v>2898</v>
      </c>
      <c r="D560" s="717" t="s">
        <v>2918</v>
      </c>
      <c r="E560" s="777">
        <v>1000</v>
      </c>
      <c r="F560" s="778">
        <v>31154298</v>
      </c>
      <c r="G560" s="717" t="s">
        <v>3271</v>
      </c>
      <c r="H560" s="717" t="s">
        <v>2918</v>
      </c>
      <c r="I560" s="719"/>
      <c r="J560" s="719"/>
      <c r="K560" s="761">
        <v>2</v>
      </c>
      <c r="L560" s="778">
        <v>12</v>
      </c>
      <c r="M560" s="780">
        <v>12000</v>
      </c>
      <c r="N560" s="716">
        <v>2</v>
      </c>
      <c r="O560" s="778">
        <v>8</v>
      </c>
      <c r="P560" s="779">
        <v>8000</v>
      </c>
    </row>
    <row r="561" spans="1:16" ht="45" x14ac:dyDescent="0.2">
      <c r="A561" s="715" t="s">
        <v>1447</v>
      </c>
      <c r="B561" s="715" t="s">
        <v>2897</v>
      </c>
      <c r="C561" s="716" t="s">
        <v>2898</v>
      </c>
      <c r="D561" s="717" t="s">
        <v>2909</v>
      </c>
      <c r="E561" s="777">
        <v>1000</v>
      </c>
      <c r="F561" s="778">
        <v>31155645</v>
      </c>
      <c r="G561" s="717" t="s">
        <v>3272</v>
      </c>
      <c r="H561" s="717" t="s">
        <v>2909</v>
      </c>
      <c r="I561" s="719"/>
      <c r="J561" s="719"/>
      <c r="K561" s="761">
        <v>2</v>
      </c>
      <c r="L561" s="778">
        <v>12</v>
      </c>
      <c r="M561" s="780">
        <v>12000</v>
      </c>
      <c r="N561" s="716">
        <v>2</v>
      </c>
      <c r="O561" s="778">
        <v>8</v>
      </c>
      <c r="P561" s="779">
        <v>8000</v>
      </c>
    </row>
    <row r="562" spans="1:16" ht="45" x14ac:dyDescent="0.2">
      <c r="A562" s="715" t="s">
        <v>1447</v>
      </c>
      <c r="B562" s="715" t="s">
        <v>2897</v>
      </c>
      <c r="C562" s="716" t="s">
        <v>2898</v>
      </c>
      <c r="D562" s="717" t="s">
        <v>2909</v>
      </c>
      <c r="E562" s="777">
        <v>1100</v>
      </c>
      <c r="F562" s="778">
        <v>31155908</v>
      </c>
      <c r="G562" s="717" t="s">
        <v>3273</v>
      </c>
      <c r="H562" s="717" t="s">
        <v>2909</v>
      </c>
      <c r="I562" s="719"/>
      <c r="J562" s="719"/>
      <c r="K562" s="761">
        <v>2</v>
      </c>
      <c r="L562" s="778">
        <v>12</v>
      </c>
      <c r="M562" s="780">
        <v>13200</v>
      </c>
      <c r="N562" s="716">
        <v>2</v>
      </c>
      <c r="O562" s="778">
        <v>8</v>
      </c>
      <c r="P562" s="779">
        <v>8800</v>
      </c>
    </row>
    <row r="563" spans="1:16" ht="45" x14ac:dyDescent="0.2">
      <c r="A563" s="715" t="s">
        <v>1447</v>
      </c>
      <c r="B563" s="715" t="s">
        <v>2897</v>
      </c>
      <c r="C563" s="716" t="s">
        <v>2898</v>
      </c>
      <c r="D563" s="717" t="s">
        <v>2909</v>
      </c>
      <c r="E563" s="777">
        <v>900</v>
      </c>
      <c r="F563" s="778">
        <v>31156703</v>
      </c>
      <c r="G563" s="717" t="s">
        <v>3274</v>
      </c>
      <c r="H563" s="717" t="s">
        <v>2909</v>
      </c>
      <c r="I563" s="719"/>
      <c r="J563" s="719"/>
      <c r="K563" s="761">
        <v>2</v>
      </c>
      <c r="L563" s="778">
        <v>12</v>
      </c>
      <c r="M563" s="780">
        <v>10800</v>
      </c>
      <c r="N563" s="716">
        <v>2</v>
      </c>
      <c r="O563" s="778">
        <v>8</v>
      </c>
      <c r="P563" s="779">
        <v>7200</v>
      </c>
    </row>
    <row r="564" spans="1:16" ht="45" x14ac:dyDescent="0.2">
      <c r="A564" s="715" t="s">
        <v>1447</v>
      </c>
      <c r="B564" s="715" t="s">
        <v>2897</v>
      </c>
      <c r="C564" s="716" t="s">
        <v>2898</v>
      </c>
      <c r="D564" s="717" t="s">
        <v>2918</v>
      </c>
      <c r="E564" s="777">
        <v>1100</v>
      </c>
      <c r="F564" s="778">
        <v>31158200</v>
      </c>
      <c r="G564" s="717" t="s">
        <v>3275</v>
      </c>
      <c r="H564" s="717" t="s">
        <v>2918</v>
      </c>
      <c r="I564" s="719"/>
      <c r="J564" s="719"/>
      <c r="K564" s="761">
        <v>1</v>
      </c>
      <c r="L564" s="778">
        <v>3</v>
      </c>
      <c r="M564" s="780">
        <v>3300</v>
      </c>
      <c r="N564" s="716">
        <v>2</v>
      </c>
      <c r="O564" s="778">
        <v>8</v>
      </c>
      <c r="P564" s="779">
        <v>8800</v>
      </c>
    </row>
    <row r="565" spans="1:16" ht="60" x14ac:dyDescent="0.2">
      <c r="A565" s="715" t="s">
        <v>1447</v>
      </c>
      <c r="B565" s="715" t="s">
        <v>2897</v>
      </c>
      <c r="C565" s="716" t="s">
        <v>2898</v>
      </c>
      <c r="D565" s="717" t="s">
        <v>3276</v>
      </c>
      <c r="E565" s="777">
        <v>1560</v>
      </c>
      <c r="F565" s="778">
        <v>31159938</v>
      </c>
      <c r="G565" s="717" t="s">
        <v>3277</v>
      </c>
      <c r="H565" s="717" t="s">
        <v>3276</v>
      </c>
      <c r="I565" s="719"/>
      <c r="J565" s="719"/>
      <c r="K565" s="761">
        <v>2</v>
      </c>
      <c r="L565" s="778">
        <v>12</v>
      </c>
      <c r="M565" s="780">
        <v>18720</v>
      </c>
      <c r="N565" s="716">
        <v>2</v>
      </c>
      <c r="O565" s="778">
        <v>8</v>
      </c>
      <c r="P565" s="779">
        <v>12480</v>
      </c>
    </row>
    <row r="566" spans="1:16" ht="60" x14ac:dyDescent="0.2">
      <c r="A566" s="715" t="s">
        <v>1447</v>
      </c>
      <c r="B566" s="715" t="s">
        <v>2897</v>
      </c>
      <c r="C566" s="716" t="s">
        <v>2898</v>
      </c>
      <c r="D566" s="717" t="s">
        <v>2912</v>
      </c>
      <c r="E566" s="777">
        <v>950</v>
      </c>
      <c r="F566" s="778">
        <v>31160591</v>
      </c>
      <c r="G566" s="717" t="s">
        <v>3278</v>
      </c>
      <c r="H566" s="717" t="s">
        <v>2912</v>
      </c>
      <c r="I566" s="719"/>
      <c r="J566" s="719"/>
      <c r="K566" s="761">
        <v>2</v>
      </c>
      <c r="L566" s="778">
        <v>12</v>
      </c>
      <c r="M566" s="780">
        <v>11400</v>
      </c>
      <c r="N566" s="716">
        <v>2</v>
      </c>
      <c r="O566" s="778">
        <v>8</v>
      </c>
      <c r="P566" s="779">
        <v>7600</v>
      </c>
    </row>
    <row r="567" spans="1:16" ht="60" x14ac:dyDescent="0.2">
      <c r="A567" s="715" t="s">
        <v>1447</v>
      </c>
      <c r="B567" s="715" t="s">
        <v>2897</v>
      </c>
      <c r="C567" s="716" t="s">
        <v>2898</v>
      </c>
      <c r="D567" s="717" t="s">
        <v>2912</v>
      </c>
      <c r="E567" s="777">
        <v>930</v>
      </c>
      <c r="F567" s="778">
        <v>31166458</v>
      </c>
      <c r="G567" s="717" t="s">
        <v>3279</v>
      </c>
      <c r="H567" s="717" t="s">
        <v>2912</v>
      </c>
      <c r="I567" s="719"/>
      <c r="J567" s="719"/>
      <c r="K567" s="761">
        <v>2</v>
      </c>
      <c r="L567" s="778">
        <v>12</v>
      </c>
      <c r="M567" s="780">
        <v>11160</v>
      </c>
      <c r="N567" s="716">
        <v>2</v>
      </c>
      <c r="O567" s="778">
        <v>8</v>
      </c>
      <c r="P567" s="779">
        <v>7440</v>
      </c>
    </row>
    <row r="568" spans="1:16" ht="60" x14ac:dyDescent="0.2">
      <c r="A568" s="715" t="s">
        <v>1447</v>
      </c>
      <c r="B568" s="715" t="s">
        <v>2897</v>
      </c>
      <c r="C568" s="716" t="s">
        <v>2898</v>
      </c>
      <c r="D568" s="717" t="s">
        <v>2918</v>
      </c>
      <c r="E568" s="777">
        <v>1100</v>
      </c>
      <c r="F568" s="778">
        <v>31168862</v>
      </c>
      <c r="G568" s="717" t="s">
        <v>3280</v>
      </c>
      <c r="H568" s="717" t="s">
        <v>2918</v>
      </c>
      <c r="I568" s="719"/>
      <c r="J568" s="719"/>
      <c r="K568" s="761">
        <v>2</v>
      </c>
      <c r="L568" s="778">
        <v>2</v>
      </c>
      <c r="M568" s="780">
        <v>2200</v>
      </c>
      <c r="N568" s="716">
        <v>1</v>
      </c>
      <c r="O568" s="778">
        <v>3</v>
      </c>
      <c r="P568" s="779">
        <v>3300</v>
      </c>
    </row>
    <row r="569" spans="1:16" ht="45" x14ac:dyDescent="0.2">
      <c r="A569" s="715" t="s">
        <v>1447</v>
      </c>
      <c r="B569" s="715" t="s">
        <v>2897</v>
      </c>
      <c r="C569" s="716" t="s">
        <v>2898</v>
      </c>
      <c r="D569" s="717" t="s">
        <v>2912</v>
      </c>
      <c r="E569" s="777">
        <v>930</v>
      </c>
      <c r="F569" s="778">
        <v>31169852</v>
      </c>
      <c r="G569" s="717" t="s">
        <v>3281</v>
      </c>
      <c r="H569" s="717" t="s">
        <v>2912</v>
      </c>
      <c r="I569" s="719"/>
      <c r="J569" s="719"/>
      <c r="K569" s="761">
        <v>2</v>
      </c>
      <c r="L569" s="778">
        <v>12</v>
      </c>
      <c r="M569" s="780">
        <v>11160</v>
      </c>
      <c r="N569" s="716">
        <v>1</v>
      </c>
      <c r="O569" s="778">
        <v>8</v>
      </c>
      <c r="P569" s="779">
        <v>7440</v>
      </c>
    </row>
    <row r="570" spans="1:16" ht="60" x14ac:dyDescent="0.2">
      <c r="A570" s="715" t="s">
        <v>1447</v>
      </c>
      <c r="B570" s="715" t="s">
        <v>2897</v>
      </c>
      <c r="C570" s="716" t="s">
        <v>2898</v>
      </c>
      <c r="D570" s="717" t="s">
        <v>2909</v>
      </c>
      <c r="E570" s="777">
        <v>930</v>
      </c>
      <c r="F570" s="778">
        <v>31171635</v>
      </c>
      <c r="G570" s="717" t="s">
        <v>3282</v>
      </c>
      <c r="H570" s="717" t="s">
        <v>2909</v>
      </c>
      <c r="I570" s="719"/>
      <c r="J570" s="719"/>
      <c r="K570" s="761">
        <v>2</v>
      </c>
      <c r="L570" s="778">
        <v>12</v>
      </c>
      <c r="M570" s="780">
        <v>11160</v>
      </c>
      <c r="N570" s="716">
        <v>2</v>
      </c>
      <c r="O570" s="778">
        <v>8</v>
      </c>
      <c r="P570" s="779">
        <v>7440</v>
      </c>
    </row>
    <row r="571" spans="1:16" ht="45" x14ac:dyDescent="0.2">
      <c r="A571" s="715" t="s">
        <v>1447</v>
      </c>
      <c r="B571" s="715" t="s">
        <v>2897</v>
      </c>
      <c r="C571" s="716" t="s">
        <v>2898</v>
      </c>
      <c r="D571" s="717" t="s">
        <v>2912</v>
      </c>
      <c r="E571" s="777">
        <v>930</v>
      </c>
      <c r="F571" s="778">
        <v>31171981</v>
      </c>
      <c r="G571" s="717" t="s">
        <v>3283</v>
      </c>
      <c r="H571" s="717" t="s">
        <v>2912</v>
      </c>
      <c r="I571" s="719"/>
      <c r="J571" s="719"/>
      <c r="K571" s="761">
        <v>2</v>
      </c>
      <c r="L571" s="778">
        <v>12</v>
      </c>
      <c r="M571" s="780">
        <v>11160</v>
      </c>
      <c r="N571" s="716">
        <v>2</v>
      </c>
      <c r="O571" s="778">
        <v>8</v>
      </c>
      <c r="P571" s="779">
        <v>7440</v>
      </c>
    </row>
    <row r="572" spans="1:16" ht="45" x14ac:dyDescent="0.2">
      <c r="A572" s="715" t="s">
        <v>1447</v>
      </c>
      <c r="B572" s="715" t="s">
        <v>2897</v>
      </c>
      <c r="C572" s="716" t="s">
        <v>2898</v>
      </c>
      <c r="D572" s="717" t="s">
        <v>2909</v>
      </c>
      <c r="E572" s="777">
        <v>930</v>
      </c>
      <c r="F572" s="778">
        <v>31173025</v>
      </c>
      <c r="G572" s="717" t="s">
        <v>3284</v>
      </c>
      <c r="H572" s="717" t="s">
        <v>2909</v>
      </c>
      <c r="I572" s="719"/>
      <c r="J572" s="719"/>
      <c r="K572" s="761">
        <v>1</v>
      </c>
      <c r="L572" s="778">
        <v>3</v>
      </c>
      <c r="M572" s="780">
        <v>2790</v>
      </c>
      <c r="N572" s="716">
        <v>2</v>
      </c>
      <c r="O572" s="778">
        <v>8</v>
      </c>
      <c r="P572" s="779">
        <v>7440</v>
      </c>
    </row>
    <row r="573" spans="1:16" ht="60" x14ac:dyDescent="0.2">
      <c r="A573" s="715" t="s">
        <v>1447</v>
      </c>
      <c r="B573" s="715" t="s">
        <v>2897</v>
      </c>
      <c r="C573" s="716" t="s">
        <v>2898</v>
      </c>
      <c r="D573" s="717" t="s">
        <v>2899</v>
      </c>
      <c r="E573" s="777">
        <v>930</v>
      </c>
      <c r="F573" s="778">
        <v>31173529</v>
      </c>
      <c r="G573" s="717" t="s">
        <v>3285</v>
      </c>
      <c r="H573" s="717" t="s">
        <v>2899</v>
      </c>
      <c r="I573" s="719"/>
      <c r="J573" s="719"/>
      <c r="K573" s="761">
        <v>2</v>
      </c>
      <c r="L573" s="778">
        <v>12</v>
      </c>
      <c r="M573" s="780">
        <v>11160</v>
      </c>
      <c r="N573" s="716">
        <v>2</v>
      </c>
      <c r="O573" s="778">
        <v>8</v>
      </c>
      <c r="P573" s="779">
        <v>7440</v>
      </c>
    </row>
    <row r="574" spans="1:16" ht="45" x14ac:dyDescent="0.2">
      <c r="A574" s="715" t="s">
        <v>1447</v>
      </c>
      <c r="B574" s="715" t="s">
        <v>2897</v>
      </c>
      <c r="C574" s="716" t="s">
        <v>2898</v>
      </c>
      <c r="D574" s="717" t="s">
        <v>3286</v>
      </c>
      <c r="E574" s="777">
        <v>1800</v>
      </c>
      <c r="F574" s="778">
        <v>31174380</v>
      </c>
      <c r="G574" s="717" t="s">
        <v>3287</v>
      </c>
      <c r="H574" s="717" t="s">
        <v>3286</v>
      </c>
      <c r="I574" s="719"/>
      <c r="J574" s="719"/>
      <c r="K574" s="761">
        <v>2</v>
      </c>
      <c r="L574" s="778">
        <v>12</v>
      </c>
      <c r="M574" s="780">
        <v>21600</v>
      </c>
      <c r="N574" s="716">
        <v>2</v>
      </c>
      <c r="O574" s="778">
        <v>8</v>
      </c>
      <c r="P574" s="779">
        <v>14400</v>
      </c>
    </row>
    <row r="575" spans="1:16" ht="45" x14ac:dyDescent="0.2">
      <c r="A575" s="715" t="s">
        <v>1447</v>
      </c>
      <c r="B575" s="715" t="s">
        <v>2897</v>
      </c>
      <c r="C575" s="716" t="s">
        <v>2898</v>
      </c>
      <c r="D575" s="717" t="s">
        <v>2912</v>
      </c>
      <c r="E575" s="777">
        <v>1000</v>
      </c>
      <c r="F575" s="778">
        <v>31174494</v>
      </c>
      <c r="G575" s="717" t="s">
        <v>3288</v>
      </c>
      <c r="H575" s="717" t="s">
        <v>2912</v>
      </c>
      <c r="I575" s="719"/>
      <c r="J575" s="719"/>
      <c r="K575" s="761">
        <v>1</v>
      </c>
      <c r="L575" s="778">
        <v>1</v>
      </c>
      <c r="M575" s="780">
        <v>1000</v>
      </c>
      <c r="N575" s="716">
        <v>0</v>
      </c>
      <c r="O575" s="778">
        <v>0</v>
      </c>
      <c r="P575" s="779">
        <v>0</v>
      </c>
    </row>
    <row r="576" spans="1:16" ht="30" x14ac:dyDescent="0.2">
      <c r="A576" s="715" t="s">
        <v>1447</v>
      </c>
      <c r="B576" s="715" t="s">
        <v>2897</v>
      </c>
      <c r="C576" s="716" t="s">
        <v>2898</v>
      </c>
      <c r="D576" s="717" t="s">
        <v>3128</v>
      </c>
      <c r="E576" s="777">
        <v>1800</v>
      </c>
      <c r="F576" s="778">
        <v>31174829</v>
      </c>
      <c r="G576" s="717" t="s">
        <v>3289</v>
      </c>
      <c r="H576" s="717" t="s">
        <v>3128</v>
      </c>
      <c r="I576" s="719"/>
      <c r="J576" s="719"/>
      <c r="K576" s="761">
        <v>1</v>
      </c>
      <c r="L576" s="778">
        <v>2</v>
      </c>
      <c r="M576" s="780">
        <v>3600</v>
      </c>
      <c r="N576" s="716">
        <v>1</v>
      </c>
      <c r="O576" s="778">
        <v>1</v>
      </c>
      <c r="P576" s="779">
        <v>1800</v>
      </c>
    </row>
    <row r="577" spans="1:16" ht="45" x14ac:dyDescent="0.2">
      <c r="A577" s="715" t="s">
        <v>1447</v>
      </c>
      <c r="B577" s="715" t="s">
        <v>2897</v>
      </c>
      <c r="C577" s="716" t="s">
        <v>2898</v>
      </c>
      <c r="D577" s="717" t="s">
        <v>3142</v>
      </c>
      <c r="E577" s="777">
        <v>2200</v>
      </c>
      <c r="F577" s="778">
        <v>31175383</v>
      </c>
      <c r="G577" s="717" t="s">
        <v>3290</v>
      </c>
      <c r="H577" s="717" t="s">
        <v>3142</v>
      </c>
      <c r="I577" s="719"/>
      <c r="J577" s="719"/>
      <c r="K577" s="761">
        <v>2</v>
      </c>
      <c r="L577" s="778">
        <v>12</v>
      </c>
      <c r="M577" s="780">
        <v>26400</v>
      </c>
      <c r="N577" s="716">
        <v>1</v>
      </c>
      <c r="O577" s="778">
        <v>8</v>
      </c>
      <c r="P577" s="779">
        <v>17600</v>
      </c>
    </row>
    <row r="578" spans="1:16" ht="60" x14ac:dyDescent="0.2">
      <c r="A578" s="715" t="s">
        <v>1447</v>
      </c>
      <c r="B578" s="715" t="s">
        <v>2897</v>
      </c>
      <c r="C578" s="716" t="s">
        <v>2898</v>
      </c>
      <c r="D578" s="717" t="s">
        <v>2918</v>
      </c>
      <c r="E578" s="777">
        <v>1800</v>
      </c>
      <c r="F578" s="778">
        <v>31175483</v>
      </c>
      <c r="G578" s="717" t="s">
        <v>3291</v>
      </c>
      <c r="H578" s="717" t="s">
        <v>2918</v>
      </c>
      <c r="I578" s="719"/>
      <c r="J578" s="719"/>
      <c r="K578" s="761">
        <v>1</v>
      </c>
      <c r="L578" s="778">
        <v>3</v>
      </c>
      <c r="M578" s="780">
        <v>5400</v>
      </c>
      <c r="N578" s="716">
        <v>1</v>
      </c>
      <c r="O578" s="778">
        <v>8</v>
      </c>
      <c r="P578" s="779">
        <v>14400</v>
      </c>
    </row>
    <row r="579" spans="1:16" ht="45" x14ac:dyDescent="0.2">
      <c r="A579" s="715" t="s">
        <v>1447</v>
      </c>
      <c r="B579" s="715" t="s">
        <v>2897</v>
      </c>
      <c r="C579" s="716" t="s">
        <v>2898</v>
      </c>
      <c r="D579" s="717" t="s">
        <v>2909</v>
      </c>
      <c r="E579" s="777">
        <v>950</v>
      </c>
      <c r="F579" s="778">
        <v>31176051</v>
      </c>
      <c r="G579" s="717" t="s">
        <v>3292</v>
      </c>
      <c r="H579" s="717" t="s">
        <v>2909</v>
      </c>
      <c r="I579" s="719"/>
      <c r="J579" s="719"/>
      <c r="K579" s="761">
        <v>0</v>
      </c>
      <c r="L579" s="778">
        <v>0</v>
      </c>
      <c r="M579" s="716">
        <v>0</v>
      </c>
      <c r="N579" s="716">
        <v>1</v>
      </c>
      <c r="O579" s="778">
        <v>3</v>
      </c>
      <c r="P579" s="779">
        <v>2850</v>
      </c>
    </row>
    <row r="580" spans="1:16" ht="45" x14ac:dyDescent="0.2">
      <c r="A580" s="715" t="s">
        <v>1447</v>
      </c>
      <c r="B580" s="715" t="s">
        <v>2897</v>
      </c>
      <c r="C580" s="716" t="s">
        <v>2898</v>
      </c>
      <c r="D580" s="717" t="s">
        <v>2928</v>
      </c>
      <c r="E580" s="777">
        <v>2200</v>
      </c>
      <c r="F580" s="778">
        <v>31176090</v>
      </c>
      <c r="G580" s="717" t="s">
        <v>3293</v>
      </c>
      <c r="H580" s="717" t="s">
        <v>2928</v>
      </c>
      <c r="I580" s="719"/>
      <c r="J580" s="719"/>
      <c r="K580" s="761">
        <v>1</v>
      </c>
      <c r="L580" s="778">
        <v>9</v>
      </c>
      <c r="M580" s="780">
        <v>19800</v>
      </c>
      <c r="N580" s="716">
        <v>0</v>
      </c>
      <c r="O580" s="778">
        <v>0</v>
      </c>
      <c r="P580" s="779">
        <v>0</v>
      </c>
    </row>
    <row r="581" spans="1:16" ht="45" x14ac:dyDescent="0.2">
      <c r="A581" s="715" t="s">
        <v>1447</v>
      </c>
      <c r="B581" s="715" t="s">
        <v>2897</v>
      </c>
      <c r="C581" s="716" t="s">
        <v>2898</v>
      </c>
      <c r="D581" s="717" t="s">
        <v>2918</v>
      </c>
      <c r="E581" s="777">
        <v>950</v>
      </c>
      <c r="F581" s="778">
        <v>31176124</v>
      </c>
      <c r="G581" s="717" t="s">
        <v>3294</v>
      </c>
      <c r="H581" s="717" t="s">
        <v>2918</v>
      </c>
      <c r="I581" s="719"/>
      <c r="J581" s="719"/>
      <c r="K581" s="761">
        <v>0</v>
      </c>
      <c r="L581" s="778">
        <v>0</v>
      </c>
      <c r="M581" s="716">
        <v>0</v>
      </c>
      <c r="N581" s="716">
        <v>1</v>
      </c>
      <c r="O581" s="778">
        <v>3</v>
      </c>
      <c r="P581" s="779">
        <v>2850</v>
      </c>
    </row>
    <row r="582" spans="1:16" ht="60" x14ac:dyDescent="0.2">
      <c r="A582" s="715" t="s">
        <v>1447</v>
      </c>
      <c r="B582" s="715" t="s">
        <v>2897</v>
      </c>
      <c r="C582" s="716" t="s">
        <v>2898</v>
      </c>
      <c r="D582" s="717" t="s">
        <v>2909</v>
      </c>
      <c r="E582" s="777">
        <v>1000</v>
      </c>
      <c r="F582" s="778">
        <v>31180452</v>
      </c>
      <c r="G582" s="717" t="s">
        <v>3295</v>
      </c>
      <c r="H582" s="717" t="s">
        <v>2909</v>
      </c>
      <c r="I582" s="719"/>
      <c r="J582" s="719"/>
      <c r="K582" s="761">
        <v>2</v>
      </c>
      <c r="L582" s="778">
        <v>12</v>
      </c>
      <c r="M582" s="780">
        <v>12000</v>
      </c>
      <c r="N582" s="716">
        <v>2</v>
      </c>
      <c r="O582" s="778">
        <v>8</v>
      </c>
      <c r="P582" s="779">
        <v>8000</v>
      </c>
    </row>
    <row r="583" spans="1:16" ht="45" x14ac:dyDescent="0.2">
      <c r="A583" s="715" t="s">
        <v>1447</v>
      </c>
      <c r="B583" s="715" t="s">
        <v>2897</v>
      </c>
      <c r="C583" s="716" t="s">
        <v>2898</v>
      </c>
      <c r="D583" s="717" t="s">
        <v>2918</v>
      </c>
      <c r="E583" s="777">
        <v>1100</v>
      </c>
      <c r="F583" s="778">
        <v>31181574</v>
      </c>
      <c r="G583" s="717" t="s">
        <v>3296</v>
      </c>
      <c r="H583" s="717" t="s">
        <v>2918</v>
      </c>
      <c r="I583" s="719"/>
      <c r="J583" s="719"/>
      <c r="K583" s="761">
        <v>1</v>
      </c>
      <c r="L583" s="778">
        <v>2</v>
      </c>
      <c r="M583" s="780">
        <v>2200</v>
      </c>
      <c r="N583" s="716">
        <v>1</v>
      </c>
      <c r="O583" s="778">
        <v>7</v>
      </c>
      <c r="P583" s="779">
        <v>7700</v>
      </c>
    </row>
    <row r="584" spans="1:16" ht="45" x14ac:dyDescent="0.2">
      <c r="A584" s="715" t="s">
        <v>1447</v>
      </c>
      <c r="B584" s="715" t="s">
        <v>2897</v>
      </c>
      <c r="C584" s="716" t="s">
        <v>2898</v>
      </c>
      <c r="D584" s="717" t="s">
        <v>2909</v>
      </c>
      <c r="E584" s="777">
        <v>1100</v>
      </c>
      <c r="F584" s="778">
        <v>31182900</v>
      </c>
      <c r="G584" s="717" t="s">
        <v>3297</v>
      </c>
      <c r="H584" s="717" t="s">
        <v>2909</v>
      </c>
      <c r="I584" s="719"/>
      <c r="J584" s="719"/>
      <c r="K584" s="761">
        <v>0</v>
      </c>
      <c r="L584" s="778">
        <v>0</v>
      </c>
      <c r="M584" s="716">
        <v>0</v>
      </c>
      <c r="N584" s="716">
        <v>1</v>
      </c>
      <c r="O584" s="778">
        <v>4</v>
      </c>
      <c r="P584" s="779">
        <v>4400</v>
      </c>
    </row>
    <row r="585" spans="1:16" ht="60" x14ac:dyDescent="0.2">
      <c r="A585" s="715" t="s">
        <v>1447</v>
      </c>
      <c r="B585" s="715" t="s">
        <v>2897</v>
      </c>
      <c r="C585" s="716" t="s">
        <v>2898</v>
      </c>
      <c r="D585" s="717" t="s">
        <v>2963</v>
      </c>
      <c r="E585" s="777">
        <v>1300</v>
      </c>
      <c r="F585" s="778">
        <v>31183138</v>
      </c>
      <c r="G585" s="717" t="s">
        <v>3298</v>
      </c>
      <c r="H585" s="717" t="s">
        <v>2963</v>
      </c>
      <c r="I585" s="719"/>
      <c r="J585" s="719"/>
      <c r="K585" s="761">
        <v>2</v>
      </c>
      <c r="L585" s="778">
        <v>12</v>
      </c>
      <c r="M585" s="780">
        <v>15600</v>
      </c>
      <c r="N585" s="716">
        <v>1</v>
      </c>
      <c r="O585" s="778">
        <v>8</v>
      </c>
      <c r="P585" s="779">
        <v>10400</v>
      </c>
    </row>
    <row r="586" spans="1:16" ht="45" x14ac:dyDescent="0.2">
      <c r="A586" s="715" t="s">
        <v>1447</v>
      </c>
      <c r="B586" s="715" t="s">
        <v>2897</v>
      </c>
      <c r="C586" s="716" t="s">
        <v>2898</v>
      </c>
      <c r="D586" s="717" t="s">
        <v>3128</v>
      </c>
      <c r="E586" s="777">
        <v>1800</v>
      </c>
      <c r="F586" s="778">
        <v>31183728</v>
      </c>
      <c r="G586" s="717" t="s">
        <v>3299</v>
      </c>
      <c r="H586" s="717" t="s">
        <v>3128</v>
      </c>
      <c r="I586" s="719"/>
      <c r="J586" s="719"/>
      <c r="K586" s="761">
        <v>0</v>
      </c>
      <c r="L586" s="778">
        <v>0</v>
      </c>
      <c r="M586" s="716">
        <v>0</v>
      </c>
      <c r="N586" s="716">
        <v>1</v>
      </c>
      <c r="O586" s="778">
        <v>2</v>
      </c>
      <c r="P586" s="779">
        <v>3600</v>
      </c>
    </row>
    <row r="587" spans="1:16" ht="60" x14ac:dyDescent="0.2">
      <c r="A587" s="715" t="s">
        <v>1447</v>
      </c>
      <c r="B587" s="715" t="s">
        <v>2897</v>
      </c>
      <c r="C587" s="716" t="s">
        <v>2898</v>
      </c>
      <c r="D587" s="717" t="s">
        <v>2928</v>
      </c>
      <c r="E587" s="777">
        <v>1800</v>
      </c>
      <c r="F587" s="778">
        <v>31185033</v>
      </c>
      <c r="G587" s="717" t="s">
        <v>3300</v>
      </c>
      <c r="H587" s="717" t="s">
        <v>2928</v>
      </c>
      <c r="I587" s="719"/>
      <c r="J587" s="719"/>
      <c r="K587" s="761">
        <v>1</v>
      </c>
      <c r="L587" s="778">
        <v>4</v>
      </c>
      <c r="M587" s="780">
        <v>7200</v>
      </c>
      <c r="N587" s="716">
        <v>1</v>
      </c>
      <c r="O587" s="778">
        <v>2</v>
      </c>
      <c r="P587" s="779">
        <v>3600</v>
      </c>
    </row>
    <row r="588" spans="1:16" ht="30" x14ac:dyDescent="0.2">
      <c r="A588" s="715" t="s">
        <v>1447</v>
      </c>
      <c r="B588" s="715" t="s">
        <v>2897</v>
      </c>
      <c r="C588" s="716" t="s">
        <v>2898</v>
      </c>
      <c r="D588" s="717" t="s">
        <v>2909</v>
      </c>
      <c r="E588" s="777">
        <v>1200</v>
      </c>
      <c r="F588" s="778">
        <v>31185700</v>
      </c>
      <c r="G588" s="717" t="s">
        <v>3301</v>
      </c>
      <c r="H588" s="717" t="s">
        <v>2909</v>
      </c>
      <c r="I588" s="719"/>
      <c r="J588" s="719"/>
      <c r="K588" s="761">
        <v>2</v>
      </c>
      <c r="L588" s="778">
        <v>12</v>
      </c>
      <c r="M588" s="780">
        <v>14400</v>
      </c>
      <c r="N588" s="716">
        <v>2</v>
      </c>
      <c r="O588" s="778">
        <v>8</v>
      </c>
      <c r="P588" s="779">
        <v>9600</v>
      </c>
    </row>
    <row r="589" spans="1:16" ht="45" x14ac:dyDescent="0.2">
      <c r="A589" s="715" t="s">
        <v>1447</v>
      </c>
      <c r="B589" s="715" t="s">
        <v>2897</v>
      </c>
      <c r="C589" s="716" t="s">
        <v>2898</v>
      </c>
      <c r="D589" s="717" t="s">
        <v>2963</v>
      </c>
      <c r="E589" s="777">
        <v>2000</v>
      </c>
      <c r="F589" s="778">
        <v>31185897</v>
      </c>
      <c r="G589" s="717" t="s">
        <v>3302</v>
      </c>
      <c r="H589" s="717" t="s">
        <v>2963</v>
      </c>
      <c r="I589" s="719"/>
      <c r="J589" s="719"/>
      <c r="K589" s="761">
        <v>0</v>
      </c>
      <c r="L589" s="778">
        <v>0</v>
      </c>
      <c r="M589" s="716">
        <v>0</v>
      </c>
      <c r="N589" s="716">
        <v>2</v>
      </c>
      <c r="O589" s="778">
        <v>8</v>
      </c>
      <c r="P589" s="779">
        <v>16000</v>
      </c>
    </row>
    <row r="590" spans="1:16" ht="60" x14ac:dyDescent="0.2">
      <c r="A590" s="715" t="s">
        <v>1447</v>
      </c>
      <c r="B590" s="715" t="s">
        <v>2897</v>
      </c>
      <c r="C590" s="716" t="s">
        <v>2898</v>
      </c>
      <c r="D590" s="717" t="s">
        <v>3123</v>
      </c>
      <c r="E590" s="777">
        <v>1000</v>
      </c>
      <c r="F590" s="778">
        <v>31186753</v>
      </c>
      <c r="G590" s="717" t="s">
        <v>3303</v>
      </c>
      <c r="H590" s="717" t="s">
        <v>3123</v>
      </c>
      <c r="I590" s="719"/>
      <c r="J590" s="719"/>
      <c r="K590" s="761">
        <v>2</v>
      </c>
      <c r="L590" s="778">
        <v>12</v>
      </c>
      <c r="M590" s="780">
        <v>12000</v>
      </c>
      <c r="N590" s="716">
        <v>2</v>
      </c>
      <c r="O590" s="778">
        <v>8</v>
      </c>
      <c r="P590" s="779">
        <v>8000</v>
      </c>
    </row>
    <row r="591" spans="1:16" ht="30" x14ac:dyDescent="0.2">
      <c r="A591" s="715" t="s">
        <v>1447</v>
      </c>
      <c r="B591" s="715" t="s">
        <v>2897</v>
      </c>
      <c r="C591" s="716" t="s">
        <v>2898</v>
      </c>
      <c r="D591" s="717" t="s">
        <v>2918</v>
      </c>
      <c r="E591" s="777">
        <v>2000</v>
      </c>
      <c r="F591" s="778">
        <v>31186803</v>
      </c>
      <c r="G591" s="717" t="s">
        <v>3304</v>
      </c>
      <c r="H591" s="717" t="s">
        <v>2918</v>
      </c>
      <c r="I591" s="719"/>
      <c r="J591" s="719"/>
      <c r="K591" s="761">
        <v>1</v>
      </c>
      <c r="L591" s="778">
        <v>3</v>
      </c>
      <c r="M591" s="780">
        <v>6000</v>
      </c>
      <c r="N591" s="716">
        <v>2</v>
      </c>
      <c r="O591" s="778">
        <v>8</v>
      </c>
      <c r="P591" s="779">
        <v>16000</v>
      </c>
    </row>
    <row r="592" spans="1:16" ht="45" x14ac:dyDescent="0.2">
      <c r="A592" s="715" t="s">
        <v>1447</v>
      </c>
      <c r="B592" s="715" t="s">
        <v>2897</v>
      </c>
      <c r="C592" s="716" t="s">
        <v>2898</v>
      </c>
      <c r="D592" s="717" t="s">
        <v>2928</v>
      </c>
      <c r="E592" s="777">
        <v>2800</v>
      </c>
      <c r="F592" s="778">
        <v>31187857</v>
      </c>
      <c r="G592" s="717" t="s">
        <v>3305</v>
      </c>
      <c r="H592" s="717" t="s">
        <v>2928</v>
      </c>
      <c r="I592" s="719"/>
      <c r="J592" s="719"/>
      <c r="K592" s="761">
        <v>2</v>
      </c>
      <c r="L592" s="778">
        <v>12</v>
      </c>
      <c r="M592" s="780">
        <v>33600</v>
      </c>
      <c r="N592" s="716">
        <v>2</v>
      </c>
      <c r="O592" s="778">
        <v>8</v>
      </c>
      <c r="P592" s="779">
        <v>22400</v>
      </c>
    </row>
    <row r="593" spans="1:16" ht="45" x14ac:dyDescent="0.2">
      <c r="A593" s="715" t="s">
        <v>1447</v>
      </c>
      <c r="B593" s="715" t="s">
        <v>2897</v>
      </c>
      <c r="C593" s="716" t="s">
        <v>2898</v>
      </c>
      <c r="D593" s="717" t="s">
        <v>2909</v>
      </c>
      <c r="E593" s="777">
        <v>1200</v>
      </c>
      <c r="F593" s="778">
        <v>31187895</v>
      </c>
      <c r="G593" s="717" t="s">
        <v>3306</v>
      </c>
      <c r="H593" s="717" t="s">
        <v>2909</v>
      </c>
      <c r="I593" s="719"/>
      <c r="J593" s="719"/>
      <c r="K593" s="761">
        <v>2</v>
      </c>
      <c r="L593" s="778">
        <v>12</v>
      </c>
      <c r="M593" s="780">
        <v>14400</v>
      </c>
      <c r="N593" s="716">
        <v>1</v>
      </c>
      <c r="O593" s="778">
        <v>8</v>
      </c>
      <c r="P593" s="779">
        <v>9600</v>
      </c>
    </row>
    <row r="594" spans="1:16" ht="30" x14ac:dyDescent="0.2">
      <c r="A594" s="715" t="s">
        <v>1447</v>
      </c>
      <c r="B594" s="715" t="s">
        <v>2897</v>
      </c>
      <c r="C594" s="716" t="s">
        <v>2898</v>
      </c>
      <c r="D594" s="717" t="s">
        <v>2909</v>
      </c>
      <c r="E594" s="777">
        <v>1000</v>
      </c>
      <c r="F594" s="778">
        <v>31188056</v>
      </c>
      <c r="G594" s="717" t="s">
        <v>3307</v>
      </c>
      <c r="H594" s="717" t="s">
        <v>2909</v>
      </c>
      <c r="I594" s="719"/>
      <c r="J594" s="719"/>
      <c r="K594" s="761">
        <v>0</v>
      </c>
      <c r="L594" s="778">
        <v>0</v>
      </c>
      <c r="M594" s="716">
        <v>0</v>
      </c>
      <c r="N594" s="716">
        <v>1</v>
      </c>
      <c r="O594" s="778">
        <v>1</v>
      </c>
      <c r="P594" s="779">
        <v>1000</v>
      </c>
    </row>
    <row r="595" spans="1:16" ht="45" x14ac:dyDescent="0.2">
      <c r="A595" s="715" t="s">
        <v>1447</v>
      </c>
      <c r="B595" s="715" t="s">
        <v>2897</v>
      </c>
      <c r="C595" s="716" t="s">
        <v>2898</v>
      </c>
      <c r="D595" s="717" t="s">
        <v>3259</v>
      </c>
      <c r="E595" s="777">
        <v>1000</v>
      </c>
      <c r="F595" s="778">
        <v>31188253</v>
      </c>
      <c r="G595" s="717" t="s">
        <v>3308</v>
      </c>
      <c r="H595" s="717" t="s">
        <v>3259</v>
      </c>
      <c r="I595" s="719"/>
      <c r="J595" s="719"/>
      <c r="K595" s="761">
        <v>1</v>
      </c>
      <c r="L595" s="778">
        <v>4</v>
      </c>
      <c r="M595" s="780">
        <v>4000</v>
      </c>
      <c r="N595" s="716">
        <v>2</v>
      </c>
      <c r="O595" s="778">
        <v>8</v>
      </c>
      <c r="P595" s="779">
        <v>8000</v>
      </c>
    </row>
    <row r="596" spans="1:16" ht="45" x14ac:dyDescent="0.2">
      <c r="A596" s="715" t="s">
        <v>1447</v>
      </c>
      <c r="B596" s="715" t="s">
        <v>2897</v>
      </c>
      <c r="C596" s="716" t="s">
        <v>2898</v>
      </c>
      <c r="D596" s="717" t="s">
        <v>3123</v>
      </c>
      <c r="E596" s="777">
        <v>1000</v>
      </c>
      <c r="F596" s="778">
        <v>31188332</v>
      </c>
      <c r="G596" s="717" t="s">
        <v>3309</v>
      </c>
      <c r="H596" s="717" t="s">
        <v>3123</v>
      </c>
      <c r="I596" s="719"/>
      <c r="J596" s="719"/>
      <c r="K596" s="761">
        <v>2</v>
      </c>
      <c r="L596" s="778">
        <v>9</v>
      </c>
      <c r="M596" s="780">
        <v>9000</v>
      </c>
      <c r="N596" s="716">
        <v>2</v>
      </c>
      <c r="O596" s="778">
        <v>8</v>
      </c>
      <c r="P596" s="779">
        <v>8000</v>
      </c>
    </row>
    <row r="597" spans="1:16" ht="45" x14ac:dyDescent="0.2">
      <c r="A597" s="715" t="s">
        <v>1447</v>
      </c>
      <c r="B597" s="715" t="s">
        <v>2897</v>
      </c>
      <c r="C597" s="716" t="s">
        <v>2898</v>
      </c>
      <c r="D597" s="717" t="s">
        <v>3310</v>
      </c>
      <c r="E597" s="777">
        <v>1800</v>
      </c>
      <c r="F597" s="778">
        <v>31188831</v>
      </c>
      <c r="G597" s="717" t="s">
        <v>3311</v>
      </c>
      <c r="H597" s="717" t="s">
        <v>3310</v>
      </c>
      <c r="I597" s="719"/>
      <c r="J597" s="719"/>
      <c r="K597" s="761">
        <v>2</v>
      </c>
      <c r="L597" s="778">
        <v>12</v>
      </c>
      <c r="M597" s="780">
        <v>21600</v>
      </c>
      <c r="N597" s="716">
        <v>2</v>
      </c>
      <c r="O597" s="778">
        <v>8</v>
      </c>
      <c r="P597" s="779">
        <v>14400</v>
      </c>
    </row>
    <row r="598" spans="1:16" ht="30" x14ac:dyDescent="0.2">
      <c r="A598" s="715" t="s">
        <v>1447</v>
      </c>
      <c r="B598" s="715" t="s">
        <v>2897</v>
      </c>
      <c r="C598" s="716" t="s">
        <v>2898</v>
      </c>
      <c r="D598" s="717" t="s">
        <v>2918</v>
      </c>
      <c r="E598" s="777">
        <v>1800</v>
      </c>
      <c r="F598" s="778">
        <v>31189237</v>
      </c>
      <c r="G598" s="717" t="s">
        <v>3312</v>
      </c>
      <c r="H598" s="717" t="s">
        <v>2918</v>
      </c>
      <c r="I598" s="719"/>
      <c r="J598" s="719"/>
      <c r="K598" s="761">
        <v>1</v>
      </c>
      <c r="L598" s="778">
        <v>3</v>
      </c>
      <c r="M598" s="780">
        <v>5400</v>
      </c>
      <c r="N598" s="716">
        <v>2</v>
      </c>
      <c r="O598" s="778">
        <v>8</v>
      </c>
      <c r="P598" s="779">
        <v>14400</v>
      </c>
    </row>
    <row r="599" spans="1:16" ht="45" x14ac:dyDescent="0.2">
      <c r="A599" s="715" t="s">
        <v>1447</v>
      </c>
      <c r="B599" s="715" t="s">
        <v>2897</v>
      </c>
      <c r="C599" s="716" t="s">
        <v>2898</v>
      </c>
      <c r="D599" s="717" t="s">
        <v>3263</v>
      </c>
      <c r="E599" s="777">
        <v>1000</v>
      </c>
      <c r="F599" s="778">
        <v>31189362</v>
      </c>
      <c r="G599" s="717" t="s">
        <v>3313</v>
      </c>
      <c r="H599" s="717" t="s">
        <v>3263</v>
      </c>
      <c r="I599" s="719"/>
      <c r="J599" s="719"/>
      <c r="K599" s="761">
        <v>2</v>
      </c>
      <c r="L599" s="778">
        <v>12</v>
      </c>
      <c r="M599" s="780">
        <v>12000</v>
      </c>
      <c r="N599" s="716">
        <v>0</v>
      </c>
      <c r="O599" s="778">
        <v>0</v>
      </c>
      <c r="P599" s="779">
        <v>0</v>
      </c>
    </row>
    <row r="600" spans="1:16" ht="30" x14ac:dyDescent="0.2">
      <c r="A600" s="715" t="s">
        <v>1447</v>
      </c>
      <c r="B600" s="715" t="s">
        <v>2897</v>
      </c>
      <c r="C600" s="716" t="s">
        <v>2898</v>
      </c>
      <c r="D600" s="717" t="s">
        <v>2912</v>
      </c>
      <c r="E600" s="777">
        <v>930</v>
      </c>
      <c r="F600" s="778">
        <v>31189870</v>
      </c>
      <c r="G600" s="717" t="s">
        <v>3314</v>
      </c>
      <c r="H600" s="717" t="s">
        <v>2912</v>
      </c>
      <c r="I600" s="719"/>
      <c r="J600" s="719"/>
      <c r="K600" s="761">
        <v>2</v>
      </c>
      <c r="L600" s="778">
        <v>12</v>
      </c>
      <c r="M600" s="780">
        <v>11160</v>
      </c>
      <c r="N600" s="716">
        <v>2</v>
      </c>
      <c r="O600" s="778">
        <v>8</v>
      </c>
      <c r="P600" s="779">
        <v>7440</v>
      </c>
    </row>
    <row r="601" spans="1:16" ht="30" x14ac:dyDescent="0.2">
      <c r="A601" s="715" t="s">
        <v>1447</v>
      </c>
      <c r="B601" s="715" t="s">
        <v>2897</v>
      </c>
      <c r="C601" s="716" t="s">
        <v>2898</v>
      </c>
      <c r="D601" s="717" t="s">
        <v>2918</v>
      </c>
      <c r="E601" s="777">
        <v>1000</v>
      </c>
      <c r="F601" s="778">
        <v>31190095</v>
      </c>
      <c r="G601" s="717" t="s">
        <v>3315</v>
      </c>
      <c r="H601" s="717" t="s">
        <v>2918</v>
      </c>
      <c r="I601" s="719"/>
      <c r="J601" s="719"/>
      <c r="K601" s="761">
        <v>1</v>
      </c>
      <c r="L601" s="778">
        <v>4</v>
      </c>
      <c r="M601" s="780">
        <v>4000</v>
      </c>
      <c r="N601" s="716">
        <v>2</v>
      </c>
      <c r="O601" s="778">
        <v>8</v>
      </c>
      <c r="P601" s="779">
        <v>8000</v>
      </c>
    </row>
    <row r="602" spans="1:16" ht="60" x14ac:dyDescent="0.2">
      <c r="A602" s="715" t="s">
        <v>1447</v>
      </c>
      <c r="B602" s="715" t="s">
        <v>2897</v>
      </c>
      <c r="C602" s="716" t="s">
        <v>2898</v>
      </c>
      <c r="D602" s="717" t="s">
        <v>3235</v>
      </c>
      <c r="E602" s="777">
        <v>1600</v>
      </c>
      <c r="F602" s="778">
        <v>31192966</v>
      </c>
      <c r="G602" s="717" t="s">
        <v>3316</v>
      </c>
      <c r="H602" s="717" t="s">
        <v>3235</v>
      </c>
      <c r="I602" s="719"/>
      <c r="J602" s="719"/>
      <c r="K602" s="761">
        <v>1</v>
      </c>
      <c r="L602" s="778">
        <v>4</v>
      </c>
      <c r="M602" s="780">
        <v>6400</v>
      </c>
      <c r="N602" s="716">
        <v>1</v>
      </c>
      <c r="O602" s="778">
        <v>3</v>
      </c>
      <c r="P602" s="779">
        <v>4800</v>
      </c>
    </row>
    <row r="603" spans="1:16" ht="45" x14ac:dyDescent="0.2">
      <c r="A603" s="715" t="s">
        <v>1447</v>
      </c>
      <c r="B603" s="715" t="s">
        <v>2897</v>
      </c>
      <c r="C603" s="716" t="s">
        <v>2898</v>
      </c>
      <c r="D603" s="717" t="s">
        <v>2906</v>
      </c>
      <c r="E603" s="777">
        <v>1000</v>
      </c>
      <c r="F603" s="778">
        <v>31192976</v>
      </c>
      <c r="G603" s="717" t="s">
        <v>3317</v>
      </c>
      <c r="H603" s="717" t="s">
        <v>2906</v>
      </c>
      <c r="I603" s="719"/>
      <c r="J603" s="719"/>
      <c r="K603" s="761">
        <v>2</v>
      </c>
      <c r="L603" s="778">
        <v>12</v>
      </c>
      <c r="M603" s="780">
        <v>12000</v>
      </c>
      <c r="N603" s="716">
        <v>2</v>
      </c>
      <c r="O603" s="778">
        <v>8</v>
      </c>
      <c r="P603" s="779">
        <v>8000</v>
      </c>
    </row>
    <row r="604" spans="1:16" ht="45" x14ac:dyDescent="0.2">
      <c r="A604" s="715" t="s">
        <v>1447</v>
      </c>
      <c r="B604" s="715" t="s">
        <v>2897</v>
      </c>
      <c r="C604" s="716" t="s">
        <v>2898</v>
      </c>
      <c r="D604" s="717" t="s">
        <v>2899</v>
      </c>
      <c r="E604" s="777">
        <v>1500</v>
      </c>
      <c r="F604" s="778">
        <v>31462687</v>
      </c>
      <c r="G604" s="717" t="s">
        <v>3318</v>
      </c>
      <c r="H604" s="717" t="s">
        <v>2899</v>
      </c>
      <c r="I604" s="719"/>
      <c r="J604" s="719"/>
      <c r="K604" s="761">
        <v>1</v>
      </c>
      <c r="L604" s="778">
        <v>3</v>
      </c>
      <c r="M604" s="780">
        <v>4500</v>
      </c>
      <c r="N604" s="716">
        <v>2</v>
      </c>
      <c r="O604" s="778">
        <v>8</v>
      </c>
      <c r="P604" s="779">
        <v>12000</v>
      </c>
    </row>
    <row r="605" spans="1:16" ht="45" x14ac:dyDescent="0.2">
      <c r="A605" s="715" t="s">
        <v>1447</v>
      </c>
      <c r="B605" s="715" t="s">
        <v>2897</v>
      </c>
      <c r="C605" s="716" t="s">
        <v>2898</v>
      </c>
      <c r="D605" s="717" t="s">
        <v>2912</v>
      </c>
      <c r="E605" s="777">
        <v>930</v>
      </c>
      <c r="F605" s="778">
        <v>31484480</v>
      </c>
      <c r="G605" s="717" t="s">
        <v>3319</v>
      </c>
      <c r="H605" s="717" t="s">
        <v>2912</v>
      </c>
      <c r="I605" s="719"/>
      <c r="J605" s="719"/>
      <c r="K605" s="761">
        <v>2</v>
      </c>
      <c r="L605" s="778">
        <v>12</v>
      </c>
      <c r="M605" s="780">
        <v>11160</v>
      </c>
      <c r="N605" s="716">
        <v>2</v>
      </c>
      <c r="O605" s="778">
        <v>8</v>
      </c>
      <c r="P605" s="779">
        <v>7440</v>
      </c>
    </row>
    <row r="606" spans="1:16" ht="45" x14ac:dyDescent="0.2">
      <c r="A606" s="715" t="s">
        <v>1447</v>
      </c>
      <c r="B606" s="715" t="s">
        <v>2897</v>
      </c>
      <c r="C606" s="716" t="s">
        <v>2898</v>
      </c>
      <c r="D606" s="717" t="s">
        <v>2918</v>
      </c>
      <c r="E606" s="777">
        <v>1200</v>
      </c>
      <c r="F606" s="778">
        <v>40100624</v>
      </c>
      <c r="G606" s="717" t="s">
        <v>3320</v>
      </c>
      <c r="H606" s="717" t="s">
        <v>2918</v>
      </c>
      <c r="I606" s="719"/>
      <c r="J606" s="719"/>
      <c r="K606" s="761">
        <v>2</v>
      </c>
      <c r="L606" s="778">
        <v>12</v>
      </c>
      <c r="M606" s="780">
        <v>14400</v>
      </c>
      <c r="N606" s="716">
        <v>2</v>
      </c>
      <c r="O606" s="778">
        <v>8</v>
      </c>
      <c r="P606" s="779">
        <v>9600</v>
      </c>
    </row>
    <row r="607" spans="1:16" ht="30" x14ac:dyDescent="0.2">
      <c r="A607" s="715" t="s">
        <v>1447</v>
      </c>
      <c r="B607" s="715" t="s">
        <v>2897</v>
      </c>
      <c r="C607" s="716" t="s">
        <v>2898</v>
      </c>
      <c r="D607" s="717" t="s">
        <v>2909</v>
      </c>
      <c r="E607" s="777">
        <v>930</v>
      </c>
      <c r="F607" s="778">
        <v>40117709</v>
      </c>
      <c r="G607" s="717" t="s">
        <v>3321</v>
      </c>
      <c r="H607" s="717" t="s">
        <v>2909</v>
      </c>
      <c r="I607" s="719"/>
      <c r="J607" s="719"/>
      <c r="K607" s="761">
        <v>1</v>
      </c>
      <c r="L607" s="778">
        <v>2</v>
      </c>
      <c r="M607" s="780">
        <v>1860</v>
      </c>
      <c r="N607" s="716">
        <v>2</v>
      </c>
      <c r="O607" s="778">
        <v>8</v>
      </c>
      <c r="P607" s="779">
        <v>7440</v>
      </c>
    </row>
    <row r="608" spans="1:16" ht="45" x14ac:dyDescent="0.2">
      <c r="A608" s="715" t="s">
        <v>1447</v>
      </c>
      <c r="B608" s="715" t="s">
        <v>2897</v>
      </c>
      <c r="C608" s="716" t="s">
        <v>2898</v>
      </c>
      <c r="D608" s="717" t="s">
        <v>3126</v>
      </c>
      <c r="E608" s="777">
        <v>2200</v>
      </c>
      <c r="F608" s="778">
        <v>40240720</v>
      </c>
      <c r="G608" s="717" t="s">
        <v>3322</v>
      </c>
      <c r="H608" s="717" t="s">
        <v>3126</v>
      </c>
      <c r="I608" s="719"/>
      <c r="J608" s="719"/>
      <c r="K608" s="761">
        <v>0</v>
      </c>
      <c r="L608" s="778">
        <v>0</v>
      </c>
      <c r="M608" s="716">
        <v>0</v>
      </c>
      <c r="N608" s="716">
        <v>1</v>
      </c>
      <c r="O608" s="778">
        <v>1</v>
      </c>
      <c r="P608" s="779">
        <v>2200</v>
      </c>
    </row>
    <row r="609" spans="1:16" ht="45" x14ac:dyDescent="0.2">
      <c r="A609" s="715" t="s">
        <v>1447</v>
      </c>
      <c r="B609" s="715" t="s">
        <v>2897</v>
      </c>
      <c r="C609" s="716" t="s">
        <v>2898</v>
      </c>
      <c r="D609" s="717" t="s">
        <v>3123</v>
      </c>
      <c r="E609" s="777">
        <v>1000</v>
      </c>
      <c r="F609" s="778">
        <v>40318705</v>
      </c>
      <c r="G609" s="717" t="s">
        <v>3323</v>
      </c>
      <c r="H609" s="717" t="s">
        <v>3123</v>
      </c>
      <c r="I609" s="719"/>
      <c r="J609" s="719"/>
      <c r="K609" s="761">
        <v>2</v>
      </c>
      <c r="L609" s="778">
        <v>12</v>
      </c>
      <c r="M609" s="780">
        <v>12000</v>
      </c>
      <c r="N609" s="716">
        <v>1</v>
      </c>
      <c r="O609" s="778">
        <v>8</v>
      </c>
      <c r="P609" s="779">
        <v>8000</v>
      </c>
    </row>
    <row r="610" spans="1:16" ht="45" x14ac:dyDescent="0.2">
      <c r="A610" s="715" t="s">
        <v>1447</v>
      </c>
      <c r="B610" s="715" t="s">
        <v>2897</v>
      </c>
      <c r="C610" s="716" t="s">
        <v>2898</v>
      </c>
      <c r="D610" s="717" t="s">
        <v>3263</v>
      </c>
      <c r="E610" s="777">
        <v>930</v>
      </c>
      <c r="F610" s="778">
        <v>40371007</v>
      </c>
      <c r="G610" s="717" t="s">
        <v>3324</v>
      </c>
      <c r="H610" s="717" t="s">
        <v>3263</v>
      </c>
      <c r="I610" s="719"/>
      <c r="J610" s="719"/>
      <c r="K610" s="761">
        <v>0</v>
      </c>
      <c r="L610" s="778">
        <v>0</v>
      </c>
      <c r="M610" s="716">
        <v>0</v>
      </c>
      <c r="N610" s="716">
        <v>1</v>
      </c>
      <c r="O610" s="778">
        <v>1</v>
      </c>
      <c r="P610" s="779">
        <v>930</v>
      </c>
    </row>
    <row r="611" spans="1:16" ht="45" x14ac:dyDescent="0.2">
      <c r="A611" s="715" t="s">
        <v>1447</v>
      </c>
      <c r="B611" s="715" t="s">
        <v>2897</v>
      </c>
      <c r="C611" s="716" t="s">
        <v>2898</v>
      </c>
      <c r="D611" s="717" t="s">
        <v>2918</v>
      </c>
      <c r="E611" s="777">
        <v>1000</v>
      </c>
      <c r="F611" s="778">
        <v>40387056</v>
      </c>
      <c r="G611" s="717" t="s">
        <v>3325</v>
      </c>
      <c r="H611" s="717" t="s">
        <v>2918</v>
      </c>
      <c r="I611" s="719"/>
      <c r="J611" s="719"/>
      <c r="K611" s="761">
        <v>0</v>
      </c>
      <c r="L611" s="778">
        <v>0</v>
      </c>
      <c r="M611" s="716">
        <v>0</v>
      </c>
      <c r="N611" s="716">
        <v>1</v>
      </c>
      <c r="O611" s="778">
        <v>2</v>
      </c>
      <c r="P611" s="779">
        <v>2000</v>
      </c>
    </row>
    <row r="612" spans="1:16" ht="60" x14ac:dyDescent="0.2">
      <c r="A612" s="715" t="s">
        <v>1447</v>
      </c>
      <c r="B612" s="715" t="s">
        <v>2897</v>
      </c>
      <c r="C612" s="716" t="s">
        <v>2898</v>
      </c>
      <c r="D612" s="717" t="s">
        <v>2909</v>
      </c>
      <c r="E612" s="777">
        <v>1200</v>
      </c>
      <c r="F612" s="778">
        <v>40473999</v>
      </c>
      <c r="G612" s="717" t="s">
        <v>3326</v>
      </c>
      <c r="H612" s="717" t="s">
        <v>2909</v>
      </c>
      <c r="I612" s="719"/>
      <c r="J612" s="719"/>
      <c r="K612" s="761">
        <v>2</v>
      </c>
      <c r="L612" s="778">
        <v>12</v>
      </c>
      <c r="M612" s="780">
        <v>14400</v>
      </c>
      <c r="N612" s="716">
        <v>2</v>
      </c>
      <c r="O612" s="778">
        <v>8</v>
      </c>
      <c r="P612" s="779">
        <v>9600</v>
      </c>
    </row>
    <row r="613" spans="1:16" ht="45" x14ac:dyDescent="0.2">
      <c r="A613" s="715" t="s">
        <v>1447</v>
      </c>
      <c r="B613" s="715" t="s">
        <v>2897</v>
      </c>
      <c r="C613" s="716" t="s">
        <v>2898</v>
      </c>
      <c r="D613" s="717" t="s">
        <v>3142</v>
      </c>
      <c r="E613" s="777">
        <v>1800</v>
      </c>
      <c r="F613" s="778">
        <v>40490820</v>
      </c>
      <c r="G613" s="717" t="s">
        <v>3327</v>
      </c>
      <c r="H613" s="717" t="s">
        <v>3142</v>
      </c>
      <c r="I613" s="719"/>
      <c r="J613" s="719"/>
      <c r="K613" s="761">
        <v>2</v>
      </c>
      <c r="L613" s="778">
        <v>12</v>
      </c>
      <c r="M613" s="780">
        <v>21600</v>
      </c>
      <c r="N613" s="716">
        <v>2</v>
      </c>
      <c r="O613" s="778">
        <v>8</v>
      </c>
      <c r="P613" s="779">
        <v>14400</v>
      </c>
    </row>
    <row r="614" spans="1:16" ht="45" x14ac:dyDescent="0.2">
      <c r="A614" s="715" t="s">
        <v>1447</v>
      </c>
      <c r="B614" s="715" t="s">
        <v>2897</v>
      </c>
      <c r="C614" s="716" t="s">
        <v>2898</v>
      </c>
      <c r="D614" s="717" t="s">
        <v>3128</v>
      </c>
      <c r="E614" s="777">
        <v>1800</v>
      </c>
      <c r="F614" s="778">
        <v>40504197</v>
      </c>
      <c r="G614" s="717" t="s">
        <v>3328</v>
      </c>
      <c r="H614" s="717" t="s">
        <v>3128</v>
      </c>
      <c r="I614" s="719"/>
      <c r="J614" s="719"/>
      <c r="K614" s="761">
        <v>2</v>
      </c>
      <c r="L614" s="778">
        <v>8</v>
      </c>
      <c r="M614" s="780">
        <v>14400</v>
      </c>
      <c r="N614" s="716">
        <v>0</v>
      </c>
      <c r="O614" s="778">
        <v>0</v>
      </c>
      <c r="P614" s="779">
        <v>0</v>
      </c>
    </row>
    <row r="615" spans="1:16" ht="45" x14ac:dyDescent="0.2">
      <c r="A615" s="715" t="s">
        <v>1447</v>
      </c>
      <c r="B615" s="715" t="s">
        <v>2897</v>
      </c>
      <c r="C615" s="716" t="s">
        <v>2898</v>
      </c>
      <c r="D615" s="717" t="s">
        <v>3259</v>
      </c>
      <c r="E615" s="777">
        <v>930</v>
      </c>
      <c r="F615" s="778">
        <v>40517118</v>
      </c>
      <c r="G615" s="717" t="s">
        <v>3329</v>
      </c>
      <c r="H615" s="717" t="s">
        <v>3259</v>
      </c>
      <c r="I615" s="719"/>
      <c r="J615" s="719"/>
      <c r="K615" s="761">
        <v>1</v>
      </c>
      <c r="L615" s="778">
        <v>1</v>
      </c>
      <c r="M615" s="716">
        <v>930</v>
      </c>
      <c r="N615" s="716">
        <v>1</v>
      </c>
      <c r="O615" s="778">
        <v>7</v>
      </c>
      <c r="P615" s="779">
        <v>6510</v>
      </c>
    </row>
    <row r="616" spans="1:16" ht="45" x14ac:dyDescent="0.2">
      <c r="A616" s="715" t="s">
        <v>1447</v>
      </c>
      <c r="B616" s="715" t="s">
        <v>2897</v>
      </c>
      <c r="C616" s="716" t="s">
        <v>2898</v>
      </c>
      <c r="D616" s="717" t="s">
        <v>3123</v>
      </c>
      <c r="E616" s="777">
        <v>1100</v>
      </c>
      <c r="F616" s="778">
        <v>40712442</v>
      </c>
      <c r="G616" s="717" t="s">
        <v>3330</v>
      </c>
      <c r="H616" s="717" t="s">
        <v>3123</v>
      </c>
      <c r="I616" s="719"/>
      <c r="J616" s="719"/>
      <c r="K616" s="761">
        <v>2</v>
      </c>
      <c r="L616" s="778">
        <v>9</v>
      </c>
      <c r="M616" s="780">
        <v>9900</v>
      </c>
      <c r="N616" s="716">
        <v>0</v>
      </c>
      <c r="O616" s="778">
        <v>0</v>
      </c>
      <c r="P616" s="779">
        <v>0</v>
      </c>
    </row>
    <row r="617" spans="1:16" ht="45" x14ac:dyDescent="0.2">
      <c r="A617" s="715" t="s">
        <v>1447</v>
      </c>
      <c r="B617" s="715" t="s">
        <v>2897</v>
      </c>
      <c r="C617" s="716" t="s">
        <v>2898</v>
      </c>
      <c r="D617" s="717" t="s">
        <v>2918</v>
      </c>
      <c r="E617" s="777">
        <v>1000</v>
      </c>
      <c r="F617" s="778">
        <v>40775456</v>
      </c>
      <c r="G617" s="717" t="s">
        <v>3331</v>
      </c>
      <c r="H617" s="717" t="s">
        <v>2918</v>
      </c>
      <c r="I617" s="719"/>
      <c r="J617" s="719"/>
      <c r="K617" s="761">
        <v>0</v>
      </c>
      <c r="L617" s="778">
        <v>0</v>
      </c>
      <c r="M617" s="716">
        <v>0</v>
      </c>
      <c r="N617" s="716">
        <v>1</v>
      </c>
      <c r="O617" s="778">
        <v>5</v>
      </c>
      <c r="P617" s="779">
        <v>5000</v>
      </c>
    </row>
    <row r="618" spans="1:16" ht="60" x14ac:dyDescent="0.2">
      <c r="A618" s="715" t="s">
        <v>1447</v>
      </c>
      <c r="B618" s="715" t="s">
        <v>2897</v>
      </c>
      <c r="C618" s="716" t="s">
        <v>2898</v>
      </c>
      <c r="D618" s="717" t="s">
        <v>3142</v>
      </c>
      <c r="E618" s="777">
        <v>1800</v>
      </c>
      <c r="F618" s="778">
        <v>40814381</v>
      </c>
      <c r="G618" s="717" t="s">
        <v>3332</v>
      </c>
      <c r="H618" s="717" t="s">
        <v>3142</v>
      </c>
      <c r="I618" s="719"/>
      <c r="J618" s="719"/>
      <c r="K618" s="761">
        <v>1</v>
      </c>
      <c r="L618" s="778">
        <v>2</v>
      </c>
      <c r="M618" s="780">
        <v>3600</v>
      </c>
      <c r="N618" s="716">
        <v>1</v>
      </c>
      <c r="O618" s="778">
        <v>7</v>
      </c>
      <c r="P618" s="779">
        <v>12600</v>
      </c>
    </row>
    <row r="619" spans="1:16" ht="45" x14ac:dyDescent="0.2">
      <c r="A619" s="715" t="s">
        <v>1447</v>
      </c>
      <c r="B619" s="715" t="s">
        <v>2897</v>
      </c>
      <c r="C619" s="716" t="s">
        <v>2898</v>
      </c>
      <c r="D619" s="717" t="s">
        <v>2909</v>
      </c>
      <c r="E619" s="777">
        <v>1000</v>
      </c>
      <c r="F619" s="778">
        <v>40837779</v>
      </c>
      <c r="G619" s="717" t="s">
        <v>3333</v>
      </c>
      <c r="H619" s="717" t="s">
        <v>2909</v>
      </c>
      <c r="I619" s="719"/>
      <c r="J619" s="719"/>
      <c r="K619" s="761">
        <v>2</v>
      </c>
      <c r="L619" s="778">
        <v>12</v>
      </c>
      <c r="M619" s="780">
        <v>12000</v>
      </c>
      <c r="N619" s="716">
        <v>2</v>
      </c>
      <c r="O619" s="778">
        <v>8</v>
      </c>
      <c r="P619" s="779">
        <v>8000</v>
      </c>
    </row>
    <row r="620" spans="1:16" ht="60" x14ac:dyDescent="0.2">
      <c r="A620" s="715" t="s">
        <v>1447</v>
      </c>
      <c r="B620" s="715" t="s">
        <v>2897</v>
      </c>
      <c r="C620" s="716" t="s">
        <v>2898</v>
      </c>
      <c r="D620" s="717" t="s">
        <v>3235</v>
      </c>
      <c r="E620" s="777">
        <v>2200</v>
      </c>
      <c r="F620" s="778">
        <v>40837785</v>
      </c>
      <c r="G620" s="717" t="s">
        <v>3334</v>
      </c>
      <c r="H620" s="717" t="s">
        <v>3235</v>
      </c>
      <c r="I620" s="719"/>
      <c r="J620" s="719"/>
      <c r="K620" s="761">
        <v>2</v>
      </c>
      <c r="L620" s="778">
        <v>12</v>
      </c>
      <c r="M620" s="780">
        <v>26400</v>
      </c>
      <c r="N620" s="716">
        <v>2</v>
      </c>
      <c r="O620" s="778">
        <v>8</v>
      </c>
      <c r="P620" s="779">
        <v>17600</v>
      </c>
    </row>
    <row r="621" spans="1:16" ht="45" x14ac:dyDescent="0.2">
      <c r="A621" s="715" t="s">
        <v>1447</v>
      </c>
      <c r="B621" s="715" t="s">
        <v>2897</v>
      </c>
      <c r="C621" s="716" t="s">
        <v>2898</v>
      </c>
      <c r="D621" s="717" t="s">
        <v>3005</v>
      </c>
      <c r="E621" s="777">
        <v>2200</v>
      </c>
      <c r="F621" s="778">
        <v>40842023</v>
      </c>
      <c r="G621" s="717" t="s">
        <v>3335</v>
      </c>
      <c r="H621" s="717" t="s">
        <v>3005</v>
      </c>
      <c r="I621" s="719"/>
      <c r="J621" s="719"/>
      <c r="K621" s="761">
        <v>0</v>
      </c>
      <c r="L621" s="778">
        <v>0</v>
      </c>
      <c r="M621" s="716">
        <v>0</v>
      </c>
      <c r="N621" s="716">
        <v>1</v>
      </c>
      <c r="O621" s="778">
        <v>3</v>
      </c>
      <c r="P621" s="779">
        <v>6600</v>
      </c>
    </row>
    <row r="622" spans="1:16" ht="45" x14ac:dyDescent="0.2">
      <c r="A622" s="715" t="s">
        <v>1447</v>
      </c>
      <c r="B622" s="715" t="s">
        <v>2897</v>
      </c>
      <c r="C622" s="716" t="s">
        <v>2898</v>
      </c>
      <c r="D622" s="717" t="s">
        <v>3128</v>
      </c>
      <c r="E622" s="777">
        <v>1800</v>
      </c>
      <c r="F622" s="778">
        <v>40904613</v>
      </c>
      <c r="G622" s="717" t="s">
        <v>3336</v>
      </c>
      <c r="H622" s="717" t="s">
        <v>3128</v>
      </c>
      <c r="I622" s="719"/>
      <c r="J622" s="719"/>
      <c r="K622" s="761">
        <v>0</v>
      </c>
      <c r="L622" s="778">
        <v>0</v>
      </c>
      <c r="M622" s="716">
        <v>0</v>
      </c>
      <c r="N622" s="716">
        <v>1</v>
      </c>
      <c r="O622" s="778">
        <v>4</v>
      </c>
      <c r="P622" s="779">
        <v>7200</v>
      </c>
    </row>
    <row r="623" spans="1:16" ht="45" x14ac:dyDescent="0.2">
      <c r="A623" s="715" t="s">
        <v>1447</v>
      </c>
      <c r="B623" s="715" t="s">
        <v>2897</v>
      </c>
      <c r="C623" s="716" t="s">
        <v>2898</v>
      </c>
      <c r="D623" s="717" t="s">
        <v>3123</v>
      </c>
      <c r="E623" s="777">
        <v>1000</v>
      </c>
      <c r="F623" s="778">
        <v>41039142</v>
      </c>
      <c r="G623" s="717" t="s">
        <v>3337</v>
      </c>
      <c r="H623" s="717" t="s">
        <v>3123</v>
      </c>
      <c r="I623" s="719"/>
      <c r="J623" s="719"/>
      <c r="K623" s="761">
        <v>2</v>
      </c>
      <c r="L623" s="778">
        <v>12</v>
      </c>
      <c r="M623" s="780">
        <v>12000</v>
      </c>
      <c r="N623" s="716">
        <v>2</v>
      </c>
      <c r="O623" s="778">
        <v>8</v>
      </c>
      <c r="P623" s="779">
        <v>8000</v>
      </c>
    </row>
    <row r="624" spans="1:16" ht="45" x14ac:dyDescent="0.2">
      <c r="A624" s="715" t="s">
        <v>1447</v>
      </c>
      <c r="B624" s="715" t="s">
        <v>2897</v>
      </c>
      <c r="C624" s="716" t="s">
        <v>2898</v>
      </c>
      <c r="D624" s="717" t="s">
        <v>2940</v>
      </c>
      <c r="E624" s="777">
        <v>3100</v>
      </c>
      <c r="F624" s="778">
        <v>41152071</v>
      </c>
      <c r="G624" s="717" t="s">
        <v>3338</v>
      </c>
      <c r="H624" s="717" t="s">
        <v>2940</v>
      </c>
      <c r="I624" s="719"/>
      <c r="J624" s="719"/>
      <c r="K624" s="761">
        <v>2</v>
      </c>
      <c r="L624" s="778">
        <v>9</v>
      </c>
      <c r="M624" s="780">
        <v>27900</v>
      </c>
      <c r="N624" s="716">
        <v>1</v>
      </c>
      <c r="O624" s="778">
        <v>1</v>
      </c>
      <c r="P624" s="779">
        <v>3100</v>
      </c>
    </row>
    <row r="625" spans="1:16" ht="30" x14ac:dyDescent="0.2">
      <c r="A625" s="715" t="s">
        <v>1447</v>
      </c>
      <c r="B625" s="715" t="s">
        <v>2897</v>
      </c>
      <c r="C625" s="716" t="s">
        <v>2898</v>
      </c>
      <c r="D625" s="717" t="s">
        <v>2928</v>
      </c>
      <c r="E625" s="777">
        <v>2500</v>
      </c>
      <c r="F625" s="778">
        <v>41164250</v>
      </c>
      <c r="G625" s="717" t="s">
        <v>3339</v>
      </c>
      <c r="H625" s="717" t="s">
        <v>2928</v>
      </c>
      <c r="I625" s="719"/>
      <c r="J625" s="719"/>
      <c r="K625" s="761">
        <v>1</v>
      </c>
      <c r="L625" s="778">
        <v>1</v>
      </c>
      <c r="M625" s="780">
        <v>2500</v>
      </c>
      <c r="N625" s="716">
        <v>1</v>
      </c>
      <c r="O625" s="778">
        <v>2</v>
      </c>
      <c r="P625" s="779">
        <v>5000</v>
      </c>
    </row>
    <row r="626" spans="1:16" ht="60" x14ac:dyDescent="0.2">
      <c r="A626" s="715" t="s">
        <v>1447</v>
      </c>
      <c r="B626" s="715" t="s">
        <v>2897</v>
      </c>
      <c r="C626" s="716" t="s">
        <v>2898</v>
      </c>
      <c r="D626" s="717" t="s">
        <v>3255</v>
      </c>
      <c r="E626" s="777">
        <v>8000</v>
      </c>
      <c r="F626" s="778">
        <v>41165328</v>
      </c>
      <c r="G626" s="717" t="s">
        <v>3340</v>
      </c>
      <c r="H626" s="717" t="s">
        <v>3255</v>
      </c>
      <c r="I626" s="719"/>
      <c r="J626" s="719"/>
      <c r="K626" s="761">
        <v>0</v>
      </c>
      <c r="L626" s="778"/>
      <c r="M626" s="716">
        <v>0</v>
      </c>
      <c r="N626" s="716">
        <v>1</v>
      </c>
      <c r="O626" s="778">
        <v>1</v>
      </c>
      <c r="P626" s="779">
        <v>8000</v>
      </c>
    </row>
    <row r="627" spans="1:16" ht="45" x14ac:dyDescent="0.2">
      <c r="A627" s="715" t="s">
        <v>1447</v>
      </c>
      <c r="B627" s="715" t="s">
        <v>2897</v>
      </c>
      <c r="C627" s="716" t="s">
        <v>2898</v>
      </c>
      <c r="D627" s="717" t="s">
        <v>2918</v>
      </c>
      <c r="E627" s="777">
        <v>1000</v>
      </c>
      <c r="F627" s="778">
        <v>41168507</v>
      </c>
      <c r="G627" s="717" t="s">
        <v>3341</v>
      </c>
      <c r="H627" s="717" t="s">
        <v>2918</v>
      </c>
      <c r="I627" s="719"/>
      <c r="J627" s="719"/>
      <c r="K627" s="761">
        <v>2</v>
      </c>
      <c r="L627" s="778">
        <v>12</v>
      </c>
      <c r="M627" s="780">
        <v>12000</v>
      </c>
      <c r="N627" s="716">
        <v>1</v>
      </c>
      <c r="O627" s="778">
        <v>8</v>
      </c>
      <c r="P627" s="779">
        <v>8000</v>
      </c>
    </row>
    <row r="628" spans="1:16" ht="60" x14ac:dyDescent="0.2">
      <c r="A628" s="715" t="s">
        <v>1447</v>
      </c>
      <c r="B628" s="715" t="s">
        <v>2897</v>
      </c>
      <c r="C628" s="716" t="s">
        <v>2898</v>
      </c>
      <c r="D628" s="717" t="s">
        <v>2899</v>
      </c>
      <c r="E628" s="777">
        <v>1500</v>
      </c>
      <c r="F628" s="778">
        <v>41205307</v>
      </c>
      <c r="G628" s="717" t="s">
        <v>3342</v>
      </c>
      <c r="H628" s="717" t="s">
        <v>2899</v>
      </c>
      <c r="I628" s="719"/>
      <c r="J628" s="719"/>
      <c r="K628" s="761">
        <v>2</v>
      </c>
      <c r="L628" s="778">
        <v>11</v>
      </c>
      <c r="M628" s="780">
        <v>16500</v>
      </c>
      <c r="N628" s="716">
        <v>0</v>
      </c>
      <c r="O628" s="778">
        <v>0</v>
      </c>
      <c r="P628" s="779">
        <v>0</v>
      </c>
    </row>
    <row r="629" spans="1:16" ht="30" x14ac:dyDescent="0.2">
      <c r="A629" s="715" t="s">
        <v>1447</v>
      </c>
      <c r="B629" s="715" t="s">
        <v>2897</v>
      </c>
      <c r="C629" s="716" t="s">
        <v>2898</v>
      </c>
      <c r="D629" s="717" t="s">
        <v>2912</v>
      </c>
      <c r="E629" s="777">
        <v>1500</v>
      </c>
      <c r="F629" s="778">
        <v>41207153</v>
      </c>
      <c r="G629" s="717" t="s">
        <v>3343</v>
      </c>
      <c r="H629" s="717" t="s">
        <v>2912</v>
      </c>
      <c r="I629" s="719"/>
      <c r="J629" s="719"/>
      <c r="K629" s="761">
        <v>0</v>
      </c>
      <c r="L629" s="778">
        <v>0</v>
      </c>
      <c r="M629" s="716">
        <v>0</v>
      </c>
      <c r="N629" s="716">
        <v>1</v>
      </c>
      <c r="O629" s="778">
        <v>6</v>
      </c>
      <c r="P629" s="779">
        <v>9000</v>
      </c>
    </row>
    <row r="630" spans="1:16" ht="45" x14ac:dyDescent="0.2">
      <c r="A630" s="715" t="s">
        <v>1447</v>
      </c>
      <c r="B630" s="715" t="s">
        <v>2897</v>
      </c>
      <c r="C630" s="716" t="s">
        <v>2898</v>
      </c>
      <c r="D630" s="717" t="s">
        <v>2928</v>
      </c>
      <c r="E630" s="777">
        <v>2200</v>
      </c>
      <c r="F630" s="778">
        <v>41207161</v>
      </c>
      <c r="G630" s="717" t="s">
        <v>3344</v>
      </c>
      <c r="H630" s="717" t="s">
        <v>2928</v>
      </c>
      <c r="I630" s="719"/>
      <c r="J630" s="719"/>
      <c r="K630" s="761">
        <v>0</v>
      </c>
      <c r="L630" s="778">
        <v>0</v>
      </c>
      <c r="M630" s="716">
        <v>0</v>
      </c>
      <c r="N630" s="716">
        <v>1</v>
      </c>
      <c r="O630" s="778">
        <v>4</v>
      </c>
      <c r="P630" s="779">
        <v>8800</v>
      </c>
    </row>
    <row r="631" spans="1:16" ht="60" x14ac:dyDescent="0.2">
      <c r="A631" s="715" t="s">
        <v>1447</v>
      </c>
      <c r="B631" s="715" t="s">
        <v>2897</v>
      </c>
      <c r="C631" s="716" t="s">
        <v>2898</v>
      </c>
      <c r="D631" s="717" t="s">
        <v>3008</v>
      </c>
      <c r="E631" s="777">
        <v>1800</v>
      </c>
      <c r="F631" s="778">
        <v>41242043</v>
      </c>
      <c r="G631" s="717" t="s">
        <v>3345</v>
      </c>
      <c r="H631" s="717" t="s">
        <v>3008</v>
      </c>
      <c r="I631" s="719"/>
      <c r="J631" s="719"/>
      <c r="K631" s="761">
        <v>1</v>
      </c>
      <c r="L631" s="778">
        <v>3</v>
      </c>
      <c r="M631" s="780">
        <v>5400</v>
      </c>
      <c r="N631" s="716">
        <v>1</v>
      </c>
      <c r="O631" s="778">
        <v>1</v>
      </c>
      <c r="P631" s="779">
        <v>1800</v>
      </c>
    </row>
    <row r="632" spans="1:16" ht="45" x14ac:dyDescent="0.2">
      <c r="A632" s="715" t="s">
        <v>1447</v>
      </c>
      <c r="B632" s="715" t="s">
        <v>2897</v>
      </c>
      <c r="C632" s="716" t="s">
        <v>2898</v>
      </c>
      <c r="D632" s="717" t="s">
        <v>3346</v>
      </c>
      <c r="E632" s="777">
        <v>1600</v>
      </c>
      <c r="F632" s="778">
        <v>41253834</v>
      </c>
      <c r="G632" s="717" t="s">
        <v>3347</v>
      </c>
      <c r="H632" s="717" t="s">
        <v>3346</v>
      </c>
      <c r="I632" s="719"/>
      <c r="J632" s="719"/>
      <c r="K632" s="761">
        <v>2</v>
      </c>
      <c r="L632" s="778">
        <v>4</v>
      </c>
      <c r="M632" s="780">
        <v>6400</v>
      </c>
      <c r="N632" s="716">
        <v>1</v>
      </c>
      <c r="O632" s="778">
        <v>8</v>
      </c>
      <c r="P632" s="779">
        <v>12800</v>
      </c>
    </row>
    <row r="633" spans="1:16" ht="45" x14ac:dyDescent="0.2">
      <c r="A633" s="715" t="s">
        <v>1447</v>
      </c>
      <c r="B633" s="715" t="s">
        <v>2897</v>
      </c>
      <c r="C633" s="716" t="s">
        <v>2898</v>
      </c>
      <c r="D633" s="717" t="s">
        <v>2940</v>
      </c>
      <c r="E633" s="777">
        <v>3200</v>
      </c>
      <c r="F633" s="778">
        <v>41323238</v>
      </c>
      <c r="G633" s="717" t="s">
        <v>3348</v>
      </c>
      <c r="H633" s="717" t="s">
        <v>2940</v>
      </c>
      <c r="I633" s="719"/>
      <c r="J633" s="719"/>
      <c r="K633" s="761">
        <v>0</v>
      </c>
      <c r="L633" s="778">
        <v>0</v>
      </c>
      <c r="M633" s="716">
        <v>0</v>
      </c>
      <c r="N633" s="716">
        <v>1</v>
      </c>
      <c r="O633" s="778">
        <v>4</v>
      </c>
      <c r="P633" s="779">
        <v>12800</v>
      </c>
    </row>
    <row r="634" spans="1:16" ht="45" x14ac:dyDescent="0.2">
      <c r="A634" s="715" t="s">
        <v>1447</v>
      </c>
      <c r="B634" s="715" t="s">
        <v>2897</v>
      </c>
      <c r="C634" s="716" t="s">
        <v>2898</v>
      </c>
      <c r="D634" s="717" t="s">
        <v>3235</v>
      </c>
      <c r="E634" s="777">
        <v>2000</v>
      </c>
      <c r="F634" s="778">
        <v>41395917</v>
      </c>
      <c r="G634" s="717" t="s">
        <v>3349</v>
      </c>
      <c r="H634" s="717" t="s">
        <v>3235</v>
      </c>
      <c r="I634" s="719"/>
      <c r="J634" s="719"/>
      <c r="K634" s="761">
        <v>2</v>
      </c>
      <c r="L634" s="778">
        <v>8</v>
      </c>
      <c r="M634" s="780">
        <v>16000</v>
      </c>
      <c r="N634" s="716">
        <v>0</v>
      </c>
      <c r="O634" s="778">
        <v>0</v>
      </c>
      <c r="P634" s="779">
        <v>0</v>
      </c>
    </row>
    <row r="635" spans="1:16" ht="45" x14ac:dyDescent="0.2">
      <c r="A635" s="715" t="s">
        <v>1447</v>
      </c>
      <c r="B635" s="715" t="s">
        <v>2897</v>
      </c>
      <c r="C635" s="716" t="s">
        <v>2898</v>
      </c>
      <c r="D635" s="717" t="s">
        <v>3259</v>
      </c>
      <c r="E635" s="777">
        <v>1800</v>
      </c>
      <c r="F635" s="778">
        <v>41414004</v>
      </c>
      <c r="G635" s="717" t="s">
        <v>3350</v>
      </c>
      <c r="H635" s="717" t="s">
        <v>3259</v>
      </c>
      <c r="I635" s="719"/>
      <c r="J635" s="719"/>
      <c r="K635" s="761">
        <v>2</v>
      </c>
      <c r="L635" s="778">
        <v>12</v>
      </c>
      <c r="M635" s="780">
        <v>21600</v>
      </c>
      <c r="N635" s="716">
        <v>2</v>
      </c>
      <c r="O635" s="778">
        <v>8</v>
      </c>
      <c r="P635" s="779">
        <v>14400</v>
      </c>
    </row>
    <row r="636" spans="1:16" ht="45" x14ac:dyDescent="0.2">
      <c r="A636" s="715" t="s">
        <v>1447</v>
      </c>
      <c r="B636" s="715" t="s">
        <v>2897</v>
      </c>
      <c r="C636" s="716" t="s">
        <v>2898</v>
      </c>
      <c r="D636" s="717" t="s">
        <v>2963</v>
      </c>
      <c r="E636" s="777">
        <v>1300</v>
      </c>
      <c r="F636" s="778">
        <v>41463471</v>
      </c>
      <c r="G636" s="717" t="s">
        <v>3351</v>
      </c>
      <c r="H636" s="717" t="s">
        <v>2963</v>
      </c>
      <c r="I636" s="719"/>
      <c r="J636" s="719"/>
      <c r="K636" s="761">
        <v>2</v>
      </c>
      <c r="L636" s="778">
        <v>9</v>
      </c>
      <c r="M636" s="780">
        <v>11700</v>
      </c>
      <c r="N636" s="716">
        <v>0</v>
      </c>
      <c r="O636" s="778">
        <v>0</v>
      </c>
      <c r="P636" s="779">
        <v>0</v>
      </c>
    </row>
    <row r="637" spans="1:16" ht="45" x14ac:dyDescent="0.2">
      <c r="A637" s="715" t="s">
        <v>1447</v>
      </c>
      <c r="B637" s="715" t="s">
        <v>2897</v>
      </c>
      <c r="C637" s="716" t="s">
        <v>2898</v>
      </c>
      <c r="D637" s="717" t="s">
        <v>3235</v>
      </c>
      <c r="E637" s="777">
        <v>2000</v>
      </c>
      <c r="F637" s="778">
        <v>41510769</v>
      </c>
      <c r="G637" s="717" t="s">
        <v>3352</v>
      </c>
      <c r="H637" s="717" t="s">
        <v>3235</v>
      </c>
      <c r="I637" s="719"/>
      <c r="J637" s="719"/>
      <c r="K637" s="761">
        <v>0</v>
      </c>
      <c r="L637" s="778">
        <v>0</v>
      </c>
      <c r="M637" s="716">
        <v>0</v>
      </c>
      <c r="N637" s="716">
        <v>1</v>
      </c>
      <c r="O637" s="778">
        <v>7</v>
      </c>
      <c r="P637" s="779">
        <v>14000</v>
      </c>
    </row>
    <row r="638" spans="1:16" ht="45" x14ac:dyDescent="0.2">
      <c r="A638" s="715" t="s">
        <v>1447</v>
      </c>
      <c r="B638" s="715" t="s">
        <v>2897</v>
      </c>
      <c r="C638" s="716" t="s">
        <v>2898</v>
      </c>
      <c r="D638" s="717" t="s">
        <v>2918</v>
      </c>
      <c r="E638" s="777">
        <v>1200</v>
      </c>
      <c r="F638" s="778">
        <v>41524222</v>
      </c>
      <c r="G638" s="717" t="s">
        <v>3353</v>
      </c>
      <c r="H638" s="717" t="s">
        <v>2918</v>
      </c>
      <c r="I638" s="719"/>
      <c r="J638" s="719"/>
      <c r="K638" s="761">
        <v>0</v>
      </c>
      <c r="L638" s="778">
        <v>0</v>
      </c>
      <c r="M638" s="716">
        <v>0</v>
      </c>
      <c r="N638" s="716">
        <v>1</v>
      </c>
      <c r="O638" s="778">
        <v>3</v>
      </c>
      <c r="P638" s="779">
        <v>3600</v>
      </c>
    </row>
    <row r="639" spans="1:16" ht="30" x14ac:dyDescent="0.2">
      <c r="A639" s="715" t="s">
        <v>1447</v>
      </c>
      <c r="B639" s="715" t="s">
        <v>2897</v>
      </c>
      <c r="C639" s="716" t="s">
        <v>2898</v>
      </c>
      <c r="D639" s="717" t="s">
        <v>2928</v>
      </c>
      <c r="E639" s="777">
        <v>2000</v>
      </c>
      <c r="F639" s="778">
        <v>41549138</v>
      </c>
      <c r="G639" s="717" t="s">
        <v>3354</v>
      </c>
      <c r="H639" s="717" t="s">
        <v>2928</v>
      </c>
      <c r="I639" s="719"/>
      <c r="J639" s="719"/>
      <c r="K639" s="761">
        <v>2</v>
      </c>
      <c r="L639" s="778">
        <v>4</v>
      </c>
      <c r="M639" s="780">
        <v>8000</v>
      </c>
      <c r="N639" s="716">
        <v>2</v>
      </c>
      <c r="O639" s="778">
        <v>8</v>
      </c>
      <c r="P639" s="779">
        <v>16000</v>
      </c>
    </row>
    <row r="640" spans="1:16" ht="45" x14ac:dyDescent="0.2">
      <c r="A640" s="715" t="s">
        <v>1447</v>
      </c>
      <c r="B640" s="715" t="s">
        <v>2897</v>
      </c>
      <c r="C640" s="716" t="s">
        <v>2898</v>
      </c>
      <c r="D640" s="717" t="s">
        <v>3064</v>
      </c>
      <c r="E640" s="777">
        <v>1600</v>
      </c>
      <c r="F640" s="778">
        <v>41591940</v>
      </c>
      <c r="G640" s="717" t="s">
        <v>3355</v>
      </c>
      <c r="H640" s="717" t="s">
        <v>3064</v>
      </c>
      <c r="I640" s="719"/>
      <c r="J640" s="719"/>
      <c r="K640" s="761">
        <v>2</v>
      </c>
      <c r="L640" s="778">
        <v>12</v>
      </c>
      <c r="M640" s="780">
        <v>19200</v>
      </c>
      <c r="N640" s="716">
        <v>2</v>
      </c>
      <c r="O640" s="778">
        <v>8</v>
      </c>
      <c r="P640" s="779">
        <v>12800</v>
      </c>
    </row>
    <row r="641" spans="1:16" ht="45" x14ac:dyDescent="0.2">
      <c r="A641" s="715" t="s">
        <v>1447</v>
      </c>
      <c r="B641" s="715" t="s">
        <v>2897</v>
      </c>
      <c r="C641" s="716" t="s">
        <v>2898</v>
      </c>
      <c r="D641" s="717" t="s">
        <v>3235</v>
      </c>
      <c r="E641" s="777">
        <v>2200</v>
      </c>
      <c r="F641" s="778">
        <v>41622442</v>
      </c>
      <c r="G641" s="717" t="s">
        <v>3356</v>
      </c>
      <c r="H641" s="717" t="s">
        <v>3235</v>
      </c>
      <c r="I641" s="719"/>
      <c r="J641" s="719"/>
      <c r="K641" s="761">
        <v>2</v>
      </c>
      <c r="L641" s="778">
        <v>12</v>
      </c>
      <c r="M641" s="780">
        <v>26400</v>
      </c>
      <c r="N641" s="716">
        <v>2</v>
      </c>
      <c r="O641" s="778">
        <v>8</v>
      </c>
      <c r="P641" s="779">
        <v>17600</v>
      </c>
    </row>
    <row r="642" spans="1:16" ht="45" x14ac:dyDescent="0.2">
      <c r="A642" s="715" t="s">
        <v>1447</v>
      </c>
      <c r="B642" s="715" t="s">
        <v>2897</v>
      </c>
      <c r="C642" s="716" t="s">
        <v>2898</v>
      </c>
      <c r="D642" s="717" t="s">
        <v>2912</v>
      </c>
      <c r="E642" s="777">
        <v>1500</v>
      </c>
      <c r="F642" s="778">
        <v>41635165</v>
      </c>
      <c r="G642" s="717" t="s">
        <v>3357</v>
      </c>
      <c r="H642" s="717" t="s">
        <v>2912</v>
      </c>
      <c r="I642" s="719"/>
      <c r="J642" s="719"/>
      <c r="K642" s="761">
        <v>2</v>
      </c>
      <c r="L642" s="778">
        <v>11</v>
      </c>
      <c r="M642" s="780">
        <v>16500</v>
      </c>
      <c r="N642" s="716">
        <v>0</v>
      </c>
      <c r="O642" s="778">
        <v>0</v>
      </c>
      <c r="P642" s="779">
        <v>0</v>
      </c>
    </row>
    <row r="643" spans="1:16" ht="60" x14ac:dyDescent="0.2">
      <c r="A643" s="715" t="s">
        <v>1447</v>
      </c>
      <c r="B643" s="715" t="s">
        <v>2897</v>
      </c>
      <c r="C643" s="716" t="s">
        <v>2898</v>
      </c>
      <c r="D643" s="717" t="s">
        <v>3123</v>
      </c>
      <c r="E643" s="777">
        <v>1000</v>
      </c>
      <c r="F643" s="778">
        <v>41660674</v>
      </c>
      <c r="G643" s="717" t="s">
        <v>3358</v>
      </c>
      <c r="H643" s="717" t="s">
        <v>3123</v>
      </c>
      <c r="I643" s="719"/>
      <c r="J643" s="719"/>
      <c r="K643" s="761">
        <v>2</v>
      </c>
      <c r="L643" s="778">
        <v>12</v>
      </c>
      <c r="M643" s="780">
        <v>12000</v>
      </c>
      <c r="N643" s="716">
        <v>2</v>
      </c>
      <c r="O643" s="778">
        <v>8</v>
      </c>
      <c r="P643" s="779">
        <v>8000</v>
      </c>
    </row>
    <row r="644" spans="1:16" ht="45" x14ac:dyDescent="0.2">
      <c r="A644" s="715" t="s">
        <v>1447</v>
      </c>
      <c r="B644" s="715" t="s">
        <v>2897</v>
      </c>
      <c r="C644" s="716" t="s">
        <v>2898</v>
      </c>
      <c r="D644" s="717" t="s">
        <v>2928</v>
      </c>
      <c r="E644" s="777">
        <v>2500</v>
      </c>
      <c r="F644" s="778">
        <v>41734207</v>
      </c>
      <c r="G644" s="717" t="s">
        <v>3359</v>
      </c>
      <c r="H644" s="717" t="s">
        <v>2928</v>
      </c>
      <c r="I644" s="719"/>
      <c r="J644" s="719"/>
      <c r="K644" s="761">
        <v>2</v>
      </c>
      <c r="L644" s="778">
        <v>12</v>
      </c>
      <c r="M644" s="780">
        <v>30000</v>
      </c>
      <c r="N644" s="716">
        <v>2</v>
      </c>
      <c r="O644" s="778">
        <v>8</v>
      </c>
      <c r="P644" s="779">
        <v>20000</v>
      </c>
    </row>
    <row r="645" spans="1:16" ht="45" x14ac:dyDescent="0.2">
      <c r="A645" s="715" t="s">
        <v>1447</v>
      </c>
      <c r="B645" s="715" t="s">
        <v>2897</v>
      </c>
      <c r="C645" s="716" t="s">
        <v>2898</v>
      </c>
      <c r="D645" s="717" t="s">
        <v>2918</v>
      </c>
      <c r="E645" s="777">
        <v>1100</v>
      </c>
      <c r="F645" s="778">
        <v>41782712</v>
      </c>
      <c r="G645" s="717" t="s">
        <v>3360</v>
      </c>
      <c r="H645" s="717" t="s">
        <v>2918</v>
      </c>
      <c r="I645" s="719"/>
      <c r="J645" s="719"/>
      <c r="K645" s="761">
        <v>2</v>
      </c>
      <c r="L645" s="778">
        <v>4</v>
      </c>
      <c r="M645" s="780">
        <v>4400</v>
      </c>
      <c r="N645" s="716">
        <v>2</v>
      </c>
      <c r="O645" s="778">
        <v>8</v>
      </c>
      <c r="P645" s="779">
        <v>8800</v>
      </c>
    </row>
    <row r="646" spans="1:16" ht="45" x14ac:dyDescent="0.2">
      <c r="A646" s="715" t="s">
        <v>1447</v>
      </c>
      <c r="B646" s="715" t="s">
        <v>2897</v>
      </c>
      <c r="C646" s="716" t="s">
        <v>2898</v>
      </c>
      <c r="D646" s="717" t="s">
        <v>3128</v>
      </c>
      <c r="E646" s="777">
        <v>1800</v>
      </c>
      <c r="F646" s="778">
        <v>41822937</v>
      </c>
      <c r="G646" s="717" t="s">
        <v>3361</v>
      </c>
      <c r="H646" s="717" t="s">
        <v>3128</v>
      </c>
      <c r="I646" s="719"/>
      <c r="J646" s="719"/>
      <c r="K646" s="761">
        <v>0</v>
      </c>
      <c r="L646" s="778">
        <v>0</v>
      </c>
      <c r="M646" s="716">
        <v>0</v>
      </c>
      <c r="N646" s="716">
        <v>1</v>
      </c>
      <c r="O646" s="778">
        <v>1</v>
      </c>
      <c r="P646" s="779">
        <v>1800</v>
      </c>
    </row>
    <row r="647" spans="1:16" ht="45" x14ac:dyDescent="0.2">
      <c r="A647" s="715" t="s">
        <v>1447</v>
      </c>
      <c r="B647" s="715" t="s">
        <v>2897</v>
      </c>
      <c r="C647" s="716" t="s">
        <v>2898</v>
      </c>
      <c r="D647" s="717" t="s">
        <v>3259</v>
      </c>
      <c r="E647" s="777">
        <v>1200</v>
      </c>
      <c r="F647" s="778">
        <v>41840943</v>
      </c>
      <c r="G647" s="717" t="s">
        <v>3362</v>
      </c>
      <c r="H647" s="717" t="s">
        <v>3259</v>
      </c>
      <c r="I647" s="719"/>
      <c r="J647" s="719"/>
      <c r="K647" s="761">
        <v>2</v>
      </c>
      <c r="L647" s="778">
        <v>2</v>
      </c>
      <c r="M647" s="780">
        <v>2400</v>
      </c>
      <c r="N647" s="716">
        <v>0</v>
      </c>
      <c r="O647" s="778">
        <v>0</v>
      </c>
      <c r="P647" s="779">
        <v>0</v>
      </c>
    </row>
    <row r="648" spans="1:16" ht="45" x14ac:dyDescent="0.2">
      <c r="A648" s="715" t="s">
        <v>1447</v>
      </c>
      <c r="B648" s="715" t="s">
        <v>2897</v>
      </c>
      <c r="C648" s="716" t="s">
        <v>2898</v>
      </c>
      <c r="D648" s="717" t="s">
        <v>3142</v>
      </c>
      <c r="E648" s="777">
        <v>1800</v>
      </c>
      <c r="F648" s="778">
        <v>41842784</v>
      </c>
      <c r="G648" s="717" t="s">
        <v>3363</v>
      </c>
      <c r="H648" s="717" t="s">
        <v>3142</v>
      </c>
      <c r="I648" s="719"/>
      <c r="J648" s="719"/>
      <c r="K648" s="761">
        <v>2</v>
      </c>
      <c r="L648" s="778">
        <v>2</v>
      </c>
      <c r="M648" s="780">
        <v>3600</v>
      </c>
      <c r="N648" s="716">
        <v>0</v>
      </c>
      <c r="O648" s="778">
        <v>0</v>
      </c>
      <c r="P648" s="779">
        <v>0</v>
      </c>
    </row>
    <row r="649" spans="1:16" ht="45" x14ac:dyDescent="0.2">
      <c r="A649" s="715" t="s">
        <v>1447</v>
      </c>
      <c r="B649" s="715" t="s">
        <v>2897</v>
      </c>
      <c r="C649" s="716" t="s">
        <v>2898</v>
      </c>
      <c r="D649" s="717" t="s">
        <v>2928</v>
      </c>
      <c r="E649" s="777">
        <v>2200</v>
      </c>
      <c r="F649" s="778">
        <v>41857118</v>
      </c>
      <c r="G649" s="717" t="s">
        <v>3364</v>
      </c>
      <c r="H649" s="717" t="s">
        <v>2928</v>
      </c>
      <c r="I649" s="719"/>
      <c r="J649" s="719"/>
      <c r="K649" s="761">
        <v>2</v>
      </c>
      <c r="L649" s="778">
        <v>12</v>
      </c>
      <c r="M649" s="780">
        <v>26400</v>
      </c>
      <c r="N649" s="716">
        <v>2</v>
      </c>
      <c r="O649" s="778">
        <v>8</v>
      </c>
      <c r="P649" s="779">
        <v>17600</v>
      </c>
    </row>
    <row r="650" spans="1:16" ht="45" x14ac:dyDescent="0.2">
      <c r="A650" s="715" t="s">
        <v>1447</v>
      </c>
      <c r="B650" s="715" t="s">
        <v>2897</v>
      </c>
      <c r="C650" s="716" t="s">
        <v>2898</v>
      </c>
      <c r="D650" s="717" t="s">
        <v>3126</v>
      </c>
      <c r="E650" s="777">
        <v>2500</v>
      </c>
      <c r="F650" s="778">
        <v>41929237</v>
      </c>
      <c r="G650" s="717" t="s">
        <v>3365</v>
      </c>
      <c r="H650" s="717" t="s">
        <v>3126</v>
      </c>
      <c r="I650" s="719"/>
      <c r="J650" s="719"/>
      <c r="K650" s="761">
        <v>2</v>
      </c>
      <c r="L650" s="778">
        <v>12</v>
      </c>
      <c r="M650" s="780">
        <v>30000</v>
      </c>
      <c r="N650" s="716">
        <v>0</v>
      </c>
      <c r="O650" s="778">
        <v>0</v>
      </c>
      <c r="P650" s="779">
        <v>0</v>
      </c>
    </row>
    <row r="651" spans="1:16" ht="45" x14ac:dyDescent="0.2">
      <c r="A651" s="715" t="s">
        <v>1447</v>
      </c>
      <c r="B651" s="715" t="s">
        <v>2897</v>
      </c>
      <c r="C651" s="716" t="s">
        <v>2898</v>
      </c>
      <c r="D651" s="717" t="s">
        <v>3008</v>
      </c>
      <c r="E651" s="777">
        <v>2800</v>
      </c>
      <c r="F651" s="778">
        <v>41936549</v>
      </c>
      <c r="G651" s="717" t="s">
        <v>3366</v>
      </c>
      <c r="H651" s="717" t="s">
        <v>3008</v>
      </c>
      <c r="I651" s="719"/>
      <c r="J651" s="719"/>
      <c r="K651" s="761">
        <v>0</v>
      </c>
      <c r="L651" s="778">
        <v>0</v>
      </c>
      <c r="M651" s="716">
        <v>0</v>
      </c>
      <c r="N651" s="716">
        <v>1</v>
      </c>
      <c r="O651" s="778">
        <v>8</v>
      </c>
      <c r="P651" s="779">
        <v>22400</v>
      </c>
    </row>
    <row r="652" spans="1:16" ht="30" x14ac:dyDescent="0.2">
      <c r="A652" s="715" t="s">
        <v>1447</v>
      </c>
      <c r="B652" s="715" t="s">
        <v>2897</v>
      </c>
      <c r="C652" s="716" t="s">
        <v>2898</v>
      </c>
      <c r="D652" s="717" t="s">
        <v>3142</v>
      </c>
      <c r="E652" s="777">
        <v>2200</v>
      </c>
      <c r="F652" s="778">
        <v>41964949</v>
      </c>
      <c r="G652" s="717" t="s">
        <v>3367</v>
      </c>
      <c r="H652" s="717" t="s">
        <v>3142</v>
      </c>
      <c r="I652" s="719"/>
      <c r="J652" s="719"/>
      <c r="K652" s="761">
        <v>2</v>
      </c>
      <c r="L652" s="778">
        <v>12</v>
      </c>
      <c r="M652" s="780">
        <v>26400</v>
      </c>
      <c r="N652" s="716">
        <v>1</v>
      </c>
      <c r="O652" s="778">
        <v>8</v>
      </c>
      <c r="P652" s="779">
        <v>17600</v>
      </c>
    </row>
    <row r="653" spans="1:16" ht="45" x14ac:dyDescent="0.2">
      <c r="A653" s="715" t="s">
        <v>1447</v>
      </c>
      <c r="B653" s="715" t="s">
        <v>2897</v>
      </c>
      <c r="C653" s="716" t="s">
        <v>2898</v>
      </c>
      <c r="D653" s="717" t="s">
        <v>3142</v>
      </c>
      <c r="E653" s="777">
        <v>2200</v>
      </c>
      <c r="F653" s="778">
        <v>42015228</v>
      </c>
      <c r="G653" s="717" t="s">
        <v>3368</v>
      </c>
      <c r="H653" s="717" t="s">
        <v>3142</v>
      </c>
      <c r="I653" s="719"/>
      <c r="J653" s="719"/>
      <c r="K653" s="761">
        <v>2</v>
      </c>
      <c r="L653" s="778">
        <v>1</v>
      </c>
      <c r="M653" s="780">
        <v>2200</v>
      </c>
      <c r="N653" s="716">
        <v>2</v>
      </c>
      <c r="O653" s="778">
        <v>8</v>
      </c>
      <c r="P653" s="779">
        <v>17600</v>
      </c>
    </row>
    <row r="654" spans="1:16" ht="45" x14ac:dyDescent="0.2">
      <c r="A654" s="715" t="s">
        <v>1447</v>
      </c>
      <c r="B654" s="715" t="s">
        <v>2897</v>
      </c>
      <c r="C654" s="716" t="s">
        <v>2898</v>
      </c>
      <c r="D654" s="717" t="s">
        <v>3008</v>
      </c>
      <c r="E654" s="777">
        <v>2800</v>
      </c>
      <c r="F654" s="778">
        <v>42065128</v>
      </c>
      <c r="G654" s="717" t="s">
        <v>3369</v>
      </c>
      <c r="H654" s="717" t="s">
        <v>3008</v>
      </c>
      <c r="I654" s="719"/>
      <c r="J654" s="719"/>
      <c r="K654" s="761">
        <v>2</v>
      </c>
      <c r="L654" s="778">
        <v>1</v>
      </c>
      <c r="M654" s="780">
        <v>2800</v>
      </c>
      <c r="N654" s="716">
        <v>0</v>
      </c>
      <c r="O654" s="778">
        <v>0</v>
      </c>
      <c r="P654" s="779">
        <v>0</v>
      </c>
    </row>
    <row r="655" spans="1:16" ht="30" x14ac:dyDescent="0.2">
      <c r="A655" s="715" t="s">
        <v>1447</v>
      </c>
      <c r="B655" s="715" t="s">
        <v>2897</v>
      </c>
      <c r="C655" s="716" t="s">
        <v>2898</v>
      </c>
      <c r="D655" s="717" t="s">
        <v>3235</v>
      </c>
      <c r="E655" s="777">
        <v>1800</v>
      </c>
      <c r="F655" s="778">
        <v>42080368</v>
      </c>
      <c r="G655" s="717" t="s">
        <v>3370</v>
      </c>
      <c r="H655" s="717" t="s">
        <v>3235</v>
      </c>
      <c r="I655" s="719"/>
      <c r="J655" s="719"/>
      <c r="K655" s="761">
        <v>2</v>
      </c>
      <c r="L655" s="778">
        <v>4</v>
      </c>
      <c r="M655" s="780">
        <v>7200</v>
      </c>
      <c r="N655" s="716">
        <v>1</v>
      </c>
      <c r="O655" s="778">
        <v>8</v>
      </c>
      <c r="P655" s="779">
        <v>14400</v>
      </c>
    </row>
    <row r="656" spans="1:16" ht="45" x14ac:dyDescent="0.2">
      <c r="A656" s="715" t="s">
        <v>1447</v>
      </c>
      <c r="B656" s="715" t="s">
        <v>2897</v>
      </c>
      <c r="C656" s="716" t="s">
        <v>2898</v>
      </c>
      <c r="D656" s="717" t="s">
        <v>2928</v>
      </c>
      <c r="E656" s="777">
        <v>2000</v>
      </c>
      <c r="F656" s="778">
        <v>42102041</v>
      </c>
      <c r="G656" s="717" t="s">
        <v>3371</v>
      </c>
      <c r="H656" s="717" t="s">
        <v>2928</v>
      </c>
      <c r="I656" s="719"/>
      <c r="J656" s="719"/>
      <c r="K656" s="761">
        <v>2</v>
      </c>
      <c r="L656" s="778">
        <v>12</v>
      </c>
      <c r="M656" s="780">
        <v>24000</v>
      </c>
      <c r="N656" s="716">
        <v>1</v>
      </c>
      <c r="O656" s="778">
        <v>9</v>
      </c>
      <c r="P656" s="779">
        <v>18000</v>
      </c>
    </row>
    <row r="657" spans="1:16" ht="45" x14ac:dyDescent="0.2">
      <c r="A657" s="715" t="s">
        <v>1447</v>
      </c>
      <c r="B657" s="715" t="s">
        <v>2897</v>
      </c>
      <c r="C657" s="716" t="s">
        <v>2898</v>
      </c>
      <c r="D657" s="717" t="s">
        <v>2918</v>
      </c>
      <c r="E657" s="777">
        <v>1200</v>
      </c>
      <c r="F657" s="778">
        <v>42120974</v>
      </c>
      <c r="G657" s="717" t="s">
        <v>3372</v>
      </c>
      <c r="H657" s="717" t="s">
        <v>2918</v>
      </c>
      <c r="I657" s="719"/>
      <c r="J657" s="719"/>
      <c r="K657" s="761">
        <v>0</v>
      </c>
      <c r="L657" s="778">
        <v>0</v>
      </c>
      <c r="M657" s="716">
        <v>0</v>
      </c>
      <c r="N657" s="716">
        <v>1</v>
      </c>
      <c r="O657" s="778">
        <v>5</v>
      </c>
      <c r="P657" s="779">
        <v>6000</v>
      </c>
    </row>
    <row r="658" spans="1:16" ht="45" x14ac:dyDescent="0.2">
      <c r="A658" s="715" t="s">
        <v>1447</v>
      </c>
      <c r="B658" s="715" t="s">
        <v>2897</v>
      </c>
      <c r="C658" s="716" t="s">
        <v>2898</v>
      </c>
      <c r="D658" s="717" t="s">
        <v>3373</v>
      </c>
      <c r="E658" s="777">
        <v>1000</v>
      </c>
      <c r="F658" s="778">
        <v>42177252</v>
      </c>
      <c r="G658" s="717" t="s">
        <v>3374</v>
      </c>
      <c r="H658" s="717" t="s">
        <v>3373</v>
      </c>
      <c r="I658" s="719"/>
      <c r="J658" s="719"/>
      <c r="K658" s="761">
        <v>2</v>
      </c>
      <c r="L658" s="778">
        <v>12</v>
      </c>
      <c r="M658" s="780">
        <v>12000</v>
      </c>
      <c r="N658" s="716">
        <v>2</v>
      </c>
      <c r="O658" s="778">
        <v>8</v>
      </c>
      <c r="P658" s="779">
        <v>8000</v>
      </c>
    </row>
    <row r="659" spans="1:16" ht="30" x14ac:dyDescent="0.2">
      <c r="A659" s="715" t="s">
        <v>1447</v>
      </c>
      <c r="B659" s="715" t="s">
        <v>2897</v>
      </c>
      <c r="C659" s="716" t="s">
        <v>2898</v>
      </c>
      <c r="D659" s="717" t="s">
        <v>3142</v>
      </c>
      <c r="E659" s="777">
        <v>1800</v>
      </c>
      <c r="F659" s="778">
        <v>42212048</v>
      </c>
      <c r="G659" s="717" t="s">
        <v>3375</v>
      </c>
      <c r="H659" s="717" t="s">
        <v>3142</v>
      </c>
      <c r="I659" s="719"/>
      <c r="J659" s="719"/>
      <c r="K659" s="761">
        <v>2</v>
      </c>
      <c r="L659" s="778">
        <v>12</v>
      </c>
      <c r="M659" s="780">
        <v>21600</v>
      </c>
      <c r="N659" s="716">
        <v>2</v>
      </c>
      <c r="O659" s="778">
        <v>8</v>
      </c>
      <c r="P659" s="779">
        <v>14400</v>
      </c>
    </row>
    <row r="660" spans="1:16" ht="45" x14ac:dyDescent="0.2">
      <c r="A660" s="715" t="s">
        <v>1447</v>
      </c>
      <c r="B660" s="715" t="s">
        <v>2897</v>
      </c>
      <c r="C660" s="716" t="s">
        <v>2898</v>
      </c>
      <c r="D660" s="717" t="s">
        <v>2918</v>
      </c>
      <c r="E660" s="777">
        <v>1200</v>
      </c>
      <c r="F660" s="778">
        <v>42259777</v>
      </c>
      <c r="G660" s="717" t="s">
        <v>3376</v>
      </c>
      <c r="H660" s="717" t="s">
        <v>2918</v>
      </c>
      <c r="I660" s="719"/>
      <c r="J660" s="719"/>
      <c r="K660" s="761">
        <v>1</v>
      </c>
      <c r="L660" s="778">
        <v>2</v>
      </c>
      <c r="M660" s="780">
        <v>2400</v>
      </c>
      <c r="N660" s="716">
        <v>1</v>
      </c>
      <c r="O660" s="778">
        <v>7</v>
      </c>
      <c r="P660" s="779">
        <v>8400</v>
      </c>
    </row>
    <row r="661" spans="1:16" ht="45" x14ac:dyDescent="0.2">
      <c r="A661" s="715" t="s">
        <v>1447</v>
      </c>
      <c r="B661" s="715" t="s">
        <v>2897</v>
      </c>
      <c r="C661" s="716" t="s">
        <v>2898</v>
      </c>
      <c r="D661" s="717" t="s">
        <v>3064</v>
      </c>
      <c r="E661" s="777">
        <v>2000</v>
      </c>
      <c r="F661" s="778">
        <v>42283535</v>
      </c>
      <c r="G661" s="717" t="s">
        <v>3377</v>
      </c>
      <c r="H661" s="717" t="s">
        <v>3064</v>
      </c>
      <c r="I661" s="719"/>
      <c r="J661" s="719"/>
      <c r="K661" s="761">
        <v>2</v>
      </c>
      <c r="L661" s="778">
        <v>12</v>
      </c>
      <c r="M661" s="780">
        <v>24000</v>
      </c>
      <c r="N661" s="716">
        <v>2</v>
      </c>
      <c r="O661" s="778">
        <v>8</v>
      </c>
      <c r="P661" s="779">
        <v>16000</v>
      </c>
    </row>
    <row r="662" spans="1:16" ht="45" x14ac:dyDescent="0.2">
      <c r="A662" s="715" t="s">
        <v>1447</v>
      </c>
      <c r="B662" s="715" t="s">
        <v>2897</v>
      </c>
      <c r="C662" s="716" t="s">
        <v>2898</v>
      </c>
      <c r="D662" s="717" t="s">
        <v>2918</v>
      </c>
      <c r="E662" s="777">
        <v>1200</v>
      </c>
      <c r="F662" s="778">
        <v>42298677</v>
      </c>
      <c r="G662" s="717" t="s">
        <v>3378</v>
      </c>
      <c r="H662" s="717" t="s">
        <v>2918</v>
      </c>
      <c r="I662" s="719"/>
      <c r="J662" s="719"/>
      <c r="K662" s="761">
        <v>1</v>
      </c>
      <c r="L662" s="778">
        <v>4</v>
      </c>
      <c r="M662" s="780">
        <v>4800</v>
      </c>
      <c r="N662" s="716">
        <v>0</v>
      </c>
      <c r="O662" s="778">
        <v>0</v>
      </c>
      <c r="P662" s="779">
        <v>0</v>
      </c>
    </row>
    <row r="663" spans="1:16" ht="45" x14ac:dyDescent="0.2">
      <c r="A663" s="715" t="s">
        <v>1447</v>
      </c>
      <c r="B663" s="715" t="s">
        <v>2897</v>
      </c>
      <c r="C663" s="716" t="s">
        <v>2898</v>
      </c>
      <c r="D663" s="717" t="s">
        <v>3373</v>
      </c>
      <c r="E663" s="777">
        <v>1000</v>
      </c>
      <c r="F663" s="778">
        <v>42366113</v>
      </c>
      <c r="G663" s="717" t="s">
        <v>3379</v>
      </c>
      <c r="H663" s="717" t="s">
        <v>3373</v>
      </c>
      <c r="I663" s="719"/>
      <c r="J663" s="719"/>
      <c r="K663" s="761">
        <v>2</v>
      </c>
      <c r="L663" s="778">
        <v>12</v>
      </c>
      <c r="M663" s="780">
        <v>12000</v>
      </c>
      <c r="N663" s="716">
        <v>2</v>
      </c>
      <c r="O663" s="778">
        <v>8</v>
      </c>
      <c r="P663" s="779">
        <v>8000</v>
      </c>
    </row>
    <row r="664" spans="1:16" ht="45" x14ac:dyDescent="0.2">
      <c r="A664" s="715" t="s">
        <v>1447</v>
      </c>
      <c r="B664" s="715" t="s">
        <v>2897</v>
      </c>
      <c r="C664" s="716" t="s">
        <v>2898</v>
      </c>
      <c r="D664" s="717" t="s">
        <v>3259</v>
      </c>
      <c r="E664" s="777">
        <v>1100</v>
      </c>
      <c r="F664" s="778">
        <v>42390030</v>
      </c>
      <c r="G664" s="717" t="s">
        <v>3380</v>
      </c>
      <c r="H664" s="717" t="s">
        <v>3259</v>
      </c>
      <c r="I664" s="719"/>
      <c r="J664" s="719"/>
      <c r="K664" s="761">
        <v>1</v>
      </c>
      <c r="L664" s="778">
        <v>2</v>
      </c>
      <c r="M664" s="780">
        <v>2200</v>
      </c>
      <c r="N664" s="716">
        <v>2</v>
      </c>
      <c r="O664" s="778">
        <v>8</v>
      </c>
      <c r="P664" s="779">
        <v>8800</v>
      </c>
    </row>
    <row r="665" spans="1:16" ht="60" x14ac:dyDescent="0.2">
      <c r="A665" s="715" t="s">
        <v>1447</v>
      </c>
      <c r="B665" s="715" t="s">
        <v>2897</v>
      </c>
      <c r="C665" s="716" t="s">
        <v>2898</v>
      </c>
      <c r="D665" s="717" t="s">
        <v>3126</v>
      </c>
      <c r="E665" s="777">
        <v>2200</v>
      </c>
      <c r="F665" s="778">
        <v>42406920</v>
      </c>
      <c r="G665" s="717" t="s">
        <v>3381</v>
      </c>
      <c r="H665" s="717" t="s">
        <v>3126</v>
      </c>
      <c r="I665" s="719"/>
      <c r="J665" s="719"/>
      <c r="K665" s="761">
        <v>1</v>
      </c>
      <c r="L665" s="778">
        <v>1</v>
      </c>
      <c r="M665" s="780">
        <v>2200</v>
      </c>
      <c r="N665" s="716">
        <v>0</v>
      </c>
      <c r="O665" s="778">
        <v>0</v>
      </c>
      <c r="P665" s="779">
        <v>0</v>
      </c>
    </row>
    <row r="666" spans="1:16" ht="45" x14ac:dyDescent="0.2">
      <c r="A666" s="715" t="s">
        <v>1447</v>
      </c>
      <c r="B666" s="715" t="s">
        <v>2897</v>
      </c>
      <c r="C666" s="716" t="s">
        <v>2898</v>
      </c>
      <c r="D666" s="717" t="s">
        <v>2912</v>
      </c>
      <c r="E666" s="777">
        <v>930</v>
      </c>
      <c r="F666" s="778">
        <v>42461508</v>
      </c>
      <c r="G666" s="717" t="s">
        <v>3382</v>
      </c>
      <c r="H666" s="717" t="s">
        <v>2912</v>
      </c>
      <c r="I666" s="719"/>
      <c r="J666" s="719"/>
      <c r="K666" s="761">
        <v>2</v>
      </c>
      <c r="L666" s="778">
        <v>12</v>
      </c>
      <c r="M666" s="780">
        <v>11160</v>
      </c>
      <c r="N666" s="716">
        <v>2</v>
      </c>
      <c r="O666" s="778">
        <v>8</v>
      </c>
      <c r="P666" s="779">
        <v>7440</v>
      </c>
    </row>
    <row r="667" spans="1:16" ht="60" x14ac:dyDescent="0.2">
      <c r="A667" s="715" t="s">
        <v>1447</v>
      </c>
      <c r="B667" s="715" t="s">
        <v>2897</v>
      </c>
      <c r="C667" s="716" t="s">
        <v>2898</v>
      </c>
      <c r="D667" s="717" t="s">
        <v>2986</v>
      </c>
      <c r="E667" s="777">
        <v>1800</v>
      </c>
      <c r="F667" s="778">
        <v>42462339</v>
      </c>
      <c r="G667" s="717" t="s">
        <v>3383</v>
      </c>
      <c r="H667" s="717" t="s">
        <v>2986</v>
      </c>
      <c r="I667" s="719"/>
      <c r="J667" s="719"/>
      <c r="K667" s="761">
        <v>1</v>
      </c>
      <c r="L667" s="778">
        <v>2</v>
      </c>
      <c r="M667" s="780">
        <v>3600</v>
      </c>
      <c r="N667" s="716">
        <v>2</v>
      </c>
      <c r="O667" s="778">
        <v>8</v>
      </c>
      <c r="P667" s="779">
        <v>14400</v>
      </c>
    </row>
    <row r="668" spans="1:16" ht="45" x14ac:dyDescent="0.2">
      <c r="A668" s="715" t="s">
        <v>1447</v>
      </c>
      <c r="B668" s="715" t="s">
        <v>2897</v>
      </c>
      <c r="C668" s="716" t="s">
        <v>2898</v>
      </c>
      <c r="D668" s="717" t="s">
        <v>2918</v>
      </c>
      <c r="E668" s="777">
        <v>1200</v>
      </c>
      <c r="F668" s="778">
        <v>42470089</v>
      </c>
      <c r="G668" s="717" t="s">
        <v>3384</v>
      </c>
      <c r="H668" s="717" t="s">
        <v>2918</v>
      </c>
      <c r="I668" s="719"/>
      <c r="J668" s="719"/>
      <c r="K668" s="761">
        <v>2</v>
      </c>
      <c r="L668" s="778">
        <v>12</v>
      </c>
      <c r="M668" s="780">
        <v>14400</v>
      </c>
      <c r="N668" s="716">
        <v>2</v>
      </c>
      <c r="O668" s="778">
        <v>8</v>
      </c>
      <c r="P668" s="779">
        <v>9600</v>
      </c>
    </row>
    <row r="669" spans="1:16" ht="45" x14ac:dyDescent="0.2">
      <c r="A669" s="715" t="s">
        <v>1447</v>
      </c>
      <c r="B669" s="715" t="s">
        <v>2897</v>
      </c>
      <c r="C669" s="716" t="s">
        <v>2898</v>
      </c>
      <c r="D669" s="717" t="s">
        <v>2928</v>
      </c>
      <c r="E669" s="777">
        <v>1600</v>
      </c>
      <c r="F669" s="778">
        <v>42491361</v>
      </c>
      <c r="G669" s="717" t="s">
        <v>3385</v>
      </c>
      <c r="H669" s="717" t="s">
        <v>2928</v>
      </c>
      <c r="I669" s="719"/>
      <c r="J669" s="719"/>
      <c r="K669" s="761">
        <v>1</v>
      </c>
      <c r="L669" s="778">
        <v>2</v>
      </c>
      <c r="M669" s="780">
        <v>3200</v>
      </c>
      <c r="N669" s="716">
        <v>2</v>
      </c>
      <c r="O669" s="778">
        <v>8</v>
      </c>
      <c r="P669" s="779">
        <v>12800</v>
      </c>
    </row>
    <row r="670" spans="1:16" ht="45" x14ac:dyDescent="0.2">
      <c r="A670" s="715" t="s">
        <v>1447</v>
      </c>
      <c r="B670" s="715" t="s">
        <v>2897</v>
      </c>
      <c r="C670" s="716" t="s">
        <v>2898</v>
      </c>
      <c r="D670" s="717" t="s">
        <v>2928</v>
      </c>
      <c r="E670" s="777">
        <v>2200</v>
      </c>
      <c r="F670" s="778">
        <v>42543240</v>
      </c>
      <c r="G670" s="717" t="s">
        <v>3386</v>
      </c>
      <c r="H670" s="717" t="s">
        <v>2928</v>
      </c>
      <c r="I670" s="719"/>
      <c r="J670" s="719"/>
      <c r="K670" s="761">
        <v>1</v>
      </c>
      <c r="L670" s="778">
        <v>4</v>
      </c>
      <c r="M670" s="780">
        <v>8800</v>
      </c>
      <c r="N670" s="716">
        <v>1</v>
      </c>
      <c r="O670" s="778">
        <v>5</v>
      </c>
      <c r="P670" s="779">
        <v>11000</v>
      </c>
    </row>
    <row r="671" spans="1:16" ht="45" x14ac:dyDescent="0.2">
      <c r="A671" s="715" t="s">
        <v>1447</v>
      </c>
      <c r="B671" s="715" t="s">
        <v>2897</v>
      </c>
      <c r="C671" s="716" t="s">
        <v>2898</v>
      </c>
      <c r="D671" s="717" t="s">
        <v>3142</v>
      </c>
      <c r="E671" s="777">
        <v>1800</v>
      </c>
      <c r="F671" s="778">
        <v>42544870</v>
      </c>
      <c r="G671" s="717" t="s">
        <v>3387</v>
      </c>
      <c r="H671" s="717" t="s">
        <v>3142</v>
      </c>
      <c r="I671" s="719"/>
      <c r="J671" s="719"/>
      <c r="K671" s="761">
        <v>2</v>
      </c>
      <c r="L671" s="778">
        <v>12</v>
      </c>
      <c r="M671" s="780">
        <v>21600</v>
      </c>
      <c r="N671" s="716">
        <v>2</v>
      </c>
      <c r="O671" s="778">
        <v>8</v>
      </c>
      <c r="P671" s="779">
        <v>14400</v>
      </c>
    </row>
    <row r="672" spans="1:16" ht="30" x14ac:dyDescent="0.2">
      <c r="A672" s="715" t="s">
        <v>1447</v>
      </c>
      <c r="B672" s="715" t="s">
        <v>2897</v>
      </c>
      <c r="C672" s="716" t="s">
        <v>2898</v>
      </c>
      <c r="D672" s="717" t="s">
        <v>3126</v>
      </c>
      <c r="E672" s="777">
        <v>2800</v>
      </c>
      <c r="F672" s="778">
        <v>42555898</v>
      </c>
      <c r="G672" s="717" t="s">
        <v>3388</v>
      </c>
      <c r="H672" s="717" t="s">
        <v>3126</v>
      </c>
      <c r="I672" s="719"/>
      <c r="J672" s="719"/>
      <c r="K672" s="761">
        <v>0</v>
      </c>
      <c r="L672" s="778">
        <v>0</v>
      </c>
      <c r="M672" s="716">
        <v>0</v>
      </c>
      <c r="N672" s="716">
        <v>1</v>
      </c>
      <c r="O672" s="778">
        <v>7</v>
      </c>
      <c r="P672" s="779">
        <v>19600</v>
      </c>
    </row>
    <row r="673" spans="1:16" ht="45" x14ac:dyDescent="0.2">
      <c r="A673" s="715" t="s">
        <v>1447</v>
      </c>
      <c r="B673" s="715" t="s">
        <v>2897</v>
      </c>
      <c r="C673" s="716" t="s">
        <v>2898</v>
      </c>
      <c r="D673" s="717" t="s">
        <v>2918</v>
      </c>
      <c r="E673" s="777">
        <v>1200</v>
      </c>
      <c r="F673" s="778">
        <v>42568720</v>
      </c>
      <c r="G673" s="717" t="s">
        <v>3389</v>
      </c>
      <c r="H673" s="717" t="s">
        <v>2918</v>
      </c>
      <c r="I673" s="719"/>
      <c r="J673" s="719"/>
      <c r="K673" s="761">
        <v>2</v>
      </c>
      <c r="L673" s="778">
        <v>12</v>
      </c>
      <c r="M673" s="780">
        <v>14400</v>
      </c>
      <c r="N673" s="716">
        <v>2</v>
      </c>
      <c r="O673" s="778">
        <v>8</v>
      </c>
      <c r="P673" s="779">
        <v>9600</v>
      </c>
    </row>
    <row r="674" spans="1:16" ht="45" x14ac:dyDescent="0.2">
      <c r="A674" s="715" t="s">
        <v>1447</v>
      </c>
      <c r="B674" s="715" t="s">
        <v>2897</v>
      </c>
      <c r="C674" s="716" t="s">
        <v>2898</v>
      </c>
      <c r="D674" s="717" t="s">
        <v>2963</v>
      </c>
      <c r="E674" s="777">
        <v>1300</v>
      </c>
      <c r="F674" s="778">
        <v>42571813</v>
      </c>
      <c r="G674" s="717" t="s">
        <v>3390</v>
      </c>
      <c r="H674" s="717" t="s">
        <v>2963</v>
      </c>
      <c r="I674" s="719"/>
      <c r="J674" s="719"/>
      <c r="K674" s="761">
        <v>2</v>
      </c>
      <c r="L674" s="778">
        <v>12</v>
      </c>
      <c r="M674" s="780">
        <v>15600</v>
      </c>
      <c r="N674" s="716">
        <v>2</v>
      </c>
      <c r="O674" s="778">
        <v>8</v>
      </c>
      <c r="P674" s="779">
        <v>10400</v>
      </c>
    </row>
    <row r="675" spans="1:16" ht="30" x14ac:dyDescent="0.2">
      <c r="A675" s="715" t="s">
        <v>1447</v>
      </c>
      <c r="B675" s="715" t="s">
        <v>2897</v>
      </c>
      <c r="C675" s="716" t="s">
        <v>2898</v>
      </c>
      <c r="D675" s="717" t="s">
        <v>2909</v>
      </c>
      <c r="E675" s="777">
        <v>1200</v>
      </c>
      <c r="F675" s="778">
        <v>42613802</v>
      </c>
      <c r="G675" s="717" t="s">
        <v>3391</v>
      </c>
      <c r="H675" s="717" t="s">
        <v>2909</v>
      </c>
      <c r="I675" s="719"/>
      <c r="J675" s="719"/>
      <c r="K675" s="761">
        <v>2</v>
      </c>
      <c r="L675" s="778">
        <v>12</v>
      </c>
      <c r="M675" s="780">
        <v>14400</v>
      </c>
      <c r="N675" s="716">
        <v>2</v>
      </c>
      <c r="O675" s="778">
        <v>8</v>
      </c>
      <c r="P675" s="779">
        <v>9600</v>
      </c>
    </row>
    <row r="676" spans="1:16" ht="45" x14ac:dyDescent="0.2">
      <c r="A676" s="715" t="s">
        <v>1447</v>
      </c>
      <c r="B676" s="715" t="s">
        <v>2897</v>
      </c>
      <c r="C676" s="716" t="s">
        <v>2898</v>
      </c>
      <c r="D676" s="717" t="s">
        <v>3142</v>
      </c>
      <c r="E676" s="777">
        <v>2000</v>
      </c>
      <c r="F676" s="778">
        <v>42625911</v>
      </c>
      <c r="G676" s="717" t="s">
        <v>3392</v>
      </c>
      <c r="H676" s="717" t="s">
        <v>3142</v>
      </c>
      <c r="I676" s="719"/>
      <c r="J676" s="719"/>
      <c r="K676" s="761">
        <v>2</v>
      </c>
      <c r="L676" s="778">
        <v>9</v>
      </c>
      <c r="M676" s="780">
        <v>18000</v>
      </c>
      <c r="N676" s="716">
        <v>0</v>
      </c>
      <c r="O676" s="778">
        <v>0</v>
      </c>
      <c r="P676" s="779">
        <v>0</v>
      </c>
    </row>
    <row r="677" spans="1:16" ht="45" x14ac:dyDescent="0.2">
      <c r="A677" s="715" t="s">
        <v>1447</v>
      </c>
      <c r="B677" s="715" t="s">
        <v>2897</v>
      </c>
      <c r="C677" s="716" t="s">
        <v>2898</v>
      </c>
      <c r="D677" s="717" t="s">
        <v>2928</v>
      </c>
      <c r="E677" s="777">
        <v>2000</v>
      </c>
      <c r="F677" s="778">
        <v>42643414</v>
      </c>
      <c r="G677" s="717" t="s">
        <v>3393</v>
      </c>
      <c r="H677" s="717" t="s">
        <v>2928</v>
      </c>
      <c r="I677" s="719"/>
      <c r="J677" s="719"/>
      <c r="K677" s="761">
        <v>2</v>
      </c>
      <c r="L677" s="778">
        <v>12</v>
      </c>
      <c r="M677" s="780">
        <v>24000</v>
      </c>
      <c r="N677" s="716">
        <v>1</v>
      </c>
      <c r="O677" s="778">
        <v>8</v>
      </c>
      <c r="P677" s="779">
        <v>16000</v>
      </c>
    </row>
    <row r="678" spans="1:16" ht="45" x14ac:dyDescent="0.2">
      <c r="A678" s="715" t="s">
        <v>1447</v>
      </c>
      <c r="B678" s="715" t="s">
        <v>2897</v>
      </c>
      <c r="C678" s="716" t="s">
        <v>2898</v>
      </c>
      <c r="D678" s="717" t="s">
        <v>3008</v>
      </c>
      <c r="E678" s="777">
        <v>2200</v>
      </c>
      <c r="F678" s="778">
        <v>42651767</v>
      </c>
      <c r="G678" s="717" t="s">
        <v>3394</v>
      </c>
      <c r="H678" s="717" t="s">
        <v>3008</v>
      </c>
      <c r="I678" s="719"/>
      <c r="J678" s="719"/>
      <c r="K678" s="761">
        <v>1</v>
      </c>
      <c r="L678" s="778">
        <v>3</v>
      </c>
      <c r="M678" s="780">
        <v>6600</v>
      </c>
      <c r="N678" s="716">
        <v>1</v>
      </c>
      <c r="O678" s="778">
        <v>1</v>
      </c>
      <c r="P678" s="779">
        <v>2200</v>
      </c>
    </row>
    <row r="679" spans="1:16" ht="45" x14ac:dyDescent="0.2">
      <c r="A679" s="715" t="s">
        <v>1447</v>
      </c>
      <c r="B679" s="715" t="s">
        <v>2897</v>
      </c>
      <c r="C679" s="716" t="s">
        <v>2898</v>
      </c>
      <c r="D679" s="717" t="s">
        <v>3235</v>
      </c>
      <c r="E679" s="777">
        <v>2000</v>
      </c>
      <c r="F679" s="778">
        <v>42677007</v>
      </c>
      <c r="G679" s="717" t="s">
        <v>3395</v>
      </c>
      <c r="H679" s="717" t="s">
        <v>3235</v>
      </c>
      <c r="I679" s="719"/>
      <c r="J679" s="719"/>
      <c r="K679" s="761">
        <v>1</v>
      </c>
      <c r="L679" s="778">
        <v>4</v>
      </c>
      <c r="M679" s="780">
        <v>8000</v>
      </c>
      <c r="N679" s="716">
        <v>1</v>
      </c>
      <c r="O679" s="778">
        <v>8</v>
      </c>
      <c r="P679" s="779">
        <v>16000</v>
      </c>
    </row>
    <row r="680" spans="1:16" ht="45" x14ac:dyDescent="0.2">
      <c r="A680" s="715" t="s">
        <v>1447</v>
      </c>
      <c r="B680" s="715" t="s">
        <v>2897</v>
      </c>
      <c r="C680" s="716" t="s">
        <v>2898</v>
      </c>
      <c r="D680" s="717" t="s">
        <v>2918</v>
      </c>
      <c r="E680" s="777">
        <v>1800</v>
      </c>
      <c r="F680" s="778">
        <v>42681742</v>
      </c>
      <c r="G680" s="717" t="s">
        <v>3396</v>
      </c>
      <c r="H680" s="717" t="s">
        <v>2918</v>
      </c>
      <c r="I680" s="719"/>
      <c r="J680" s="719"/>
      <c r="K680" s="761">
        <v>2</v>
      </c>
      <c r="L680" s="778">
        <v>11</v>
      </c>
      <c r="M680" s="780">
        <v>19800</v>
      </c>
      <c r="N680" s="716">
        <v>0</v>
      </c>
      <c r="O680" s="778">
        <v>0</v>
      </c>
      <c r="P680" s="779">
        <v>0</v>
      </c>
    </row>
    <row r="681" spans="1:16" ht="60" x14ac:dyDescent="0.2">
      <c r="A681" s="715" t="s">
        <v>1447</v>
      </c>
      <c r="B681" s="715" t="s">
        <v>2897</v>
      </c>
      <c r="C681" s="716" t="s">
        <v>2898</v>
      </c>
      <c r="D681" s="717" t="s">
        <v>3008</v>
      </c>
      <c r="E681" s="777">
        <v>1800</v>
      </c>
      <c r="F681" s="778">
        <v>42718878</v>
      </c>
      <c r="G681" s="717" t="s">
        <v>3397</v>
      </c>
      <c r="H681" s="717" t="s">
        <v>3008</v>
      </c>
      <c r="I681" s="719"/>
      <c r="J681" s="719"/>
      <c r="K681" s="761">
        <v>0</v>
      </c>
      <c r="L681" s="778">
        <v>0</v>
      </c>
      <c r="M681" s="716">
        <v>0</v>
      </c>
      <c r="N681" s="716">
        <v>1</v>
      </c>
      <c r="O681" s="778">
        <v>5</v>
      </c>
      <c r="P681" s="779">
        <v>9000</v>
      </c>
    </row>
    <row r="682" spans="1:16" ht="45" x14ac:dyDescent="0.2">
      <c r="A682" s="715" t="s">
        <v>1447</v>
      </c>
      <c r="B682" s="715" t="s">
        <v>2897</v>
      </c>
      <c r="C682" s="716" t="s">
        <v>2898</v>
      </c>
      <c r="D682" s="717" t="s">
        <v>2928</v>
      </c>
      <c r="E682" s="777">
        <v>2800</v>
      </c>
      <c r="F682" s="778">
        <v>42739943</v>
      </c>
      <c r="G682" s="717" t="s">
        <v>3398</v>
      </c>
      <c r="H682" s="717" t="s">
        <v>2928</v>
      </c>
      <c r="I682" s="719"/>
      <c r="J682" s="719"/>
      <c r="K682" s="761">
        <v>1</v>
      </c>
      <c r="L682" s="778">
        <v>2</v>
      </c>
      <c r="M682" s="780">
        <v>5600</v>
      </c>
      <c r="N682" s="716">
        <v>2</v>
      </c>
      <c r="O682" s="778">
        <v>8</v>
      </c>
      <c r="P682" s="779">
        <v>22400</v>
      </c>
    </row>
    <row r="683" spans="1:16" ht="45" x14ac:dyDescent="0.2">
      <c r="A683" s="715" t="s">
        <v>1447</v>
      </c>
      <c r="B683" s="715" t="s">
        <v>2897</v>
      </c>
      <c r="C683" s="716" t="s">
        <v>2898</v>
      </c>
      <c r="D683" s="717" t="s">
        <v>3142</v>
      </c>
      <c r="E683" s="777">
        <v>2000</v>
      </c>
      <c r="F683" s="778">
        <v>42800182</v>
      </c>
      <c r="G683" s="717" t="s">
        <v>3399</v>
      </c>
      <c r="H683" s="717" t="s">
        <v>3142</v>
      </c>
      <c r="I683" s="719"/>
      <c r="J683" s="719"/>
      <c r="K683" s="761">
        <v>2</v>
      </c>
      <c r="L683" s="778">
        <v>12</v>
      </c>
      <c r="M683" s="780">
        <v>24000</v>
      </c>
      <c r="N683" s="716">
        <v>2</v>
      </c>
      <c r="O683" s="778">
        <v>8</v>
      </c>
      <c r="P683" s="779">
        <v>16000</v>
      </c>
    </row>
    <row r="684" spans="1:16" ht="45" x14ac:dyDescent="0.2">
      <c r="A684" s="715" t="s">
        <v>1447</v>
      </c>
      <c r="B684" s="715" t="s">
        <v>2897</v>
      </c>
      <c r="C684" s="716" t="s">
        <v>2898</v>
      </c>
      <c r="D684" s="717" t="s">
        <v>3008</v>
      </c>
      <c r="E684" s="777">
        <v>2500</v>
      </c>
      <c r="F684" s="778">
        <v>42804835</v>
      </c>
      <c r="G684" s="717" t="s">
        <v>3400</v>
      </c>
      <c r="H684" s="717" t="s">
        <v>3008</v>
      </c>
      <c r="I684" s="719"/>
      <c r="J684" s="719"/>
      <c r="K684" s="761">
        <v>1</v>
      </c>
      <c r="L684" s="778">
        <v>6</v>
      </c>
      <c r="M684" s="780">
        <v>15000</v>
      </c>
      <c r="N684" s="716">
        <v>0</v>
      </c>
      <c r="O684" s="778">
        <v>0</v>
      </c>
      <c r="P684" s="779">
        <v>0</v>
      </c>
    </row>
    <row r="685" spans="1:16" ht="45" x14ac:dyDescent="0.2">
      <c r="A685" s="715" t="s">
        <v>1447</v>
      </c>
      <c r="B685" s="715" t="s">
        <v>2897</v>
      </c>
      <c r="C685" s="716" t="s">
        <v>2898</v>
      </c>
      <c r="D685" s="717" t="s">
        <v>2912</v>
      </c>
      <c r="E685" s="777">
        <v>930</v>
      </c>
      <c r="F685" s="778">
        <v>42806012</v>
      </c>
      <c r="G685" s="717" t="s">
        <v>3401</v>
      </c>
      <c r="H685" s="717" t="s">
        <v>2912</v>
      </c>
      <c r="I685" s="719"/>
      <c r="J685" s="719"/>
      <c r="K685" s="761">
        <v>2</v>
      </c>
      <c r="L685" s="778">
        <v>12</v>
      </c>
      <c r="M685" s="780">
        <v>11160</v>
      </c>
      <c r="N685" s="716">
        <v>1</v>
      </c>
      <c r="O685" s="778">
        <v>8</v>
      </c>
      <c r="P685" s="779">
        <v>7440</v>
      </c>
    </row>
    <row r="686" spans="1:16" ht="45" x14ac:dyDescent="0.2">
      <c r="A686" s="715" t="s">
        <v>1447</v>
      </c>
      <c r="B686" s="715" t="s">
        <v>2897</v>
      </c>
      <c r="C686" s="716" t="s">
        <v>2898</v>
      </c>
      <c r="D686" s="717" t="s">
        <v>2928</v>
      </c>
      <c r="E686" s="777">
        <v>2200</v>
      </c>
      <c r="F686" s="778">
        <v>42824410</v>
      </c>
      <c r="G686" s="717" t="s">
        <v>3402</v>
      </c>
      <c r="H686" s="717" t="s">
        <v>2928</v>
      </c>
      <c r="I686" s="719"/>
      <c r="J686" s="719"/>
      <c r="K686" s="761">
        <v>0</v>
      </c>
      <c r="L686" s="778">
        <v>0</v>
      </c>
      <c r="M686" s="716">
        <v>0</v>
      </c>
      <c r="N686" s="716">
        <v>1</v>
      </c>
      <c r="O686" s="778">
        <v>7</v>
      </c>
      <c r="P686" s="779">
        <v>15400</v>
      </c>
    </row>
    <row r="687" spans="1:16" ht="60" x14ac:dyDescent="0.2">
      <c r="A687" s="715" t="s">
        <v>1447</v>
      </c>
      <c r="B687" s="715" t="s">
        <v>2897</v>
      </c>
      <c r="C687" s="716" t="s">
        <v>2898</v>
      </c>
      <c r="D687" s="717" t="s">
        <v>3235</v>
      </c>
      <c r="E687" s="777">
        <v>1800</v>
      </c>
      <c r="F687" s="778">
        <v>42874898</v>
      </c>
      <c r="G687" s="717" t="s">
        <v>3403</v>
      </c>
      <c r="H687" s="717" t="s">
        <v>3235</v>
      </c>
      <c r="I687" s="719"/>
      <c r="J687" s="719"/>
      <c r="K687" s="761">
        <v>0</v>
      </c>
      <c r="L687" s="778">
        <v>12</v>
      </c>
      <c r="M687" s="780">
        <v>21600</v>
      </c>
      <c r="N687" s="716">
        <v>2</v>
      </c>
      <c r="O687" s="778">
        <v>8</v>
      </c>
      <c r="P687" s="779">
        <v>14400</v>
      </c>
    </row>
    <row r="688" spans="1:16" ht="45" x14ac:dyDescent="0.2">
      <c r="A688" s="715" t="s">
        <v>1447</v>
      </c>
      <c r="B688" s="715" t="s">
        <v>2897</v>
      </c>
      <c r="C688" s="716" t="s">
        <v>2898</v>
      </c>
      <c r="D688" s="717" t="s">
        <v>3005</v>
      </c>
      <c r="E688" s="777">
        <v>1800</v>
      </c>
      <c r="F688" s="778">
        <v>42916367</v>
      </c>
      <c r="G688" s="717" t="s">
        <v>3404</v>
      </c>
      <c r="H688" s="717" t="s">
        <v>3005</v>
      </c>
      <c r="I688" s="719"/>
      <c r="J688" s="719"/>
      <c r="K688" s="761">
        <v>0</v>
      </c>
      <c r="L688" s="778">
        <v>0</v>
      </c>
      <c r="M688" s="716">
        <v>0</v>
      </c>
      <c r="N688" s="716">
        <v>2</v>
      </c>
      <c r="O688" s="778">
        <v>6</v>
      </c>
      <c r="P688" s="779">
        <v>10800</v>
      </c>
    </row>
    <row r="689" spans="1:16" ht="45" x14ac:dyDescent="0.2">
      <c r="A689" s="715" t="s">
        <v>1447</v>
      </c>
      <c r="B689" s="715" t="s">
        <v>2897</v>
      </c>
      <c r="C689" s="716" t="s">
        <v>2898</v>
      </c>
      <c r="D689" s="717" t="s">
        <v>2963</v>
      </c>
      <c r="E689" s="777">
        <v>1300</v>
      </c>
      <c r="F689" s="778">
        <v>43001126</v>
      </c>
      <c r="G689" s="717" t="s">
        <v>3405</v>
      </c>
      <c r="H689" s="717" t="s">
        <v>2963</v>
      </c>
      <c r="I689" s="719"/>
      <c r="J689" s="719"/>
      <c r="K689" s="761">
        <v>2</v>
      </c>
      <c r="L689" s="778">
        <v>12</v>
      </c>
      <c r="M689" s="780">
        <v>15600</v>
      </c>
      <c r="N689" s="716">
        <v>2</v>
      </c>
      <c r="O689" s="778">
        <v>8</v>
      </c>
      <c r="P689" s="779">
        <v>10400</v>
      </c>
    </row>
    <row r="690" spans="1:16" ht="45" x14ac:dyDescent="0.2">
      <c r="A690" s="715" t="s">
        <v>1447</v>
      </c>
      <c r="B690" s="715" t="s">
        <v>2897</v>
      </c>
      <c r="C690" s="716" t="s">
        <v>2898</v>
      </c>
      <c r="D690" s="717" t="s">
        <v>2928</v>
      </c>
      <c r="E690" s="777">
        <v>2500</v>
      </c>
      <c r="F690" s="778">
        <v>43004830</v>
      </c>
      <c r="G690" s="717" t="s">
        <v>3406</v>
      </c>
      <c r="H690" s="717" t="s">
        <v>2928</v>
      </c>
      <c r="I690" s="719"/>
      <c r="J690" s="719"/>
      <c r="K690" s="761">
        <v>2</v>
      </c>
      <c r="L690" s="778">
        <v>8</v>
      </c>
      <c r="M690" s="780">
        <v>20000</v>
      </c>
      <c r="N690" s="716">
        <v>0</v>
      </c>
      <c r="O690" s="778">
        <v>0</v>
      </c>
      <c r="P690" s="779">
        <v>0</v>
      </c>
    </row>
    <row r="691" spans="1:16" ht="60" x14ac:dyDescent="0.2">
      <c r="A691" s="715" t="s">
        <v>1447</v>
      </c>
      <c r="B691" s="715" t="s">
        <v>2897</v>
      </c>
      <c r="C691" s="716" t="s">
        <v>2898</v>
      </c>
      <c r="D691" s="717" t="s">
        <v>2928</v>
      </c>
      <c r="E691" s="777">
        <v>2800</v>
      </c>
      <c r="F691" s="778">
        <v>43092791</v>
      </c>
      <c r="G691" s="717" t="s">
        <v>3407</v>
      </c>
      <c r="H691" s="717" t="s">
        <v>2928</v>
      </c>
      <c r="I691" s="719"/>
      <c r="J691" s="719"/>
      <c r="K691" s="761">
        <v>2</v>
      </c>
      <c r="L691" s="778">
        <v>12</v>
      </c>
      <c r="M691" s="780">
        <v>33600</v>
      </c>
      <c r="N691" s="716">
        <v>1</v>
      </c>
      <c r="O691" s="778">
        <v>8</v>
      </c>
      <c r="P691" s="779">
        <v>22400</v>
      </c>
    </row>
    <row r="692" spans="1:16" ht="45" x14ac:dyDescent="0.2">
      <c r="A692" s="715" t="s">
        <v>1447</v>
      </c>
      <c r="B692" s="715" t="s">
        <v>2897</v>
      </c>
      <c r="C692" s="716" t="s">
        <v>2898</v>
      </c>
      <c r="D692" s="717" t="s">
        <v>2899</v>
      </c>
      <c r="E692" s="777">
        <v>1000</v>
      </c>
      <c r="F692" s="778">
        <v>43098905</v>
      </c>
      <c r="G692" s="717" t="s">
        <v>3408</v>
      </c>
      <c r="H692" s="717" t="s">
        <v>2899</v>
      </c>
      <c r="I692" s="719"/>
      <c r="J692" s="719"/>
      <c r="K692" s="761">
        <v>1</v>
      </c>
      <c r="L692" s="778">
        <v>3</v>
      </c>
      <c r="M692" s="780">
        <v>3000</v>
      </c>
      <c r="N692" s="716">
        <v>1</v>
      </c>
      <c r="O692" s="778">
        <v>8</v>
      </c>
      <c r="P692" s="779">
        <v>8000</v>
      </c>
    </row>
    <row r="693" spans="1:16" ht="45" x14ac:dyDescent="0.2">
      <c r="A693" s="715" t="s">
        <v>1447</v>
      </c>
      <c r="B693" s="715" t="s">
        <v>2897</v>
      </c>
      <c r="C693" s="716" t="s">
        <v>2898</v>
      </c>
      <c r="D693" s="717" t="s">
        <v>2928</v>
      </c>
      <c r="E693" s="777">
        <v>2200</v>
      </c>
      <c r="F693" s="778">
        <v>43177596</v>
      </c>
      <c r="G693" s="717" t="s">
        <v>3409</v>
      </c>
      <c r="H693" s="717" t="s">
        <v>2928</v>
      </c>
      <c r="I693" s="719"/>
      <c r="J693" s="719"/>
      <c r="K693" s="761">
        <v>2</v>
      </c>
      <c r="L693" s="778">
        <v>9</v>
      </c>
      <c r="M693" s="780">
        <v>19800</v>
      </c>
      <c r="N693" s="716">
        <v>0</v>
      </c>
      <c r="O693" s="778">
        <v>0</v>
      </c>
      <c r="P693" s="779">
        <v>0</v>
      </c>
    </row>
    <row r="694" spans="1:16" ht="30" x14ac:dyDescent="0.2">
      <c r="A694" s="715" t="s">
        <v>1447</v>
      </c>
      <c r="B694" s="715" t="s">
        <v>2897</v>
      </c>
      <c r="C694" s="716" t="s">
        <v>2898</v>
      </c>
      <c r="D694" s="717" t="s">
        <v>3142</v>
      </c>
      <c r="E694" s="777">
        <v>2200</v>
      </c>
      <c r="F694" s="778">
        <v>43295589</v>
      </c>
      <c r="G694" s="717" t="s">
        <v>3410</v>
      </c>
      <c r="H694" s="717" t="s">
        <v>3142</v>
      </c>
      <c r="I694" s="719"/>
      <c r="J694" s="719"/>
      <c r="K694" s="761">
        <v>1</v>
      </c>
      <c r="L694" s="778">
        <v>3</v>
      </c>
      <c r="M694" s="780">
        <v>6600</v>
      </c>
      <c r="N694" s="716">
        <v>1</v>
      </c>
      <c r="O694" s="778">
        <v>8</v>
      </c>
      <c r="P694" s="779">
        <v>17600</v>
      </c>
    </row>
    <row r="695" spans="1:16" ht="30" x14ac:dyDescent="0.2">
      <c r="A695" s="715" t="s">
        <v>1447</v>
      </c>
      <c r="B695" s="715" t="s">
        <v>2897</v>
      </c>
      <c r="C695" s="716" t="s">
        <v>2898</v>
      </c>
      <c r="D695" s="717" t="s">
        <v>3005</v>
      </c>
      <c r="E695" s="777">
        <v>2200</v>
      </c>
      <c r="F695" s="778">
        <v>43351133</v>
      </c>
      <c r="G695" s="717" t="s">
        <v>3411</v>
      </c>
      <c r="H695" s="717" t="s">
        <v>3005</v>
      </c>
      <c r="I695" s="719"/>
      <c r="J695" s="719"/>
      <c r="K695" s="761">
        <v>1</v>
      </c>
      <c r="L695" s="778">
        <v>2</v>
      </c>
      <c r="M695" s="780">
        <v>4400</v>
      </c>
      <c r="N695" s="716">
        <v>0</v>
      </c>
      <c r="O695" s="778">
        <v>0</v>
      </c>
      <c r="P695" s="779">
        <v>0</v>
      </c>
    </row>
    <row r="696" spans="1:16" ht="45" x14ac:dyDescent="0.2">
      <c r="A696" s="715" t="s">
        <v>1447</v>
      </c>
      <c r="B696" s="715" t="s">
        <v>2897</v>
      </c>
      <c r="C696" s="716" t="s">
        <v>2898</v>
      </c>
      <c r="D696" s="717" t="s">
        <v>2918</v>
      </c>
      <c r="E696" s="777">
        <v>1200</v>
      </c>
      <c r="F696" s="778">
        <v>43364402</v>
      </c>
      <c r="G696" s="717" t="s">
        <v>3412</v>
      </c>
      <c r="H696" s="717" t="s">
        <v>2918</v>
      </c>
      <c r="I696" s="719"/>
      <c r="J696" s="719"/>
      <c r="K696" s="761">
        <v>2</v>
      </c>
      <c r="L696" s="778">
        <v>9</v>
      </c>
      <c r="M696" s="780">
        <v>10800</v>
      </c>
      <c r="N696" s="716">
        <v>0</v>
      </c>
      <c r="O696" s="778">
        <v>0</v>
      </c>
      <c r="P696" s="779">
        <v>0</v>
      </c>
    </row>
    <row r="697" spans="1:16" ht="45" x14ac:dyDescent="0.2">
      <c r="A697" s="715" t="s">
        <v>1447</v>
      </c>
      <c r="B697" s="715" t="s">
        <v>2897</v>
      </c>
      <c r="C697" s="716" t="s">
        <v>2898</v>
      </c>
      <c r="D697" s="717" t="s">
        <v>2912</v>
      </c>
      <c r="E697" s="777">
        <v>1500</v>
      </c>
      <c r="F697" s="778">
        <v>43439208</v>
      </c>
      <c r="G697" s="717" t="s">
        <v>3233</v>
      </c>
      <c r="H697" s="717" t="s">
        <v>2912</v>
      </c>
      <c r="I697" s="719"/>
      <c r="J697" s="719"/>
      <c r="K697" s="761">
        <v>1</v>
      </c>
      <c r="L697" s="778">
        <v>3</v>
      </c>
      <c r="M697" s="780">
        <v>4500</v>
      </c>
      <c r="N697" s="716">
        <v>0</v>
      </c>
      <c r="O697" s="778">
        <v>0</v>
      </c>
      <c r="P697" s="779">
        <v>0</v>
      </c>
    </row>
    <row r="698" spans="1:16" ht="45" x14ac:dyDescent="0.2">
      <c r="A698" s="715" t="s">
        <v>1447</v>
      </c>
      <c r="B698" s="715" t="s">
        <v>2897</v>
      </c>
      <c r="C698" s="716" t="s">
        <v>2898</v>
      </c>
      <c r="D698" s="717" t="s">
        <v>2912</v>
      </c>
      <c r="E698" s="777">
        <v>930</v>
      </c>
      <c r="F698" s="778">
        <v>43447671</v>
      </c>
      <c r="G698" s="717" t="s">
        <v>3413</v>
      </c>
      <c r="H698" s="717" t="s">
        <v>2912</v>
      </c>
      <c r="I698" s="719"/>
      <c r="J698" s="719"/>
      <c r="K698" s="761">
        <v>2</v>
      </c>
      <c r="L698" s="778">
        <v>12</v>
      </c>
      <c r="M698" s="780">
        <v>11160</v>
      </c>
      <c r="N698" s="716">
        <v>2</v>
      </c>
      <c r="O698" s="778">
        <v>8</v>
      </c>
      <c r="P698" s="779">
        <v>7440</v>
      </c>
    </row>
    <row r="699" spans="1:16" ht="45" x14ac:dyDescent="0.2">
      <c r="A699" s="715" t="s">
        <v>1447</v>
      </c>
      <c r="B699" s="715" t="s">
        <v>2897</v>
      </c>
      <c r="C699" s="716" t="s">
        <v>2898</v>
      </c>
      <c r="D699" s="717" t="s">
        <v>3142</v>
      </c>
      <c r="E699" s="777">
        <v>1800</v>
      </c>
      <c r="F699" s="778">
        <v>43480497</v>
      </c>
      <c r="G699" s="717" t="s">
        <v>3414</v>
      </c>
      <c r="H699" s="717" t="s">
        <v>3142</v>
      </c>
      <c r="I699" s="719"/>
      <c r="J699" s="719"/>
      <c r="K699" s="761">
        <v>2</v>
      </c>
      <c r="L699" s="778">
        <v>12</v>
      </c>
      <c r="M699" s="780">
        <v>21600</v>
      </c>
      <c r="N699" s="716">
        <v>2</v>
      </c>
      <c r="O699" s="778">
        <v>6</v>
      </c>
      <c r="P699" s="779">
        <v>10800</v>
      </c>
    </row>
    <row r="700" spans="1:16" ht="45" x14ac:dyDescent="0.2">
      <c r="A700" s="715" t="s">
        <v>1447</v>
      </c>
      <c r="B700" s="715" t="s">
        <v>2897</v>
      </c>
      <c r="C700" s="716" t="s">
        <v>2898</v>
      </c>
      <c r="D700" s="717" t="s">
        <v>3008</v>
      </c>
      <c r="E700" s="777">
        <v>2500</v>
      </c>
      <c r="F700" s="778">
        <v>43537470</v>
      </c>
      <c r="G700" s="717" t="s">
        <v>3415</v>
      </c>
      <c r="H700" s="717" t="s">
        <v>3008</v>
      </c>
      <c r="I700" s="719"/>
      <c r="J700" s="719"/>
      <c r="K700" s="761">
        <v>2</v>
      </c>
      <c r="L700" s="778">
        <v>12</v>
      </c>
      <c r="M700" s="780">
        <v>30000</v>
      </c>
      <c r="N700" s="716">
        <v>0</v>
      </c>
      <c r="O700" s="778">
        <v>0</v>
      </c>
      <c r="P700" s="779">
        <v>0</v>
      </c>
    </row>
    <row r="701" spans="1:16" ht="60" x14ac:dyDescent="0.2">
      <c r="A701" s="715" t="s">
        <v>1447</v>
      </c>
      <c r="B701" s="715" t="s">
        <v>2897</v>
      </c>
      <c r="C701" s="716" t="s">
        <v>2898</v>
      </c>
      <c r="D701" s="717" t="s">
        <v>3263</v>
      </c>
      <c r="E701" s="777">
        <v>1300</v>
      </c>
      <c r="F701" s="778">
        <v>43577174</v>
      </c>
      <c r="G701" s="717" t="s">
        <v>3416</v>
      </c>
      <c r="H701" s="717" t="s">
        <v>3263</v>
      </c>
      <c r="I701" s="719"/>
      <c r="J701" s="719"/>
      <c r="K701" s="761">
        <v>1</v>
      </c>
      <c r="L701" s="778">
        <v>2</v>
      </c>
      <c r="M701" s="780">
        <v>2600</v>
      </c>
      <c r="N701" s="716">
        <v>1</v>
      </c>
      <c r="O701" s="778">
        <v>7</v>
      </c>
      <c r="P701" s="779">
        <v>9100</v>
      </c>
    </row>
    <row r="702" spans="1:16" ht="30" x14ac:dyDescent="0.2">
      <c r="A702" s="715" t="s">
        <v>1447</v>
      </c>
      <c r="B702" s="715" t="s">
        <v>2897</v>
      </c>
      <c r="C702" s="716" t="s">
        <v>2898</v>
      </c>
      <c r="D702" s="717" t="s">
        <v>2918</v>
      </c>
      <c r="E702" s="777">
        <v>950</v>
      </c>
      <c r="F702" s="778">
        <v>43642006</v>
      </c>
      <c r="G702" s="717" t="s">
        <v>3417</v>
      </c>
      <c r="H702" s="717" t="s">
        <v>2918</v>
      </c>
      <c r="I702" s="719"/>
      <c r="J702" s="719"/>
      <c r="K702" s="761">
        <v>2</v>
      </c>
      <c r="L702" s="778">
        <v>12</v>
      </c>
      <c r="M702" s="780">
        <v>11400</v>
      </c>
      <c r="N702" s="716">
        <v>1</v>
      </c>
      <c r="O702" s="778">
        <v>8</v>
      </c>
      <c r="P702" s="779">
        <v>7600</v>
      </c>
    </row>
    <row r="703" spans="1:16" ht="30" x14ac:dyDescent="0.2">
      <c r="A703" s="715" t="s">
        <v>1447</v>
      </c>
      <c r="B703" s="715" t="s">
        <v>2897</v>
      </c>
      <c r="C703" s="716" t="s">
        <v>2898</v>
      </c>
      <c r="D703" s="717" t="s">
        <v>2940</v>
      </c>
      <c r="E703" s="777">
        <v>6500</v>
      </c>
      <c r="F703" s="778">
        <v>43658682</v>
      </c>
      <c r="G703" s="717" t="s">
        <v>3418</v>
      </c>
      <c r="H703" s="717" t="s">
        <v>2940</v>
      </c>
      <c r="I703" s="719"/>
      <c r="J703" s="719"/>
      <c r="K703" s="761">
        <v>0</v>
      </c>
      <c r="L703" s="778">
        <v>0</v>
      </c>
      <c r="M703" s="716">
        <v>0</v>
      </c>
      <c r="N703" s="716">
        <v>1</v>
      </c>
      <c r="O703" s="778">
        <v>1</v>
      </c>
      <c r="P703" s="779">
        <v>6500</v>
      </c>
    </row>
    <row r="704" spans="1:16" ht="45" x14ac:dyDescent="0.2">
      <c r="A704" s="715" t="s">
        <v>1447</v>
      </c>
      <c r="B704" s="715" t="s">
        <v>2897</v>
      </c>
      <c r="C704" s="716" t="s">
        <v>2898</v>
      </c>
      <c r="D704" s="717" t="s">
        <v>2940</v>
      </c>
      <c r="E704" s="777">
        <v>6500</v>
      </c>
      <c r="F704" s="778">
        <v>43660127</v>
      </c>
      <c r="G704" s="717" t="s">
        <v>3419</v>
      </c>
      <c r="H704" s="717" t="s">
        <v>2940</v>
      </c>
      <c r="I704" s="719"/>
      <c r="J704" s="719"/>
      <c r="K704" s="761">
        <v>2</v>
      </c>
      <c r="L704" s="778">
        <v>12</v>
      </c>
      <c r="M704" s="780">
        <v>78000</v>
      </c>
      <c r="N704" s="716">
        <v>2</v>
      </c>
      <c r="O704" s="778">
        <v>8</v>
      </c>
      <c r="P704" s="779">
        <v>52000</v>
      </c>
    </row>
    <row r="705" spans="1:16" ht="45" x14ac:dyDescent="0.2">
      <c r="A705" s="715" t="s">
        <v>1447</v>
      </c>
      <c r="B705" s="715" t="s">
        <v>2897</v>
      </c>
      <c r="C705" s="716" t="s">
        <v>2898</v>
      </c>
      <c r="D705" s="717" t="s">
        <v>3005</v>
      </c>
      <c r="E705" s="777">
        <v>1800</v>
      </c>
      <c r="F705" s="778">
        <v>43695313</v>
      </c>
      <c r="G705" s="717" t="s">
        <v>3420</v>
      </c>
      <c r="H705" s="717" t="s">
        <v>3005</v>
      </c>
      <c r="I705" s="719"/>
      <c r="J705" s="719"/>
      <c r="K705" s="761">
        <v>1</v>
      </c>
      <c r="L705" s="778">
        <v>2</v>
      </c>
      <c r="M705" s="780">
        <v>3600</v>
      </c>
      <c r="N705" s="716">
        <v>2</v>
      </c>
      <c r="O705" s="778">
        <v>8</v>
      </c>
      <c r="P705" s="779">
        <v>14400</v>
      </c>
    </row>
    <row r="706" spans="1:16" ht="45" x14ac:dyDescent="0.2">
      <c r="A706" s="715" t="s">
        <v>1447</v>
      </c>
      <c r="B706" s="715" t="s">
        <v>2897</v>
      </c>
      <c r="C706" s="716" t="s">
        <v>2898</v>
      </c>
      <c r="D706" s="717" t="s">
        <v>2928</v>
      </c>
      <c r="E706" s="777">
        <v>2000</v>
      </c>
      <c r="F706" s="778">
        <v>43699730</v>
      </c>
      <c r="G706" s="717" t="s">
        <v>3421</v>
      </c>
      <c r="H706" s="717" t="s">
        <v>2928</v>
      </c>
      <c r="I706" s="719"/>
      <c r="J706" s="719"/>
      <c r="K706" s="761">
        <v>2</v>
      </c>
      <c r="L706" s="778">
        <v>12</v>
      </c>
      <c r="M706" s="780">
        <v>24000</v>
      </c>
      <c r="N706" s="716">
        <v>2</v>
      </c>
      <c r="O706" s="778">
        <v>9</v>
      </c>
      <c r="P706" s="779">
        <v>18000</v>
      </c>
    </row>
    <row r="707" spans="1:16" ht="45" x14ac:dyDescent="0.2">
      <c r="A707" s="715" t="s">
        <v>1447</v>
      </c>
      <c r="B707" s="715" t="s">
        <v>2897</v>
      </c>
      <c r="C707" s="716" t="s">
        <v>2898</v>
      </c>
      <c r="D707" s="717" t="s">
        <v>2928</v>
      </c>
      <c r="E707" s="777">
        <v>1800</v>
      </c>
      <c r="F707" s="778">
        <v>43700442</v>
      </c>
      <c r="G707" s="717" t="s">
        <v>3422</v>
      </c>
      <c r="H707" s="717" t="s">
        <v>2928</v>
      </c>
      <c r="I707" s="719"/>
      <c r="J707" s="719"/>
      <c r="K707" s="761">
        <v>0</v>
      </c>
      <c r="L707" s="778">
        <v>0</v>
      </c>
      <c r="M707" s="716">
        <v>0</v>
      </c>
      <c r="N707" s="716">
        <v>1</v>
      </c>
      <c r="O707" s="778">
        <v>5</v>
      </c>
      <c r="P707" s="779">
        <v>9000</v>
      </c>
    </row>
    <row r="708" spans="1:16" ht="45" x14ac:dyDescent="0.2">
      <c r="A708" s="715" t="s">
        <v>1447</v>
      </c>
      <c r="B708" s="715" t="s">
        <v>2897</v>
      </c>
      <c r="C708" s="716" t="s">
        <v>2898</v>
      </c>
      <c r="D708" s="717" t="s">
        <v>3142</v>
      </c>
      <c r="E708" s="777">
        <v>2200</v>
      </c>
      <c r="F708" s="778">
        <v>43717916</v>
      </c>
      <c r="G708" s="717" t="s">
        <v>3423</v>
      </c>
      <c r="H708" s="717" t="s">
        <v>3142</v>
      </c>
      <c r="I708" s="719"/>
      <c r="J708" s="719"/>
      <c r="K708" s="761">
        <v>2</v>
      </c>
      <c r="L708" s="778">
        <v>12</v>
      </c>
      <c r="M708" s="780">
        <v>26400</v>
      </c>
      <c r="N708" s="716">
        <v>1</v>
      </c>
      <c r="O708" s="778">
        <v>8</v>
      </c>
      <c r="P708" s="779">
        <v>17600</v>
      </c>
    </row>
    <row r="709" spans="1:16" ht="60" x14ac:dyDescent="0.2">
      <c r="A709" s="715" t="s">
        <v>1447</v>
      </c>
      <c r="B709" s="715" t="s">
        <v>2897</v>
      </c>
      <c r="C709" s="716" t="s">
        <v>2898</v>
      </c>
      <c r="D709" s="717" t="s">
        <v>2928</v>
      </c>
      <c r="E709" s="777">
        <v>2800</v>
      </c>
      <c r="F709" s="778">
        <v>43759841</v>
      </c>
      <c r="G709" s="717" t="s">
        <v>3424</v>
      </c>
      <c r="H709" s="717" t="s">
        <v>2928</v>
      </c>
      <c r="I709" s="719"/>
      <c r="J709" s="719"/>
      <c r="K709" s="761">
        <v>1</v>
      </c>
      <c r="L709" s="778">
        <v>3</v>
      </c>
      <c r="M709" s="780">
        <v>8400</v>
      </c>
      <c r="N709" s="716">
        <v>1</v>
      </c>
      <c r="O709" s="778">
        <v>8</v>
      </c>
      <c r="P709" s="779">
        <v>22400</v>
      </c>
    </row>
    <row r="710" spans="1:16" ht="45" x14ac:dyDescent="0.2">
      <c r="A710" s="715" t="s">
        <v>1447</v>
      </c>
      <c r="B710" s="715" t="s">
        <v>2897</v>
      </c>
      <c r="C710" s="716" t="s">
        <v>2898</v>
      </c>
      <c r="D710" s="717" t="s">
        <v>2928</v>
      </c>
      <c r="E710" s="777">
        <v>1600</v>
      </c>
      <c r="F710" s="778">
        <v>43770445</v>
      </c>
      <c r="G710" s="717" t="s">
        <v>3425</v>
      </c>
      <c r="H710" s="717" t="s">
        <v>2928</v>
      </c>
      <c r="I710" s="719"/>
      <c r="J710" s="719"/>
      <c r="K710" s="761">
        <v>0</v>
      </c>
      <c r="L710" s="778">
        <v>0</v>
      </c>
      <c r="M710" s="716">
        <v>0</v>
      </c>
      <c r="N710" s="716">
        <v>1</v>
      </c>
      <c r="O710" s="778">
        <v>6</v>
      </c>
      <c r="P710" s="779">
        <v>9600</v>
      </c>
    </row>
    <row r="711" spans="1:16" ht="45" x14ac:dyDescent="0.2">
      <c r="A711" s="715" t="s">
        <v>1447</v>
      </c>
      <c r="B711" s="715" t="s">
        <v>2897</v>
      </c>
      <c r="C711" s="716" t="s">
        <v>2898</v>
      </c>
      <c r="D711" s="717" t="s">
        <v>2912</v>
      </c>
      <c r="E711" s="777">
        <v>1500</v>
      </c>
      <c r="F711" s="778">
        <v>43798668</v>
      </c>
      <c r="G711" s="717" t="s">
        <v>3426</v>
      </c>
      <c r="H711" s="717" t="s">
        <v>2912</v>
      </c>
      <c r="I711" s="719"/>
      <c r="J711" s="719"/>
      <c r="K711" s="761">
        <v>2</v>
      </c>
      <c r="L711" s="778">
        <v>12</v>
      </c>
      <c r="M711" s="780">
        <v>18000</v>
      </c>
      <c r="N711" s="716">
        <v>1</v>
      </c>
      <c r="O711" s="778">
        <v>1</v>
      </c>
      <c r="P711" s="779">
        <v>1500</v>
      </c>
    </row>
    <row r="712" spans="1:16" ht="45" x14ac:dyDescent="0.2">
      <c r="A712" s="715" t="s">
        <v>1447</v>
      </c>
      <c r="B712" s="715" t="s">
        <v>2897</v>
      </c>
      <c r="C712" s="716" t="s">
        <v>2898</v>
      </c>
      <c r="D712" s="717" t="s">
        <v>2909</v>
      </c>
      <c r="E712" s="777">
        <v>1000</v>
      </c>
      <c r="F712" s="778">
        <v>43839992</v>
      </c>
      <c r="G712" s="717" t="s">
        <v>3427</v>
      </c>
      <c r="H712" s="717" t="s">
        <v>2909</v>
      </c>
      <c r="I712" s="719"/>
      <c r="J712" s="719"/>
      <c r="K712" s="761">
        <v>1</v>
      </c>
      <c r="L712" s="778">
        <v>4</v>
      </c>
      <c r="M712" s="780">
        <v>4000</v>
      </c>
      <c r="N712" s="716">
        <v>2</v>
      </c>
      <c r="O712" s="778">
        <v>8</v>
      </c>
      <c r="P712" s="779">
        <v>8000</v>
      </c>
    </row>
    <row r="713" spans="1:16" ht="60" x14ac:dyDescent="0.2">
      <c r="A713" s="715" t="s">
        <v>1447</v>
      </c>
      <c r="B713" s="715" t="s">
        <v>2897</v>
      </c>
      <c r="C713" s="716" t="s">
        <v>2898</v>
      </c>
      <c r="D713" s="717" t="s">
        <v>3126</v>
      </c>
      <c r="E713" s="777">
        <v>2800</v>
      </c>
      <c r="F713" s="778">
        <v>43846665</v>
      </c>
      <c r="G713" s="717" t="s">
        <v>3428</v>
      </c>
      <c r="H713" s="717" t="s">
        <v>3126</v>
      </c>
      <c r="I713" s="719"/>
      <c r="J713" s="719"/>
      <c r="K713" s="761">
        <v>0</v>
      </c>
      <c r="L713" s="778">
        <v>0</v>
      </c>
      <c r="M713" s="716">
        <v>0</v>
      </c>
      <c r="N713" s="716">
        <v>2</v>
      </c>
      <c r="O713" s="778">
        <v>8</v>
      </c>
      <c r="P713" s="779">
        <v>22400</v>
      </c>
    </row>
    <row r="714" spans="1:16" ht="45" x14ac:dyDescent="0.2">
      <c r="A714" s="715" t="s">
        <v>1447</v>
      </c>
      <c r="B714" s="715" t="s">
        <v>2897</v>
      </c>
      <c r="C714" s="716" t="s">
        <v>2898</v>
      </c>
      <c r="D714" s="717" t="s">
        <v>2899</v>
      </c>
      <c r="E714" s="777">
        <v>930</v>
      </c>
      <c r="F714" s="778">
        <v>43879575</v>
      </c>
      <c r="G714" s="717" t="s">
        <v>3429</v>
      </c>
      <c r="H714" s="717" t="s">
        <v>2899</v>
      </c>
      <c r="I714" s="719"/>
      <c r="J714" s="719"/>
      <c r="K714" s="761">
        <v>2</v>
      </c>
      <c r="L714" s="778">
        <v>12</v>
      </c>
      <c r="M714" s="780">
        <v>11160</v>
      </c>
      <c r="N714" s="716">
        <v>2</v>
      </c>
      <c r="O714" s="778">
        <v>8</v>
      </c>
      <c r="P714" s="779">
        <v>7440</v>
      </c>
    </row>
    <row r="715" spans="1:16" ht="45" x14ac:dyDescent="0.2">
      <c r="A715" s="715" t="s">
        <v>1447</v>
      </c>
      <c r="B715" s="715" t="s">
        <v>2897</v>
      </c>
      <c r="C715" s="716" t="s">
        <v>2898</v>
      </c>
      <c r="D715" s="717" t="s">
        <v>3064</v>
      </c>
      <c r="E715" s="777">
        <v>2000</v>
      </c>
      <c r="F715" s="778">
        <v>43888936</v>
      </c>
      <c r="G715" s="717" t="s">
        <v>3430</v>
      </c>
      <c r="H715" s="717" t="s">
        <v>3064</v>
      </c>
      <c r="I715" s="719"/>
      <c r="J715" s="719"/>
      <c r="K715" s="761">
        <v>1</v>
      </c>
      <c r="L715" s="778">
        <v>9</v>
      </c>
      <c r="M715" s="780">
        <v>18000</v>
      </c>
      <c r="N715" s="716">
        <v>0</v>
      </c>
      <c r="O715" s="778">
        <v>0</v>
      </c>
      <c r="P715" s="779">
        <v>0</v>
      </c>
    </row>
    <row r="716" spans="1:16" ht="45" x14ac:dyDescent="0.2">
      <c r="A716" s="715" t="s">
        <v>1447</v>
      </c>
      <c r="B716" s="715" t="s">
        <v>2897</v>
      </c>
      <c r="C716" s="716" t="s">
        <v>2898</v>
      </c>
      <c r="D716" s="717" t="s">
        <v>3142</v>
      </c>
      <c r="E716" s="777">
        <v>2000</v>
      </c>
      <c r="F716" s="778">
        <v>43897870</v>
      </c>
      <c r="G716" s="717" t="s">
        <v>3431</v>
      </c>
      <c r="H716" s="717" t="s">
        <v>3142</v>
      </c>
      <c r="I716" s="719"/>
      <c r="J716" s="719"/>
      <c r="K716" s="761">
        <v>1</v>
      </c>
      <c r="L716" s="778">
        <v>4</v>
      </c>
      <c r="M716" s="780">
        <v>8000</v>
      </c>
      <c r="N716" s="716">
        <v>1</v>
      </c>
      <c r="O716" s="778">
        <v>8</v>
      </c>
      <c r="P716" s="779">
        <v>16000</v>
      </c>
    </row>
    <row r="717" spans="1:16" ht="45" x14ac:dyDescent="0.2">
      <c r="A717" s="715" t="s">
        <v>1447</v>
      </c>
      <c r="B717" s="715" t="s">
        <v>2897</v>
      </c>
      <c r="C717" s="716" t="s">
        <v>2898</v>
      </c>
      <c r="D717" s="717" t="s">
        <v>2928</v>
      </c>
      <c r="E717" s="777">
        <v>1600</v>
      </c>
      <c r="F717" s="778">
        <v>43912159</v>
      </c>
      <c r="G717" s="717" t="s">
        <v>3432</v>
      </c>
      <c r="H717" s="717" t="s">
        <v>2928</v>
      </c>
      <c r="I717" s="719"/>
      <c r="J717" s="719"/>
      <c r="K717" s="761">
        <v>2</v>
      </c>
      <c r="L717" s="778">
        <v>12</v>
      </c>
      <c r="M717" s="780">
        <v>19200</v>
      </c>
      <c r="N717" s="716">
        <v>1</v>
      </c>
      <c r="O717" s="778">
        <v>8</v>
      </c>
      <c r="P717" s="779">
        <v>12800</v>
      </c>
    </row>
    <row r="718" spans="1:16" ht="45" x14ac:dyDescent="0.2">
      <c r="A718" s="715" t="s">
        <v>1447</v>
      </c>
      <c r="B718" s="715" t="s">
        <v>2897</v>
      </c>
      <c r="C718" s="716" t="s">
        <v>2898</v>
      </c>
      <c r="D718" s="717" t="s">
        <v>2918</v>
      </c>
      <c r="E718" s="777">
        <v>1200</v>
      </c>
      <c r="F718" s="778">
        <v>43942299</v>
      </c>
      <c r="G718" s="717" t="s">
        <v>3433</v>
      </c>
      <c r="H718" s="717" t="s">
        <v>2918</v>
      </c>
      <c r="I718" s="719"/>
      <c r="J718" s="719"/>
      <c r="K718" s="761">
        <v>1</v>
      </c>
      <c r="L718" s="778">
        <v>2</v>
      </c>
      <c r="M718" s="780">
        <v>2400</v>
      </c>
      <c r="N718" s="716">
        <v>1</v>
      </c>
      <c r="O718" s="778">
        <v>0</v>
      </c>
      <c r="P718" s="779">
        <v>0</v>
      </c>
    </row>
    <row r="719" spans="1:16" ht="60" x14ac:dyDescent="0.2">
      <c r="A719" s="715" t="s">
        <v>1447</v>
      </c>
      <c r="B719" s="715" t="s">
        <v>2897</v>
      </c>
      <c r="C719" s="716" t="s">
        <v>2898</v>
      </c>
      <c r="D719" s="717" t="s">
        <v>3142</v>
      </c>
      <c r="E719" s="777">
        <v>1600</v>
      </c>
      <c r="F719" s="778">
        <v>43979043</v>
      </c>
      <c r="G719" s="717" t="s">
        <v>3434</v>
      </c>
      <c r="H719" s="717" t="s">
        <v>3142</v>
      </c>
      <c r="I719" s="719"/>
      <c r="J719" s="719"/>
      <c r="K719" s="761">
        <v>2</v>
      </c>
      <c r="L719" s="778">
        <v>12</v>
      </c>
      <c r="M719" s="780">
        <v>19200</v>
      </c>
      <c r="N719" s="716">
        <v>2</v>
      </c>
      <c r="O719" s="778">
        <v>8</v>
      </c>
      <c r="P719" s="779">
        <v>12800</v>
      </c>
    </row>
    <row r="720" spans="1:16" ht="45" x14ac:dyDescent="0.2">
      <c r="A720" s="715" t="s">
        <v>1447</v>
      </c>
      <c r="B720" s="715" t="s">
        <v>2897</v>
      </c>
      <c r="C720" s="716" t="s">
        <v>2898</v>
      </c>
      <c r="D720" s="717" t="s">
        <v>2963</v>
      </c>
      <c r="E720" s="777">
        <v>1300</v>
      </c>
      <c r="F720" s="778">
        <v>44005442</v>
      </c>
      <c r="G720" s="717" t="s">
        <v>3435</v>
      </c>
      <c r="H720" s="717" t="s">
        <v>2963</v>
      </c>
      <c r="I720" s="719"/>
      <c r="J720" s="719"/>
      <c r="K720" s="761">
        <v>2</v>
      </c>
      <c r="L720" s="778">
        <v>12</v>
      </c>
      <c r="M720" s="780">
        <v>15600</v>
      </c>
      <c r="N720" s="716">
        <v>2</v>
      </c>
      <c r="O720" s="778">
        <v>8</v>
      </c>
      <c r="P720" s="779">
        <v>10400</v>
      </c>
    </row>
    <row r="721" spans="1:16" ht="45" x14ac:dyDescent="0.2">
      <c r="A721" s="715" t="s">
        <v>1447</v>
      </c>
      <c r="B721" s="715" t="s">
        <v>2897</v>
      </c>
      <c r="C721" s="716" t="s">
        <v>2898</v>
      </c>
      <c r="D721" s="717" t="s">
        <v>2963</v>
      </c>
      <c r="E721" s="777">
        <v>1300</v>
      </c>
      <c r="F721" s="778">
        <v>44005446</v>
      </c>
      <c r="G721" s="717" t="s">
        <v>3436</v>
      </c>
      <c r="H721" s="717" t="s">
        <v>2963</v>
      </c>
      <c r="I721" s="719"/>
      <c r="J721" s="719"/>
      <c r="K721" s="761">
        <v>2</v>
      </c>
      <c r="L721" s="778">
        <v>12</v>
      </c>
      <c r="M721" s="780">
        <v>15600</v>
      </c>
      <c r="N721" s="716">
        <v>2</v>
      </c>
      <c r="O721" s="778">
        <v>8</v>
      </c>
      <c r="P721" s="779">
        <v>10400</v>
      </c>
    </row>
    <row r="722" spans="1:16" ht="45" x14ac:dyDescent="0.2">
      <c r="A722" s="715" t="s">
        <v>1447</v>
      </c>
      <c r="B722" s="715" t="s">
        <v>2897</v>
      </c>
      <c r="C722" s="716" t="s">
        <v>2898</v>
      </c>
      <c r="D722" s="717" t="s">
        <v>3123</v>
      </c>
      <c r="E722" s="777">
        <v>1000</v>
      </c>
      <c r="F722" s="778">
        <v>44005539</v>
      </c>
      <c r="G722" s="717" t="s">
        <v>3437</v>
      </c>
      <c r="H722" s="717" t="s">
        <v>3123</v>
      </c>
      <c r="I722" s="719"/>
      <c r="J722" s="719"/>
      <c r="K722" s="761">
        <v>2</v>
      </c>
      <c r="L722" s="778">
        <v>12</v>
      </c>
      <c r="M722" s="780">
        <v>12000</v>
      </c>
      <c r="N722" s="716">
        <v>2</v>
      </c>
      <c r="O722" s="778">
        <v>8</v>
      </c>
      <c r="P722" s="779">
        <v>8000</v>
      </c>
    </row>
    <row r="723" spans="1:16" ht="45" x14ac:dyDescent="0.2">
      <c r="A723" s="715" t="s">
        <v>1447</v>
      </c>
      <c r="B723" s="715" t="s">
        <v>2897</v>
      </c>
      <c r="C723" s="716" t="s">
        <v>2898</v>
      </c>
      <c r="D723" s="717" t="s">
        <v>3005</v>
      </c>
      <c r="E723" s="777">
        <v>2000</v>
      </c>
      <c r="F723" s="778">
        <v>44018966</v>
      </c>
      <c r="G723" s="717" t="s">
        <v>3438</v>
      </c>
      <c r="H723" s="717" t="s">
        <v>3005</v>
      </c>
      <c r="I723" s="719"/>
      <c r="J723" s="719"/>
      <c r="K723" s="761">
        <v>1</v>
      </c>
      <c r="L723" s="778">
        <v>3</v>
      </c>
      <c r="M723" s="780">
        <v>6000</v>
      </c>
      <c r="N723" s="716">
        <v>2</v>
      </c>
      <c r="O723" s="778">
        <v>8</v>
      </c>
      <c r="P723" s="779">
        <v>16000</v>
      </c>
    </row>
    <row r="724" spans="1:16" ht="45" x14ac:dyDescent="0.2">
      <c r="A724" s="715" t="s">
        <v>1447</v>
      </c>
      <c r="B724" s="715" t="s">
        <v>2897</v>
      </c>
      <c r="C724" s="716" t="s">
        <v>2898</v>
      </c>
      <c r="D724" s="717" t="s">
        <v>2918</v>
      </c>
      <c r="E724" s="777">
        <v>1200</v>
      </c>
      <c r="F724" s="778">
        <v>44026416</v>
      </c>
      <c r="G724" s="717" t="s">
        <v>3439</v>
      </c>
      <c r="H724" s="717" t="s">
        <v>2918</v>
      </c>
      <c r="I724" s="719"/>
      <c r="J724" s="719"/>
      <c r="K724" s="761">
        <v>2</v>
      </c>
      <c r="L724" s="778">
        <v>12</v>
      </c>
      <c r="M724" s="780">
        <v>14400</v>
      </c>
      <c r="N724" s="716">
        <v>2</v>
      </c>
      <c r="O724" s="778">
        <v>8</v>
      </c>
      <c r="P724" s="779">
        <v>9600</v>
      </c>
    </row>
    <row r="725" spans="1:16" ht="45" x14ac:dyDescent="0.2">
      <c r="A725" s="715" t="s">
        <v>1447</v>
      </c>
      <c r="B725" s="715" t="s">
        <v>2897</v>
      </c>
      <c r="C725" s="716" t="s">
        <v>2898</v>
      </c>
      <c r="D725" s="717" t="s">
        <v>3126</v>
      </c>
      <c r="E725" s="777">
        <v>1800</v>
      </c>
      <c r="F725" s="778">
        <v>44038885</v>
      </c>
      <c r="G725" s="717" t="s">
        <v>3440</v>
      </c>
      <c r="H725" s="717" t="s">
        <v>3126</v>
      </c>
      <c r="I725" s="719"/>
      <c r="J725" s="719"/>
      <c r="K725" s="761">
        <v>2</v>
      </c>
      <c r="L725" s="778">
        <v>11</v>
      </c>
      <c r="M725" s="780">
        <v>19800</v>
      </c>
      <c r="N725" s="716">
        <v>1</v>
      </c>
      <c r="O725" s="778">
        <v>1</v>
      </c>
      <c r="P725" s="779">
        <v>1800</v>
      </c>
    </row>
    <row r="726" spans="1:16" ht="45" x14ac:dyDescent="0.2">
      <c r="A726" s="715" t="s">
        <v>1447</v>
      </c>
      <c r="B726" s="715" t="s">
        <v>2897</v>
      </c>
      <c r="C726" s="716" t="s">
        <v>2898</v>
      </c>
      <c r="D726" s="717" t="s">
        <v>2928</v>
      </c>
      <c r="E726" s="777">
        <v>2000</v>
      </c>
      <c r="F726" s="778">
        <v>44058951</v>
      </c>
      <c r="G726" s="717" t="s">
        <v>3441</v>
      </c>
      <c r="H726" s="717" t="s">
        <v>2928</v>
      </c>
      <c r="I726" s="719"/>
      <c r="J726" s="719"/>
      <c r="K726" s="761">
        <v>1</v>
      </c>
      <c r="L726" s="778">
        <v>2</v>
      </c>
      <c r="M726" s="780">
        <v>4000</v>
      </c>
      <c r="N726" s="716">
        <v>1</v>
      </c>
      <c r="O726" s="778">
        <v>7</v>
      </c>
      <c r="P726" s="779">
        <v>14000</v>
      </c>
    </row>
    <row r="727" spans="1:16" ht="60" x14ac:dyDescent="0.2">
      <c r="A727" s="715" t="s">
        <v>1447</v>
      </c>
      <c r="B727" s="715" t="s">
        <v>2897</v>
      </c>
      <c r="C727" s="716" t="s">
        <v>2898</v>
      </c>
      <c r="D727" s="717" t="s">
        <v>3142</v>
      </c>
      <c r="E727" s="777">
        <v>1600</v>
      </c>
      <c r="F727" s="778">
        <v>44058960</v>
      </c>
      <c r="G727" s="717" t="s">
        <v>3442</v>
      </c>
      <c r="H727" s="717" t="s">
        <v>3142</v>
      </c>
      <c r="I727" s="719"/>
      <c r="J727" s="719"/>
      <c r="K727" s="761">
        <v>1</v>
      </c>
      <c r="L727" s="778">
        <v>4</v>
      </c>
      <c r="M727" s="780">
        <v>6400</v>
      </c>
      <c r="N727" s="716">
        <v>2</v>
      </c>
      <c r="O727" s="778">
        <v>6</v>
      </c>
      <c r="P727" s="779">
        <v>9600</v>
      </c>
    </row>
    <row r="728" spans="1:16" ht="30" x14ac:dyDescent="0.2">
      <c r="A728" s="715" t="s">
        <v>1447</v>
      </c>
      <c r="B728" s="715" t="s">
        <v>2897</v>
      </c>
      <c r="C728" s="716" t="s">
        <v>2898</v>
      </c>
      <c r="D728" s="717" t="s">
        <v>2928</v>
      </c>
      <c r="E728" s="777">
        <v>2500</v>
      </c>
      <c r="F728" s="778">
        <v>44064026</v>
      </c>
      <c r="G728" s="717" t="s">
        <v>3443</v>
      </c>
      <c r="H728" s="717" t="s">
        <v>2928</v>
      </c>
      <c r="I728" s="719"/>
      <c r="J728" s="719"/>
      <c r="K728" s="761">
        <v>2</v>
      </c>
      <c r="L728" s="778">
        <v>12</v>
      </c>
      <c r="M728" s="780">
        <v>30000</v>
      </c>
      <c r="N728" s="716">
        <v>2</v>
      </c>
      <c r="O728" s="778">
        <v>8</v>
      </c>
      <c r="P728" s="779">
        <v>20000</v>
      </c>
    </row>
    <row r="729" spans="1:16" ht="60" x14ac:dyDescent="0.2">
      <c r="A729" s="715" t="s">
        <v>1447</v>
      </c>
      <c r="B729" s="715" t="s">
        <v>2897</v>
      </c>
      <c r="C729" s="716" t="s">
        <v>2898</v>
      </c>
      <c r="D729" s="717" t="s">
        <v>2906</v>
      </c>
      <c r="E729" s="777">
        <v>1000</v>
      </c>
      <c r="F729" s="778">
        <v>44115901</v>
      </c>
      <c r="G729" s="717" t="s">
        <v>3444</v>
      </c>
      <c r="H729" s="717" t="s">
        <v>2906</v>
      </c>
      <c r="I729" s="719"/>
      <c r="J729" s="719"/>
      <c r="K729" s="761">
        <v>1</v>
      </c>
      <c r="L729" s="778">
        <v>2</v>
      </c>
      <c r="M729" s="780">
        <v>2000</v>
      </c>
      <c r="N729" s="716">
        <v>2</v>
      </c>
      <c r="O729" s="778">
        <v>6</v>
      </c>
      <c r="P729" s="779">
        <v>6000</v>
      </c>
    </row>
    <row r="730" spans="1:16" ht="60" x14ac:dyDescent="0.2">
      <c r="A730" s="715" t="s">
        <v>1447</v>
      </c>
      <c r="B730" s="715" t="s">
        <v>2897</v>
      </c>
      <c r="C730" s="716" t="s">
        <v>2898</v>
      </c>
      <c r="D730" s="717" t="s">
        <v>2928</v>
      </c>
      <c r="E730" s="777">
        <v>2500</v>
      </c>
      <c r="F730" s="778">
        <v>44146409</v>
      </c>
      <c r="G730" s="717" t="s">
        <v>3445</v>
      </c>
      <c r="H730" s="717" t="s">
        <v>2928</v>
      </c>
      <c r="I730" s="719"/>
      <c r="J730" s="719"/>
      <c r="K730" s="761">
        <v>2</v>
      </c>
      <c r="L730" s="778">
        <v>10</v>
      </c>
      <c r="M730" s="780">
        <v>25000</v>
      </c>
      <c r="N730" s="716">
        <v>2</v>
      </c>
      <c r="O730" s="778">
        <v>1</v>
      </c>
      <c r="P730" s="779">
        <v>2500</v>
      </c>
    </row>
    <row r="731" spans="1:16" ht="45" x14ac:dyDescent="0.2">
      <c r="A731" s="715" t="s">
        <v>1447</v>
      </c>
      <c r="B731" s="715" t="s">
        <v>2897</v>
      </c>
      <c r="C731" s="716" t="s">
        <v>2898</v>
      </c>
      <c r="D731" s="717" t="s">
        <v>2928</v>
      </c>
      <c r="E731" s="777">
        <v>1800</v>
      </c>
      <c r="F731" s="778">
        <v>44148278</v>
      </c>
      <c r="G731" s="717" t="s">
        <v>3446</v>
      </c>
      <c r="H731" s="717" t="s">
        <v>2928</v>
      </c>
      <c r="I731" s="719"/>
      <c r="J731" s="719"/>
      <c r="K731" s="761">
        <v>1</v>
      </c>
      <c r="L731" s="778">
        <v>4</v>
      </c>
      <c r="M731" s="780">
        <v>7200</v>
      </c>
      <c r="N731" s="716">
        <v>2</v>
      </c>
      <c r="O731" s="778">
        <v>7</v>
      </c>
      <c r="P731" s="779">
        <v>12600</v>
      </c>
    </row>
    <row r="732" spans="1:16" ht="45" x14ac:dyDescent="0.2">
      <c r="A732" s="715" t="s">
        <v>1447</v>
      </c>
      <c r="B732" s="715" t="s">
        <v>2897</v>
      </c>
      <c r="C732" s="716" t="s">
        <v>2898</v>
      </c>
      <c r="D732" s="717" t="s">
        <v>3142</v>
      </c>
      <c r="E732" s="777">
        <v>2000</v>
      </c>
      <c r="F732" s="778">
        <v>44173225</v>
      </c>
      <c r="G732" s="717" t="s">
        <v>3447</v>
      </c>
      <c r="H732" s="717" t="s">
        <v>3142</v>
      </c>
      <c r="I732" s="719"/>
      <c r="J732" s="719"/>
      <c r="K732" s="761">
        <v>1</v>
      </c>
      <c r="L732" s="778">
        <v>2</v>
      </c>
      <c r="M732" s="780">
        <v>4000</v>
      </c>
      <c r="N732" s="716">
        <v>2</v>
      </c>
      <c r="O732" s="778">
        <v>7</v>
      </c>
      <c r="P732" s="779">
        <v>14000</v>
      </c>
    </row>
    <row r="733" spans="1:16" ht="60" x14ac:dyDescent="0.2">
      <c r="A733" s="715" t="s">
        <v>1447</v>
      </c>
      <c r="B733" s="715" t="s">
        <v>2897</v>
      </c>
      <c r="C733" s="716" t="s">
        <v>2898</v>
      </c>
      <c r="D733" s="717" t="s">
        <v>3126</v>
      </c>
      <c r="E733" s="777">
        <v>2500</v>
      </c>
      <c r="F733" s="778">
        <v>44277829</v>
      </c>
      <c r="G733" s="717" t="s">
        <v>3448</v>
      </c>
      <c r="H733" s="717" t="s">
        <v>3126</v>
      </c>
      <c r="I733" s="719"/>
      <c r="J733" s="719"/>
      <c r="K733" s="761">
        <v>2</v>
      </c>
      <c r="L733" s="778">
        <v>12</v>
      </c>
      <c r="M733" s="780">
        <v>30000</v>
      </c>
      <c r="N733" s="716">
        <v>2</v>
      </c>
      <c r="O733" s="778">
        <v>8</v>
      </c>
      <c r="P733" s="779">
        <v>20000</v>
      </c>
    </row>
    <row r="734" spans="1:16" ht="45" x14ac:dyDescent="0.2">
      <c r="A734" s="715" t="s">
        <v>1447</v>
      </c>
      <c r="B734" s="715" t="s">
        <v>2897</v>
      </c>
      <c r="C734" s="716" t="s">
        <v>2898</v>
      </c>
      <c r="D734" s="717" t="s">
        <v>3008</v>
      </c>
      <c r="E734" s="777">
        <v>2800</v>
      </c>
      <c r="F734" s="778">
        <v>44283832</v>
      </c>
      <c r="G734" s="717" t="s">
        <v>3449</v>
      </c>
      <c r="H734" s="717" t="s">
        <v>3008</v>
      </c>
      <c r="I734" s="719"/>
      <c r="J734" s="719"/>
      <c r="K734" s="761">
        <v>0</v>
      </c>
      <c r="L734" s="778"/>
      <c r="M734" s="716">
        <v>0</v>
      </c>
      <c r="N734" s="716">
        <v>2</v>
      </c>
      <c r="O734" s="778">
        <v>6</v>
      </c>
      <c r="P734" s="779">
        <v>16800</v>
      </c>
    </row>
    <row r="735" spans="1:16" ht="60" x14ac:dyDescent="0.2">
      <c r="A735" s="715" t="s">
        <v>1447</v>
      </c>
      <c r="B735" s="715" t="s">
        <v>2897</v>
      </c>
      <c r="C735" s="716" t="s">
        <v>2898</v>
      </c>
      <c r="D735" s="717" t="s">
        <v>3259</v>
      </c>
      <c r="E735" s="777">
        <v>1800</v>
      </c>
      <c r="F735" s="778">
        <v>44320222</v>
      </c>
      <c r="G735" s="717" t="s">
        <v>3450</v>
      </c>
      <c r="H735" s="717" t="s">
        <v>3259</v>
      </c>
      <c r="I735" s="719"/>
      <c r="J735" s="719"/>
      <c r="K735" s="761">
        <v>1</v>
      </c>
      <c r="L735" s="778">
        <v>3</v>
      </c>
      <c r="M735" s="780">
        <v>5400</v>
      </c>
      <c r="N735" s="716">
        <v>1</v>
      </c>
      <c r="O735" s="778">
        <v>0</v>
      </c>
      <c r="P735" s="779">
        <v>0</v>
      </c>
    </row>
    <row r="736" spans="1:16" ht="30" x14ac:dyDescent="0.2">
      <c r="A736" s="715" t="s">
        <v>1447</v>
      </c>
      <c r="B736" s="715" t="s">
        <v>2897</v>
      </c>
      <c r="C736" s="716" t="s">
        <v>2898</v>
      </c>
      <c r="D736" s="717" t="s">
        <v>2928</v>
      </c>
      <c r="E736" s="777">
        <v>2200</v>
      </c>
      <c r="F736" s="778">
        <v>44336414</v>
      </c>
      <c r="G736" s="717" t="s">
        <v>3451</v>
      </c>
      <c r="H736" s="717" t="s">
        <v>2928</v>
      </c>
      <c r="I736" s="719"/>
      <c r="J736" s="719"/>
      <c r="K736" s="761">
        <v>2</v>
      </c>
      <c r="L736" s="778">
        <v>12</v>
      </c>
      <c r="M736" s="780">
        <v>26400</v>
      </c>
      <c r="N736" s="716">
        <v>1</v>
      </c>
      <c r="O736" s="778">
        <v>8</v>
      </c>
      <c r="P736" s="779">
        <v>17600</v>
      </c>
    </row>
    <row r="737" spans="1:16" ht="45" x14ac:dyDescent="0.2">
      <c r="A737" s="715" t="s">
        <v>1447</v>
      </c>
      <c r="B737" s="715" t="s">
        <v>2897</v>
      </c>
      <c r="C737" s="716" t="s">
        <v>2898</v>
      </c>
      <c r="D737" s="717" t="s">
        <v>3235</v>
      </c>
      <c r="E737" s="777">
        <v>1800</v>
      </c>
      <c r="F737" s="778">
        <v>44353780</v>
      </c>
      <c r="G737" s="717" t="s">
        <v>3452</v>
      </c>
      <c r="H737" s="717" t="s">
        <v>3235</v>
      </c>
      <c r="I737" s="719"/>
      <c r="J737" s="719"/>
      <c r="K737" s="761">
        <v>1</v>
      </c>
      <c r="L737" s="778">
        <v>3</v>
      </c>
      <c r="M737" s="780">
        <v>5400</v>
      </c>
      <c r="N737" s="716">
        <v>1</v>
      </c>
      <c r="O737" s="778">
        <v>8</v>
      </c>
      <c r="P737" s="779">
        <v>14400</v>
      </c>
    </row>
    <row r="738" spans="1:16" ht="45" x14ac:dyDescent="0.2">
      <c r="A738" s="715" t="s">
        <v>1447</v>
      </c>
      <c r="B738" s="715" t="s">
        <v>2897</v>
      </c>
      <c r="C738" s="716" t="s">
        <v>2898</v>
      </c>
      <c r="D738" s="717" t="s">
        <v>2928</v>
      </c>
      <c r="E738" s="777">
        <v>2200</v>
      </c>
      <c r="F738" s="778">
        <v>44394179</v>
      </c>
      <c r="G738" s="717" t="s">
        <v>3453</v>
      </c>
      <c r="H738" s="717" t="s">
        <v>2928</v>
      </c>
      <c r="I738" s="719"/>
      <c r="J738" s="719"/>
      <c r="K738" s="761">
        <v>2</v>
      </c>
      <c r="L738" s="778">
        <v>12</v>
      </c>
      <c r="M738" s="780">
        <v>26400</v>
      </c>
      <c r="N738" s="716">
        <v>1</v>
      </c>
      <c r="O738" s="778">
        <v>5</v>
      </c>
      <c r="P738" s="779">
        <v>11000</v>
      </c>
    </row>
    <row r="739" spans="1:16" ht="45" x14ac:dyDescent="0.2">
      <c r="A739" s="715" t="s">
        <v>1447</v>
      </c>
      <c r="B739" s="715" t="s">
        <v>2897</v>
      </c>
      <c r="C739" s="716" t="s">
        <v>2898</v>
      </c>
      <c r="D739" s="717" t="s">
        <v>3142</v>
      </c>
      <c r="E739" s="777">
        <v>2200</v>
      </c>
      <c r="F739" s="778">
        <v>44487570</v>
      </c>
      <c r="G739" s="717" t="s">
        <v>3454</v>
      </c>
      <c r="H739" s="717" t="s">
        <v>3142</v>
      </c>
      <c r="I739" s="719"/>
      <c r="J739" s="719"/>
      <c r="K739" s="761">
        <v>2</v>
      </c>
      <c r="L739" s="778">
        <v>8</v>
      </c>
      <c r="M739" s="780">
        <v>17600</v>
      </c>
      <c r="N739" s="716">
        <v>0</v>
      </c>
      <c r="O739" s="778">
        <v>0</v>
      </c>
      <c r="P739" s="779">
        <v>0</v>
      </c>
    </row>
    <row r="740" spans="1:16" ht="45" x14ac:dyDescent="0.2">
      <c r="A740" s="715" t="s">
        <v>1447</v>
      </c>
      <c r="B740" s="715" t="s">
        <v>2897</v>
      </c>
      <c r="C740" s="716" t="s">
        <v>2898</v>
      </c>
      <c r="D740" s="717" t="s">
        <v>3064</v>
      </c>
      <c r="E740" s="777">
        <v>1800</v>
      </c>
      <c r="F740" s="778">
        <v>44545784</v>
      </c>
      <c r="G740" s="717" t="s">
        <v>3455</v>
      </c>
      <c r="H740" s="717" t="s">
        <v>3064</v>
      </c>
      <c r="I740" s="719"/>
      <c r="J740" s="719"/>
      <c r="K740" s="761">
        <v>1</v>
      </c>
      <c r="L740" s="778">
        <v>4</v>
      </c>
      <c r="M740" s="780">
        <v>7200</v>
      </c>
      <c r="N740" s="716">
        <v>1</v>
      </c>
      <c r="O740" s="778">
        <v>1</v>
      </c>
      <c r="P740" s="779">
        <v>1800</v>
      </c>
    </row>
    <row r="741" spans="1:16" ht="45" x14ac:dyDescent="0.2">
      <c r="A741" s="715" t="s">
        <v>1447</v>
      </c>
      <c r="B741" s="715" t="s">
        <v>2897</v>
      </c>
      <c r="C741" s="716" t="s">
        <v>2898</v>
      </c>
      <c r="D741" s="717" t="s">
        <v>2940</v>
      </c>
      <c r="E741" s="777">
        <v>6500</v>
      </c>
      <c r="F741" s="778">
        <v>44568663</v>
      </c>
      <c r="G741" s="717" t="s">
        <v>3456</v>
      </c>
      <c r="H741" s="717" t="s">
        <v>2940</v>
      </c>
      <c r="I741" s="719"/>
      <c r="J741" s="719"/>
      <c r="K741" s="761">
        <v>0</v>
      </c>
      <c r="L741" s="778">
        <v>0</v>
      </c>
      <c r="M741" s="716">
        <v>0</v>
      </c>
      <c r="N741" s="716">
        <v>1</v>
      </c>
      <c r="O741" s="778">
        <v>2</v>
      </c>
      <c r="P741" s="779">
        <v>13000</v>
      </c>
    </row>
    <row r="742" spans="1:16" ht="45" x14ac:dyDescent="0.2">
      <c r="A742" s="715" t="s">
        <v>1447</v>
      </c>
      <c r="B742" s="715" t="s">
        <v>2897</v>
      </c>
      <c r="C742" s="716" t="s">
        <v>2898</v>
      </c>
      <c r="D742" s="717" t="s">
        <v>2928</v>
      </c>
      <c r="E742" s="777">
        <v>2000</v>
      </c>
      <c r="F742" s="778">
        <v>44575744</v>
      </c>
      <c r="G742" s="717" t="s">
        <v>3457</v>
      </c>
      <c r="H742" s="717" t="s">
        <v>2928</v>
      </c>
      <c r="I742" s="719"/>
      <c r="J742" s="719"/>
      <c r="K742" s="761">
        <v>1</v>
      </c>
      <c r="L742" s="778">
        <v>1</v>
      </c>
      <c r="M742" s="780">
        <v>2000</v>
      </c>
      <c r="N742" s="716">
        <v>1</v>
      </c>
      <c r="O742" s="778">
        <v>8</v>
      </c>
      <c r="P742" s="779">
        <v>16000</v>
      </c>
    </row>
    <row r="743" spans="1:16" ht="45" x14ac:dyDescent="0.2">
      <c r="A743" s="715" t="s">
        <v>1447</v>
      </c>
      <c r="B743" s="715" t="s">
        <v>2897</v>
      </c>
      <c r="C743" s="716" t="s">
        <v>2898</v>
      </c>
      <c r="D743" s="717" t="s">
        <v>2909</v>
      </c>
      <c r="E743" s="777">
        <v>1000</v>
      </c>
      <c r="F743" s="778">
        <v>44585147</v>
      </c>
      <c r="G743" s="717" t="s">
        <v>3458</v>
      </c>
      <c r="H743" s="717" t="s">
        <v>2909</v>
      </c>
      <c r="I743" s="719"/>
      <c r="J743" s="719"/>
      <c r="K743" s="761">
        <v>1</v>
      </c>
      <c r="L743" s="778">
        <v>4</v>
      </c>
      <c r="M743" s="780">
        <v>4000</v>
      </c>
      <c r="N743" s="716">
        <v>1</v>
      </c>
      <c r="O743" s="778">
        <v>8</v>
      </c>
      <c r="P743" s="779">
        <v>8000</v>
      </c>
    </row>
    <row r="744" spans="1:16" ht="45" x14ac:dyDescent="0.2">
      <c r="A744" s="715" t="s">
        <v>1447</v>
      </c>
      <c r="B744" s="715" t="s">
        <v>2897</v>
      </c>
      <c r="C744" s="716" t="s">
        <v>2898</v>
      </c>
      <c r="D744" s="717" t="s">
        <v>2918</v>
      </c>
      <c r="E744" s="777">
        <v>1000</v>
      </c>
      <c r="F744" s="778">
        <v>44612478</v>
      </c>
      <c r="G744" s="717" t="s">
        <v>3459</v>
      </c>
      <c r="H744" s="717" t="s">
        <v>2918</v>
      </c>
      <c r="I744" s="719"/>
      <c r="J744" s="719"/>
      <c r="K744" s="761">
        <v>2</v>
      </c>
      <c r="L744" s="778">
        <v>12</v>
      </c>
      <c r="M744" s="780">
        <v>12000</v>
      </c>
      <c r="N744" s="716">
        <v>1</v>
      </c>
      <c r="O744" s="778">
        <v>8</v>
      </c>
      <c r="P744" s="779">
        <v>8000</v>
      </c>
    </row>
    <row r="745" spans="1:16" ht="45" x14ac:dyDescent="0.2">
      <c r="A745" s="715" t="s">
        <v>1447</v>
      </c>
      <c r="B745" s="715" t="s">
        <v>2897</v>
      </c>
      <c r="C745" s="716" t="s">
        <v>2898</v>
      </c>
      <c r="D745" s="717" t="s">
        <v>3142</v>
      </c>
      <c r="E745" s="777">
        <v>2200</v>
      </c>
      <c r="F745" s="778">
        <v>44642854</v>
      </c>
      <c r="G745" s="717" t="s">
        <v>3460</v>
      </c>
      <c r="H745" s="717" t="s">
        <v>3142</v>
      </c>
      <c r="I745" s="719"/>
      <c r="J745" s="719"/>
      <c r="K745" s="761">
        <v>1</v>
      </c>
      <c r="L745" s="778">
        <v>4</v>
      </c>
      <c r="M745" s="780">
        <v>8800</v>
      </c>
      <c r="N745" s="716">
        <v>1</v>
      </c>
      <c r="O745" s="778">
        <v>7</v>
      </c>
      <c r="P745" s="779">
        <v>15400</v>
      </c>
    </row>
    <row r="746" spans="1:16" ht="45" x14ac:dyDescent="0.2">
      <c r="A746" s="715" t="s">
        <v>1447</v>
      </c>
      <c r="B746" s="715" t="s">
        <v>2897</v>
      </c>
      <c r="C746" s="716" t="s">
        <v>2898</v>
      </c>
      <c r="D746" s="717" t="s">
        <v>2940</v>
      </c>
      <c r="E746" s="777">
        <v>6500</v>
      </c>
      <c r="F746" s="778">
        <v>44669254</v>
      </c>
      <c r="G746" s="717" t="s">
        <v>3461</v>
      </c>
      <c r="H746" s="717" t="s">
        <v>2940</v>
      </c>
      <c r="I746" s="719"/>
      <c r="J746" s="719"/>
      <c r="K746" s="761">
        <v>0</v>
      </c>
      <c r="L746" s="778">
        <v>0</v>
      </c>
      <c r="M746" s="716">
        <v>0</v>
      </c>
      <c r="N746" s="716">
        <v>1</v>
      </c>
      <c r="O746" s="778">
        <v>5</v>
      </c>
      <c r="P746" s="779">
        <v>32500</v>
      </c>
    </row>
    <row r="747" spans="1:16" ht="45" x14ac:dyDescent="0.2">
      <c r="A747" s="715" t="s">
        <v>1447</v>
      </c>
      <c r="B747" s="715" t="s">
        <v>2897</v>
      </c>
      <c r="C747" s="716" t="s">
        <v>2898</v>
      </c>
      <c r="D747" s="717" t="s">
        <v>3142</v>
      </c>
      <c r="E747" s="777">
        <v>2200</v>
      </c>
      <c r="F747" s="778">
        <v>44717710</v>
      </c>
      <c r="G747" s="717" t="s">
        <v>3462</v>
      </c>
      <c r="H747" s="717" t="s">
        <v>3142</v>
      </c>
      <c r="I747" s="719"/>
      <c r="J747" s="719"/>
      <c r="K747" s="761">
        <v>2</v>
      </c>
      <c r="L747" s="778">
        <v>12</v>
      </c>
      <c r="M747" s="780">
        <v>26400</v>
      </c>
      <c r="N747" s="716">
        <v>1</v>
      </c>
      <c r="O747" s="778">
        <v>8</v>
      </c>
      <c r="P747" s="779">
        <v>17600</v>
      </c>
    </row>
    <row r="748" spans="1:16" ht="45" x14ac:dyDescent="0.2">
      <c r="A748" s="715" t="s">
        <v>1447</v>
      </c>
      <c r="B748" s="715" t="s">
        <v>2897</v>
      </c>
      <c r="C748" s="716" t="s">
        <v>2898</v>
      </c>
      <c r="D748" s="717" t="s">
        <v>3142</v>
      </c>
      <c r="E748" s="777">
        <v>2000</v>
      </c>
      <c r="F748" s="778">
        <v>44723715</v>
      </c>
      <c r="G748" s="717" t="s">
        <v>3463</v>
      </c>
      <c r="H748" s="717" t="s">
        <v>3142</v>
      </c>
      <c r="I748" s="719"/>
      <c r="J748" s="719"/>
      <c r="K748" s="761">
        <v>1</v>
      </c>
      <c r="L748" s="778">
        <v>3</v>
      </c>
      <c r="M748" s="780">
        <v>6000</v>
      </c>
      <c r="N748" s="716">
        <v>1</v>
      </c>
      <c r="O748" s="778">
        <v>8</v>
      </c>
      <c r="P748" s="779">
        <v>16000</v>
      </c>
    </row>
    <row r="749" spans="1:16" ht="45" x14ac:dyDescent="0.2">
      <c r="A749" s="715" t="s">
        <v>1447</v>
      </c>
      <c r="B749" s="715" t="s">
        <v>2897</v>
      </c>
      <c r="C749" s="716" t="s">
        <v>2898</v>
      </c>
      <c r="D749" s="717" t="s">
        <v>2928</v>
      </c>
      <c r="E749" s="777">
        <v>2000</v>
      </c>
      <c r="F749" s="778">
        <v>44750220</v>
      </c>
      <c r="G749" s="717" t="s">
        <v>3464</v>
      </c>
      <c r="H749" s="717" t="s">
        <v>2928</v>
      </c>
      <c r="I749" s="719"/>
      <c r="J749" s="719"/>
      <c r="K749" s="761">
        <v>1</v>
      </c>
      <c r="L749" s="778">
        <v>2</v>
      </c>
      <c r="M749" s="780">
        <v>4000</v>
      </c>
      <c r="N749" s="716">
        <v>0</v>
      </c>
      <c r="O749" s="778">
        <v>0</v>
      </c>
      <c r="P749" s="779">
        <v>0</v>
      </c>
    </row>
    <row r="750" spans="1:16" ht="45" x14ac:dyDescent="0.2">
      <c r="A750" s="715" t="s">
        <v>1447</v>
      </c>
      <c r="B750" s="715" t="s">
        <v>2897</v>
      </c>
      <c r="C750" s="716" t="s">
        <v>2898</v>
      </c>
      <c r="D750" s="717" t="s">
        <v>2940</v>
      </c>
      <c r="E750" s="777">
        <v>6500</v>
      </c>
      <c r="F750" s="778">
        <v>44753505</v>
      </c>
      <c r="G750" s="717" t="s">
        <v>3465</v>
      </c>
      <c r="H750" s="717" t="s">
        <v>2940</v>
      </c>
      <c r="I750" s="719"/>
      <c r="J750" s="719"/>
      <c r="K750" s="761">
        <v>1</v>
      </c>
      <c r="L750" s="778">
        <v>3</v>
      </c>
      <c r="M750" s="780">
        <v>19500</v>
      </c>
      <c r="N750" s="716">
        <v>1</v>
      </c>
      <c r="O750" s="778">
        <v>8</v>
      </c>
      <c r="P750" s="779">
        <v>52000</v>
      </c>
    </row>
    <row r="751" spans="1:16" ht="30" x14ac:dyDescent="0.2">
      <c r="A751" s="715" t="s">
        <v>1447</v>
      </c>
      <c r="B751" s="715" t="s">
        <v>2897</v>
      </c>
      <c r="C751" s="716" t="s">
        <v>2898</v>
      </c>
      <c r="D751" s="717" t="s">
        <v>2940</v>
      </c>
      <c r="E751" s="777">
        <v>3100</v>
      </c>
      <c r="F751" s="778">
        <v>44756004</v>
      </c>
      <c r="G751" s="717" t="s">
        <v>3466</v>
      </c>
      <c r="H751" s="717" t="s">
        <v>2940</v>
      </c>
      <c r="I751" s="719"/>
      <c r="J751" s="719"/>
      <c r="K751" s="761">
        <v>2</v>
      </c>
      <c r="L751" s="778">
        <v>10</v>
      </c>
      <c r="M751" s="780">
        <v>31000</v>
      </c>
      <c r="N751" s="716">
        <v>1</v>
      </c>
      <c r="O751" s="778">
        <v>0</v>
      </c>
      <c r="P751" s="779">
        <v>0</v>
      </c>
    </row>
    <row r="752" spans="1:16" ht="45" x14ac:dyDescent="0.2">
      <c r="A752" s="715" t="s">
        <v>1447</v>
      </c>
      <c r="B752" s="715" t="s">
        <v>2897</v>
      </c>
      <c r="C752" s="716" t="s">
        <v>2898</v>
      </c>
      <c r="D752" s="717" t="s">
        <v>3123</v>
      </c>
      <c r="E752" s="777">
        <v>1000</v>
      </c>
      <c r="F752" s="778">
        <v>44793091</v>
      </c>
      <c r="G752" s="717" t="s">
        <v>3467</v>
      </c>
      <c r="H752" s="717" t="s">
        <v>3123</v>
      </c>
      <c r="I752" s="719"/>
      <c r="J752" s="719"/>
      <c r="K752" s="761">
        <v>2</v>
      </c>
      <c r="L752" s="778">
        <v>12</v>
      </c>
      <c r="M752" s="780">
        <v>12000</v>
      </c>
      <c r="N752" s="716">
        <v>1</v>
      </c>
      <c r="O752" s="778">
        <v>8</v>
      </c>
      <c r="P752" s="779">
        <v>8000</v>
      </c>
    </row>
    <row r="753" spans="1:16" ht="30" x14ac:dyDescent="0.2">
      <c r="A753" s="715" t="s">
        <v>1447</v>
      </c>
      <c r="B753" s="715" t="s">
        <v>2897</v>
      </c>
      <c r="C753" s="716" t="s">
        <v>2898</v>
      </c>
      <c r="D753" s="717" t="s">
        <v>2918</v>
      </c>
      <c r="E753" s="777">
        <v>1200</v>
      </c>
      <c r="F753" s="778">
        <v>44826046</v>
      </c>
      <c r="G753" s="717" t="s">
        <v>3468</v>
      </c>
      <c r="H753" s="717" t="s">
        <v>2918</v>
      </c>
      <c r="I753" s="719"/>
      <c r="J753" s="719"/>
      <c r="K753" s="761">
        <v>2</v>
      </c>
      <c r="L753" s="778">
        <v>12</v>
      </c>
      <c r="M753" s="780">
        <v>14400</v>
      </c>
      <c r="N753" s="716">
        <v>1</v>
      </c>
      <c r="O753" s="778">
        <v>8</v>
      </c>
      <c r="P753" s="779">
        <v>9600</v>
      </c>
    </row>
    <row r="754" spans="1:16" ht="60" x14ac:dyDescent="0.2">
      <c r="A754" s="715" t="s">
        <v>1447</v>
      </c>
      <c r="B754" s="715" t="s">
        <v>2897</v>
      </c>
      <c r="C754" s="716" t="s">
        <v>2898</v>
      </c>
      <c r="D754" s="717" t="s">
        <v>2928</v>
      </c>
      <c r="E754" s="777">
        <v>2000</v>
      </c>
      <c r="F754" s="778">
        <v>44843330</v>
      </c>
      <c r="G754" s="717" t="s">
        <v>3469</v>
      </c>
      <c r="H754" s="717" t="s">
        <v>2928</v>
      </c>
      <c r="I754" s="719"/>
      <c r="J754" s="719"/>
      <c r="K754" s="761">
        <v>2</v>
      </c>
      <c r="L754" s="778">
        <v>12</v>
      </c>
      <c r="M754" s="780">
        <v>24000</v>
      </c>
      <c r="N754" s="716">
        <v>1</v>
      </c>
      <c r="O754" s="778">
        <v>8</v>
      </c>
      <c r="P754" s="779">
        <v>16000</v>
      </c>
    </row>
    <row r="755" spans="1:16" ht="45" x14ac:dyDescent="0.2">
      <c r="A755" s="715" t="s">
        <v>1447</v>
      </c>
      <c r="B755" s="715" t="s">
        <v>2897</v>
      </c>
      <c r="C755" s="716" t="s">
        <v>2898</v>
      </c>
      <c r="D755" s="717" t="s">
        <v>2906</v>
      </c>
      <c r="E755" s="777">
        <v>1300</v>
      </c>
      <c r="F755" s="778">
        <v>44853198</v>
      </c>
      <c r="G755" s="717" t="s">
        <v>3470</v>
      </c>
      <c r="H755" s="717" t="s">
        <v>2906</v>
      </c>
      <c r="I755" s="719"/>
      <c r="J755" s="719"/>
      <c r="K755" s="761">
        <v>2</v>
      </c>
      <c r="L755" s="778">
        <v>12</v>
      </c>
      <c r="M755" s="780">
        <v>15600</v>
      </c>
      <c r="N755" s="716">
        <v>1</v>
      </c>
      <c r="O755" s="778">
        <v>8</v>
      </c>
      <c r="P755" s="779">
        <v>10400</v>
      </c>
    </row>
    <row r="756" spans="1:16" ht="45" x14ac:dyDescent="0.2">
      <c r="A756" s="715" t="s">
        <v>1447</v>
      </c>
      <c r="B756" s="715" t="s">
        <v>2897</v>
      </c>
      <c r="C756" s="716" t="s">
        <v>2898</v>
      </c>
      <c r="D756" s="717" t="s">
        <v>2940</v>
      </c>
      <c r="E756" s="777">
        <v>3100</v>
      </c>
      <c r="F756" s="778">
        <v>44860849</v>
      </c>
      <c r="G756" s="717" t="s">
        <v>3471</v>
      </c>
      <c r="H756" s="717" t="s">
        <v>2940</v>
      </c>
      <c r="I756" s="719"/>
      <c r="J756" s="719"/>
      <c r="K756" s="761">
        <v>1</v>
      </c>
      <c r="L756" s="778">
        <v>6</v>
      </c>
      <c r="M756" s="780">
        <v>18600</v>
      </c>
      <c r="N756" s="716">
        <v>0</v>
      </c>
      <c r="O756" s="778">
        <v>0</v>
      </c>
      <c r="P756" s="779">
        <v>0</v>
      </c>
    </row>
    <row r="757" spans="1:16" ht="60" x14ac:dyDescent="0.2">
      <c r="A757" s="715" t="s">
        <v>1447</v>
      </c>
      <c r="B757" s="715" t="s">
        <v>2897</v>
      </c>
      <c r="C757" s="716" t="s">
        <v>2898</v>
      </c>
      <c r="D757" s="717" t="s">
        <v>2940</v>
      </c>
      <c r="E757" s="777">
        <v>6500</v>
      </c>
      <c r="F757" s="778">
        <v>44877683</v>
      </c>
      <c r="G757" s="717" t="s">
        <v>3472</v>
      </c>
      <c r="H757" s="717" t="s">
        <v>2940</v>
      </c>
      <c r="I757" s="719"/>
      <c r="J757" s="719"/>
      <c r="K757" s="761">
        <v>1</v>
      </c>
      <c r="L757" s="778">
        <v>3</v>
      </c>
      <c r="M757" s="780">
        <v>19500</v>
      </c>
      <c r="N757" s="716">
        <v>1</v>
      </c>
      <c r="O757" s="778">
        <v>7</v>
      </c>
      <c r="P757" s="779">
        <v>45500</v>
      </c>
    </row>
    <row r="758" spans="1:16" ht="45" x14ac:dyDescent="0.2">
      <c r="A758" s="715" t="s">
        <v>1447</v>
      </c>
      <c r="B758" s="715" t="s">
        <v>2897</v>
      </c>
      <c r="C758" s="716" t="s">
        <v>2898</v>
      </c>
      <c r="D758" s="717" t="s">
        <v>2928</v>
      </c>
      <c r="E758" s="777">
        <v>1600</v>
      </c>
      <c r="F758" s="778">
        <v>44891907</v>
      </c>
      <c r="G758" s="717" t="s">
        <v>3473</v>
      </c>
      <c r="H758" s="717" t="s">
        <v>2928</v>
      </c>
      <c r="I758" s="719"/>
      <c r="J758" s="719"/>
      <c r="K758" s="761">
        <v>0</v>
      </c>
      <c r="L758" s="778">
        <v>0</v>
      </c>
      <c r="M758" s="716">
        <v>0</v>
      </c>
      <c r="N758" s="716">
        <v>1</v>
      </c>
      <c r="O758" s="778">
        <v>1</v>
      </c>
      <c r="P758" s="779">
        <v>1600</v>
      </c>
    </row>
    <row r="759" spans="1:16" ht="45" x14ac:dyDescent="0.2">
      <c r="A759" s="715" t="s">
        <v>1447</v>
      </c>
      <c r="B759" s="715" t="s">
        <v>2897</v>
      </c>
      <c r="C759" s="716" t="s">
        <v>2898</v>
      </c>
      <c r="D759" s="717" t="s">
        <v>2928</v>
      </c>
      <c r="E759" s="777">
        <v>2200</v>
      </c>
      <c r="F759" s="778">
        <v>44931554</v>
      </c>
      <c r="G759" s="717" t="s">
        <v>3474</v>
      </c>
      <c r="H759" s="717" t="s">
        <v>2928</v>
      </c>
      <c r="I759" s="719"/>
      <c r="J759" s="719"/>
      <c r="K759" s="761">
        <v>2</v>
      </c>
      <c r="L759" s="778">
        <v>12</v>
      </c>
      <c r="M759" s="780">
        <v>26400</v>
      </c>
      <c r="N759" s="716">
        <v>2</v>
      </c>
      <c r="O759" s="778">
        <v>8</v>
      </c>
      <c r="P759" s="779">
        <v>17600</v>
      </c>
    </row>
    <row r="760" spans="1:16" ht="45" x14ac:dyDescent="0.2">
      <c r="A760" s="715" t="s">
        <v>1447</v>
      </c>
      <c r="B760" s="715" t="s">
        <v>2897</v>
      </c>
      <c r="C760" s="716" t="s">
        <v>2898</v>
      </c>
      <c r="D760" s="717" t="s">
        <v>3064</v>
      </c>
      <c r="E760" s="777">
        <v>1800</v>
      </c>
      <c r="F760" s="778">
        <v>44936079</v>
      </c>
      <c r="G760" s="717" t="s">
        <v>3475</v>
      </c>
      <c r="H760" s="717" t="s">
        <v>3064</v>
      </c>
      <c r="I760" s="719"/>
      <c r="J760" s="719"/>
      <c r="K760" s="761">
        <v>2</v>
      </c>
      <c r="L760" s="778">
        <v>12</v>
      </c>
      <c r="M760" s="780">
        <v>21600</v>
      </c>
      <c r="N760" s="716">
        <v>2</v>
      </c>
      <c r="O760" s="778">
        <v>8</v>
      </c>
      <c r="P760" s="779">
        <v>14400</v>
      </c>
    </row>
    <row r="761" spans="1:16" ht="30" x14ac:dyDescent="0.2">
      <c r="A761" s="715" t="s">
        <v>1447</v>
      </c>
      <c r="B761" s="715" t="s">
        <v>2897</v>
      </c>
      <c r="C761" s="716" t="s">
        <v>2898</v>
      </c>
      <c r="D761" s="717" t="s">
        <v>3476</v>
      </c>
      <c r="E761" s="777">
        <v>2000</v>
      </c>
      <c r="F761" s="778">
        <v>44950147</v>
      </c>
      <c r="G761" s="717" t="s">
        <v>3477</v>
      </c>
      <c r="H761" s="717" t="s">
        <v>3476</v>
      </c>
      <c r="I761" s="719"/>
      <c r="J761" s="719"/>
      <c r="K761" s="761">
        <v>2</v>
      </c>
      <c r="L761" s="778">
        <v>12</v>
      </c>
      <c r="M761" s="780">
        <v>24000</v>
      </c>
      <c r="N761" s="716">
        <v>2</v>
      </c>
      <c r="O761" s="778">
        <v>8</v>
      </c>
      <c r="P761" s="779">
        <v>16000</v>
      </c>
    </row>
    <row r="762" spans="1:16" ht="45" x14ac:dyDescent="0.2">
      <c r="A762" s="715" t="s">
        <v>1447</v>
      </c>
      <c r="B762" s="715" t="s">
        <v>2897</v>
      </c>
      <c r="C762" s="716" t="s">
        <v>2898</v>
      </c>
      <c r="D762" s="717" t="s">
        <v>3064</v>
      </c>
      <c r="E762" s="777">
        <v>1800</v>
      </c>
      <c r="F762" s="778">
        <v>44976268</v>
      </c>
      <c r="G762" s="717" t="s">
        <v>3478</v>
      </c>
      <c r="H762" s="717" t="s">
        <v>3064</v>
      </c>
      <c r="I762" s="719"/>
      <c r="J762" s="719"/>
      <c r="K762" s="761">
        <v>2</v>
      </c>
      <c r="L762" s="778">
        <v>12</v>
      </c>
      <c r="M762" s="780">
        <v>21600</v>
      </c>
      <c r="N762" s="716">
        <v>2</v>
      </c>
      <c r="O762" s="778">
        <v>8</v>
      </c>
      <c r="P762" s="779">
        <v>14400</v>
      </c>
    </row>
    <row r="763" spans="1:16" ht="45" x14ac:dyDescent="0.2">
      <c r="A763" s="715" t="s">
        <v>1447</v>
      </c>
      <c r="B763" s="715" t="s">
        <v>2897</v>
      </c>
      <c r="C763" s="716" t="s">
        <v>2898</v>
      </c>
      <c r="D763" s="717" t="s">
        <v>3142</v>
      </c>
      <c r="E763" s="777">
        <v>1800</v>
      </c>
      <c r="F763" s="778">
        <v>44988142</v>
      </c>
      <c r="G763" s="717" t="s">
        <v>3479</v>
      </c>
      <c r="H763" s="717" t="s">
        <v>3142</v>
      </c>
      <c r="I763" s="719"/>
      <c r="J763" s="719"/>
      <c r="K763" s="761">
        <v>1</v>
      </c>
      <c r="L763" s="778">
        <v>2</v>
      </c>
      <c r="M763" s="780">
        <v>3600</v>
      </c>
      <c r="N763" s="716">
        <v>0</v>
      </c>
      <c r="O763" s="778">
        <v>0</v>
      </c>
      <c r="P763" s="779">
        <v>0</v>
      </c>
    </row>
    <row r="764" spans="1:16" ht="45" x14ac:dyDescent="0.2">
      <c r="A764" s="715" t="s">
        <v>1447</v>
      </c>
      <c r="B764" s="715" t="s">
        <v>2897</v>
      </c>
      <c r="C764" s="716" t="s">
        <v>2898</v>
      </c>
      <c r="D764" s="717" t="s">
        <v>3123</v>
      </c>
      <c r="E764" s="777">
        <v>1000</v>
      </c>
      <c r="F764" s="778">
        <v>45037651</v>
      </c>
      <c r="G764" s="717" t="s">
        <v>3480</v>
      </c>
      <c r="H764" s="717" t="s">
        <v>3123</v>
      </c>
      <c r="I764" s="719"/>
      <c r="J764" s="719"/>
      <c r="K764" s="761">
        <v>0</v>
      </c>
      <c r="L764" s="778">
        <v>0</v>
      </c>
      <c r="M764" s="716">
        <v>0</v>
      </c>
      <c r="N764" s="716">
        <v>1</v>
      </c>
      <c r="O764" s="778">
        <v>1</v>
      </c>
      <c r="P764" s="779">
        <v>1000</v>
      </c>
    </row>
    <row r="765" spans="1:16" ht="60" x14ac:dyDescent="0.2">
      <c r="A765" s="715" t="s">
        <v>1447</v>
      </c>
      <c r="B765" s="715" t="s">
        <v>2897</v>
      </c>
      <c r="C765" s="716" t="s">
        <v>2898</v>
      </c>
      <c r="D765" s="717" t="s">
        <v>2928</v>
      </c>
      <c r="E765" s="777">
        <v>2000</v>
      </c>
      <c r="F765" s="778">
        <v>45049039</v>
      </c>
      <c r="G765" s="717" t="s">
        <v>3481</v>
      </c>
      <c r="H765" s="717" t="s">
        <v>2928</v>
      </c>
      <c r="I765" s="719"/>
      <c r="J765" s="719"/>
      <c r="K765" s="761">
        <v>2</v>
      </c>
      <c r="L765" s="778">
        <v>12</v>
      </c>
      <c r="M765" s="780">
        <v>24000</v>
      </c>
      <c r="N765" s="716">
        <v>1</v>
      </c>
      <c r="O765" s="778">
        <v>8</v>
      </c>
      <c r="P765" s="779">
        <v>16000</v>
      </c>
    </row>
    <row r="766" spans="1:16" ht="45" x14ac:dyDescent="0.2">
      <c r="A766" s="715" t="s">
        <v>1447</v>
      </c>
      <c r="B766" s="715" t="s">
        <v>2897</v>
      </c>
      <c r="C766" s="716" t="s">
        <v>2898</v>
      </c>
      <c r="D766" s="717" t="s">
        <v>3142</v>
      </c>
      <c r="E766" s="777">
        <v>1800</v>
      </c>
      <c r="F766" s="778">
        <v>45050482</v>
      </c>
      <c r="G766" s="717" t="s">
        <v>3482</v>
      </c>
      <c r="H766" s="717" t="s">
        <v>3142</v>
      </c>
      <c r="I766" s="719"/>
      <c r="J766" s="719"/>
      <c r="K766" s="761">
        <v>1</v>
      </c>
      <c r="L766" s="778">
        <v>3</v>
      </c>
      <c r="M766" s="780">
        <v>5400</v>
      </c>
      <c r="N766" s="716">
        <v>1</v>
      </c>
      <c r="O766" s="778">
        <v>8</v>
      </c>
      <c r="P766" s="779">
        <v>14400</v>
      </c>
    </row>
    <row r="767" spans="1:16" ht="60" x14ac:dyDescent="0.2">
      <c r="A767" s="715" t="s">
        <v>1447</v>
      </c>
      <c r="B767" s="715" t="s">
        <v>2897</v>
      </c>
      <c r="C767" s="716" t="s">
        <v>2898</v>
      </c>
      <c r="D767" s="717" t="s">
        <v>3126</v>
      </c>
      <c r="E767" s="777">
        <v>2800</v>
      </c>
      <c r="F767" s="778">
        <v>45067415</v>
      </c>
      <c r="G767" s="717" t="s">
        <v>3483</v>
      </c>
      <c r="H767" s="717" t="s">
        <v>3126</v>
      </c>
      <c r="I767" s="719"/>
      <c r="J767" s="719"/>
      <c r="K767" s="761">
        <v>2</v>
      </c>
      <c r="L767" s="778">
        <v>8</v>
      </c>
      <c r="M767" s="780">
        <v>22400</v>
      </c>
      <c r="N767" s="716">
        <v>1</v>
      </c>
      <c r="O767" s="778">
        <v>1</v>
      </c>
      <c r="P767" s="779">
        <v>2800</v>
      </c>
    </row>
    <row r="768" spans="1:16" ht="45" x14ac:dyDescent="0.2">
      <c r="A768" s="715" t="s">
        <v>1447</v>
      </c>
      <c r="B768" s="715" t="s">
        <v>2897</v>
      </c>
      <c r="C768" s="716" t="s">
        <v>2898</v>
      </c>
      <c r="D768" s="717" t="s">
        <v>2928</v>
      </c>
      <c r="E768" s="777">
        <v>1800</v>
      </c>
      <c r="F768" s="778">
        <v>45121979</v>
      </c>
      <c r="G768" s="717" t="s">
        <v>3484</v>
      </c>
      <c r="H768" s="717" t="s">
        <v>2928</v>
      </c>
      <c r="I768" s="719"/>
      <c r="J768" s="719"/>
      <c r="K768" s="761">
        <v>1</v>
      </c>
      <c r="L768" s="778">
        <v>4</v>
      </c>
      <c r="M768" s="780">
        <v>7200</v>
      </c>
      <c r="N768" s="716">
        <v>1</v>
      </c>
      <c r="O768" s="778">
        <v>7</v>
      </c>
      <c r="P768" s="779">
        <v>12600</v>
      </c>
    </row>
    <row r="769" spans="1:16" ht="45" x14ac:dyDescent="0.2">
      <c r="A769" s="715" t="s">
        <v>1447</v>
      </c>
      <c r="B769" s="715" t="s">
        <v>2897</v>
      </c>
      <c r="C769" s="716" t="s">
        <v>2898</v>
      </c>
      <c r="D769" s="717" t="s">
        <v>3128</v>
      </c>
      <c r="E769" s="777">
        <v>1800</v>
      </c>
      <c r="F769" s="778">
        <v>45177331</v>
      </c>
      <c r="G769" s="717" t="s">
        <v>3485</v>
      </c>
      <c r="H769" s="717" t="s">
        <v>3128</v>
      </c>
      <c r="I769" s="719"/>
      <c r="J769" s="719"/>
      <c r="K769" s="761">
        <v>0</v>
      </c>
      <c r="L769" s="778">
        <v>0</v>
      </c>
      <c r="M769" s="716">
        <v>0</v>
      </c>
      <c r="N769" s="716">
        <v>1</v>
      </c>
      <c r="O769" s="778">
        <v>1</v>
      </c>
      <c r="P769" s="779">
        <v>1800</v>
      </c>
    </row>
    <row r="770" spans="1:16" ht="30" x14ac:dyDescent="0.2">
      <c r="A770" s="715" t="s">
        <v>1447</v>
      </c>
      <c r="B770" s="715" t="s">
        <v>2897</v>
      </c>
      <c r="C770" s="716" t="s">
        <v>2898</v>
      </c>
      <c r="D770" s="717" t="s">
        <v>2928</v>
      </c>
      <c r="E770" s="777">
        <v>2000</v>
      </c>
      <c r="F770" s="778">
        <v>45203638</v>
      </c>
      <c r="G770" s="717" t="s">
        <v>3486</v>
      </c>
      <c r="H770" s="717" t="s">
        <v>2928</v>
      </c>
      <c r="I770" s="719"/>
      <c r="J770" s="719"/>
      <c r="K770" s="761">
        <v>0</v>
      </c>
      <c r="L770" s="778">
        <v>0</v>
      </c>
      <c r="M770" s="716">
        <v>0</v>
      </c>
      <c r="N770" s="716">
        <v>1</v>
      </c>
      <c r="O770" s="778">
        <v>1</v>
      </c>
      <c r="P770" s="779">
        <v>2000</v>
      </c>
    </row>
    <row r="771" spans="1:16" ht="45" x14ac:dyDescent="0.2">
      <c r="A771" s="715" t="s">
        <v>1447</v>
      </c>
      <c r="B771" s="715" t="s">
        <v>2897</v>
      </c>
      <c r="C771" s="716" t="s">
        <v>2898</v>
      </c>
      <c r="D771" s="717" t="s">
        <v>2940</v>
      </c>
      <c r="E771" s="777">
        <v>3100</v>
      </c>
      <c r="F771" s="778">
        <v>45205258</v>
      </c>
      <c r="G771" s="717" t="s">
        <v>3487</v>
      </c>
      <c r="H771" s="717" t="s">
        <v>2940</v>
      </c>
      <c r="I771" s="719"/>
      <c r="J771" s="719"/>
      <c r="K771" s="761">
        <v>0</v>
      </c>
      <c r="L771" s="778">
        <v>0</v>
      </c>
      <c r="M771" s="716">
        <v>0</v>
      </c>
      <c r="N771" s="716">
        <v>1</v>
      </c>
      <c r="O771" s="778">
        <v>5</v>
      </c>
      <c r="P771" s="779">
        <v>15500</v>
      </c>
    </row>
    <row r="772" spans="1:16" ht="45" x14ac:dyDescent="0.2">
      <c r="A772" s="715" t="s">
        <v>1447</v>
      </c>
      <c r="B772" s="715" t="s">
        <v>2897</v>
      </c>
      <c r="C772" s="716" t="s">
        <v>2898</v>
      </c>
      <c r="D772" s="717" t="s">
        <v>2940</v>
      </c>
      <c r="E772" s="777">
        <v>3100</v>
      </c>
      <c r="F772" s="778">
        <v>45210383</v>
      </c>
      <c r="G772" s="717" t="s">
        <v>3488</v>
      </c>
      <c r="H772" s="717" t="s">
        <v>2940</v>
      </c>
      <c r="I772" s="719"/>
      <c r="J772" s="719"/>
      <c r="K772" s="761">
        <v>1</v>
      </c>
      <c r="L772" s="778">
        <v>1</v>
      </c>
      <c r="M772" s="780">
        <v>3100</v>
      </c>
      <c r="N772" s="716">
        <v>0</v>
      </c>
      <c r="O772" s="778">
        <v>0</v>
      </c>
      <c r="P772" s="779">
        <v>0</v>
      </c>
    </row>
    <row r="773" spans="1:16" ht="60" x14ac:dyDescent="0.2">
      <c r="A773" s="715" t="s">
        <v>1447</v>
      </c>
      <c r="B773" s="715" t="s">
        <v>2897</v>
      </c>
      <c r="C773" s="716" t="s">
        <v>2898</v>
      </c>
      <c r="D773" s="717" t="s">
        <v>2928</v>
      </c>
      <c r="E773" s="777">
        <v>2200</v>
      </c>
      <c r="F773" s="778">
        <v>45264948</v>
      </c>
      <c r="G773" s="717" t="s">
        <v>3489</v>
      </c>
      <c r="H773" s="717" t="s">
        <v>2928</v>
      </c>
      <c r="I773" s="719"/>
      <c r="J773" s="719"/>
      <c r="K773" s="761">
        <v>1</v>
      </c>
      <c r="L773" s="778">
        <v>4</v>
      </c>
      <c r="M773" s="780">
        <v>8800</v>
      </c>
      <c r="N773" s="716">
        <v>0</v>
      </c>
      <c r="O773" s="778">
        <v>0</v>
      </c>
      <c r="P773" s="779">
        <v>0</v>
      </c>
    </row>
    <row r="774" spans="1:16" ht="60" x14ac:dyDescent="0.2">
      <c r="A774" s="715" t="s">
        <v>1447</v>
      </c>
      <c r="B774" s="715" t="s">
        <v>2897</v>
      </c>
      <c r="C774" s="716" t="s">
        <v>2898</v>
      </c>
      <c r="D774" s="717" t="s">
        <v>2928</v>
      </c>
      <c r="E774" s="777">
        <v>2000</v>
      </c>
      <c r="F774" s="778">
        <v>45281106</v>
      </c>
      <c r="G774" s="717" t="s">
        <v>3490</v>
      </c>
      <c r="H774" s="717" t="s">
        <v>2928</v>
      </c>
      <c r="I774" s="719"/>
      <c r="J774" s="719"/>
      <c r="K774" s="761">
        <v>2</v>
      </c>
      <c r="L774" s="778">
        <v>8</v>
      </c>
      <c r="M774" s="780">
        <v>16000</v>
      </c>
      <c r="N774" s="716">
        <v>0</v>
      </c>
      <c r="O774" s="778">
        <v>0</v>
      </c>
      <c r="P774" s="779">
        <v>0</v>
      </c>
    </row>
    <row r="775" spans="1:16" ht="30" x14ac:dyDescent="0.2">
      <c r="A775" s="715" t="s">
        <v>1447</v>
      </c>
      <c r="B775" s="715" t="s">
        <v>2897</v>
      </c>
      <c r="C775" s="716" t="s">
        <v>2898</v>
      </c>
      <c r="D775" s="717" t="s">
        <v>3126</v>
      </c>
      <c r="E775" s="777">
        <v>2200</v>
      </c>
      <c r="F775" s="778">
        <v>45292280</v>
      </c>
      <c r="G775" s="717" t="s">
        <v>3491</v>
      </c>
      <c r="H775" s="717" t="s">
        <v>3126</v>
      </c>
      <c r="I775" s="719"/>
      <c r="J775" s="719"/>
      <c r="K775" s="761">
        <v>2</v>
      </c>
      <c r="L775" s="778">
        <v>12</v>
      </c>
      <c r="M775" s="780">
        <v>26400</v>
      </c>
      <c r="N775" s="716">
        <v>2</v>
      </c>
      <c r="O775" s="778">
        <v>8</v>
      </c>
      <c r="P775" s="779">
        <v>17600</v>
      </c>
    </row>
    <row r="776" spans="1:16" ht="60" x14ac:dyDescent="0.2">
      <c r="A776" s="715" t="s">
        <v>1447</v>
      </c>
      <c r="B776" s="715" t="s">
        <v>2897</v>
      </c>
      <c r="C776" s="716" t="s">
        <v>2898</v>
      </c>
      <c r="D776" s="717" t="s">
        <v>3235</v>
      </c>
      <c r="E776" s="777">
        <v>2000</v>
      </c>
      <c r="F776" s="778">
        <v>45305076</v>
      </c>
      <c r="G776" s="717" t="s">
        <v>3492</v>
      </c>
      <c r="H776" s="717" t="s">
        <v>3235</v>
      </c>
      <c r="I776" s="719"/>
      <c r="J776" s="719"/>
      <c r="K776" s="761">
        <v>2</v>
      </c>
      <c r="L776" s="778">
        <v>12</v>
      </c>
      <c r="M776" s="780">
        <v>24000</v>
      </c>
      <c r="N776" s="716">
        <v>2</v>
      </c>
      <c r="O776" s="778">
        <v>8</v>
      </c>
      <c r="P776" s="779">
        <v>16000</v>
      </c>
    </row>
    <row r="777" spans="1:16" ht="45" x14ac:dyDescent="0.2">
      <c r="A777" s="715" t="s">
        <v>1447</v>
      </c>
      <c r="B777" s="715" t="s">
        <v>2897</v>
      </c>
      <c r="C777" s="716" t="s">
        <v>2898</v>
      </c>
      <c r="D777" s="717" t="s">
        <v>3142</v>
      </c>
      <c r="E777" s="777">
        <v>2200</v>
      </c>
      <c r="F777" s="778">
        <v>45328192</v>
      </c>
      <c r="G777" s="717" t="s">
        <v>3493</v>
      </c>
      <c r="H777" s="717" t="s">
        <v>3142</v>
      </c>
      <c r="I777" s="719"/>
      <c r="J777" s="719"/>
      <c r="K777" s="761">
        <v>2</v>
      </c>
      <c r="L777" s="778">
        <v>12</v>
      </c>
      <c r="M777" s="780">
        <v>26400</v>
      </c>
      <c r="N777" s="716">
        <v>2</v>
      </c>
      <c r="O777" s="778">
        <v>8</v>
      </c>
      <c r="P777" s="779">
        <v>17600</v>
      </c>
    </row>
    <row r="778" spans="1:16" ht="60" x14ac:dyDescent="0.2">
      <c r="A778" s="715" t="s">
        <v>1447</v>
      </c>
      <c r="B778" s="715" t="s">
        <v>2897</v>
      </c>
      <c r="C778" s="716" t="s">
        <v>2898</v>
      </c>
      <c r="D778" s="717" t="s">
        <v>2928</v>
      </c>
      <c r="E778" s="777">
        <v>1800</v>
      </c>
      <c r="F778" s="778">
        <v>45385338</v>
      </c>
      <c r="G778" s="717" t="s">
        <v>3494</v>
      </c>
      <c r="H778" s="717" t="s">
        <v>2928</v>
      </c>
      <c r="I778" s="719"/>
      <c r="J778" s="719"/>
      <c r="K778" s="761">
        <v>1</v>
      </c>
      <c r="L778" s="778">
        <v>3</v>
      </c>
      <c r="M778" s="780">
        <v>5400</v>
      </c>
      <c r="N778" s="716">
        <v>2</v>
      </c>
      <c r="O778" s="778">
        <v>8</v>
      </c>
      <c r="P778" s="779">
        <v>14400</v>
      </c>
    </row>
    <row r="779" spans="1:16" ht="45" x14ac:dyDescent="0.2">
      <c r="A779" s="715" t="s">
        <v>1447</v>
      </c>
      <c r="B779" s="715" t="s">
        <v>2897</v>
      </c>
      <c r="C779" s="716" t="s">
        <v>2898</v>
      </c>
      <c r="D779" s="717" t="s">
        <v>3008</v>
      </c>
      <c r="E779" s="777">
        <v>1600</v>
      </c>
      <c r="F779" s="778">
        <v>45410006</v>
      </c>
      <c r="G779" s="717" t="s">
        <v>3495</v>
      </c>
      <c r="H779" s="717" t="s">
        <v>3008</v>
      </c>
      <c r="I779" s="719"/>
      <c r="J779" s="719"/>
      <c r="K779" s="761">
        <v>1</v>
      </c>
      <c r="L779" s="778">
        <v>3</v>
      </c>
      <c r="M779" s="780">
        <v>4800</v>
      </c>
      <c r="N779" s="716">
        <v>2</v>
      </c>
      <c r="O779" s="778">
        <v>7</v>
      </c>
      <c r="P779" s="779">
        <v>11200</v>
      </c>
    </row>
    <row r="780" spans="1:16" ht="45" x14ac:dyDescent="0.2">
      <c r="A780" s="715" t="s">
        <v>1447</v>
      </c>
      <c r="B780" s="715" t="s">
        <v>2897</v>
      </c>
      <c r="C780" s="716" t="s">
        <v>2898</v>
      </c>
      <c r="D780" s="717" t="s">
        <v>2928</v>
      </c>
      <c r="E780" s="777">
        <v>2500</v>
      </c>
      <c r="F780" s="778">
        <v>45443188</v>
      </c>
      <c r="G780" s="717" t="s">
        <v>3496</v>
      </c>
      <c r="H780" s="717" t="s">
        <v>2928</v>
      </c>
      <c r="I780" s="719"/>
      <c r="J780" s="719"/>
      <c r="K780" s="761">
        <v>0</v>
      </c>
      <c r="L780" s="778">
        <v>0</v>
      </c>
      <c r="M780" s="716">
        <v>0</v>
      </c>
      <c r="N780" s="716">
        <v>1</v>
      </c>
      <c r="O780" s="778">
        <v>1</v>
      </c>
      <c r="P780" s="779">
        <v>2500</v>
      </c>
    </row>
    <row r="781" spans="1:16" ht="45" x14ac:dyDescent="0.2">
      <c r="A781" s="715" t="s">
        <v>1447</v>
      </c>
      <c r="B781" s="715" t="s">
        <v>2897</v>
      </c>
      <c r="C781" s="716" t="s">
        <v>2898</v>
      </c>
      <c r="D781" s="717" t="s">
        <v>3142</v>
      </c>
      <c r="E781" s="777">
        <v>2200</v>
      </c>
      <c r="F781" s="778">
        <v>45447334</v>
      </c>
      <c r="G781" s="717" t="s">
        <v>3497</v>
      </c>
      <c r="H781" s="717" t="s">
        <v>3142</v>
      </c>
      <c r="I781" s="719"/>
      <c r="J781" s="719"/>
      <c r="K781" s="761">
        <v>2</v>
      </c>
      <c r="L781" s="778">
        <v>9</v>
      </c>
      <c r="M781" s="780">
        <v>19800</v>
      </c>
      <c r="N781" s="716">
        <v>0</v>
      </c>
      <c r="O781" s="778">
        <v>0</v>
      </c>
      <c r="P781" s="779">
        <v>0</v>
      </c>
    </row>
    <row r="782" spans="1:16" ht="60" x14ac:dyDescent="0.2">
      <c r="A782" s="715" t="s">
        <v>1447</v>
      </c>
      <c r="B782" s="715" t="s">
        <v>2897</v>
      </c>
      <c r="C782" s="716" t="s">
        <v>2898</v>
      </c>
      <c r="D782" s="717" t="s">
        <v>2928</v>
      </c>
      <c r="E782" s="777">
        <v>2000</v>
      </c>
      <c r="F782" s="778">
        <v>45453414</v>
      </c>
      <c r="G782" s="717" t="s">
        <v>3498</v>
      </c>
      <c r="H782" s="717" t="s">
        <v>2928</v>
      </c>
      <c r="I782" s="719"/>
      <c r="J782" s="719"/>
      <c r="K782" s="761">
        <v>1</v>
      </c>
      <c r="L782" s="778">
        <v>3</v>
      </c>
      <c r="M782" s="780">
        <v>6000</v>
      </c>
      <c r="N782" s="716">
        <v>0</v>
      </c>
      <c r="O782" s="778">
        <v>0</v>
      </c>
      <c r="P782" s="779">
        <v>0</v>
      </c>
    </row>
    <row r="783" spans="1:16" ht="60" x14ac:dyDescent="0.2">
      <c r="A783" s="715" t="s">
        <v>1447</v>
      </c>
      <c r="B783" s="715" t="s">
        <v>2897</v>
      </c>
      <c r="C783" s="716" t="s">
        <v>2898</v>
      </c>
      <c r="D783" s="717" t="s">
        <v>3235</v>
      </c>
      <c r="E783" s="777">
        <v>2000</v>
      </c>
      <c r="F783" s="778">
        <v>45454448</v>
      </c>
      <c r="G783" s="717" t="s">
        <v>3499</v>
      </c>
      <c r="H783" s="717" t="s">
        <v>3235</v>
      </c>
      <c r="I783" s="719"/>
      <c r="J783" s="719"/>
      <c r="K783" s="761">
        <v>1</v>
      </c>
      <c r="L783" s="778">
        <v>3</v>
      </c>
      <c r="M783" s="780">
        <v>6000</v>
      </c>
      <c r="N783" s="716">
        <v>0</v>
      </c>
      <c r="O783" s="778">
        <v>0</v>
      </c>
      <c r="P783" s="779">
        <v>0</v>
      </c>
    </row>
    <row r="784" spans="1:16" ht="45" x14ac:dyDescent="0.2">
      <c r="A784" s="715" t="s">
        <v>1447</v>
      </c>
      <c r="B784" s="715" t="s">
        <v>2897</v>
      </c>
      <c r="C784" s="716" t="s">
        <v>2898</v>
      </c>
      <c r="D784" s="717" t="s">
        <v>2940</v>
      </c>
      <c r="E784" s="777">
        <v>6500</v>
      </c>
      <c r="F784" s="778">
        <v>45456132</v>
      </c>
      <c r="G784" s="717" t="s">
        <v>3500</v>
      </c>
      <c r="H784" s="717" t="s">
        <v>2940</v>
      </c>
      <c r="I784" s="719"/>
      <c r="J784" s="719"/>
      <c r="K784" s="761">
        <v>1</v>
      </c>
      <c r="L784" s="778">
        <v>4</v>
      </c>
      <c r="M784" s="780">
        <v>26000</v>
      </c>
      <c r="N784" s="716">
        <v>1</v>
      </c>
      <c r="O784" s="778">
        <v>8</v>
      </c>
      <c r="P784" s="779">
        <v>52000</v>
      </c>
    </row>
    <row r="785" spans="1:16" ht="45" x14ac:dyDescent="0.2">
      <c r="A785" s="715" t="s">
        <v>1447</v>
      </c>
      <c r="B785" s="715" t="s">
        <v>2897</v>
      </c>
      <c r="C785" s="716" t="s">
        <v>2898</v>
      </c>
      <c r="D785" s="717" t="s">
        <v>3142</v>
      </c>
      <c r="E785" s="777">
        <v>2200</v>
      </c>
      <c r="F785" s="778">
        <v>45456138</v>
      </c>
      <c r="G785" s="717" t="s">
        <v>3501</v>
      </c>
      <c r="H785" s="717" t="s">
        <v>3142</v>
      </c>
      <c r="I785" s="719"/>
      <c r="J785" s="719"/>
      <c r="K785" s="761">
        <v>1</v>
      </c>
      <c r="L785" s="778">
        <v>1</v>
      </c>
      <c r="M785" s="780">
        <v>2200</v>
      </c>
      <c r="N785" s="716">
        <v>0</v>
      </c>
      <c r="O785" s="778">
        <v>0</v>
      </c>
      <c r="P785" s="779">
        <v>0</v>
      </c>
    </row>
    <row r="786" spans="1:16" ht="45" x14ac:dyDescent="0.2">
      <c r="A786" s="715" t="s">
        <v>1447</v>
      </c>
      <c r="B786" s="715" t="s">
        <v>2897</v>
      </c>
      <c r="C786" s="716" t="s">
        <v>2898</v>
      </c>
      <c r="D786" s="717" t="s">
        <v>2918</v>
      </c>
      <c r="E786" s="777">
        <v>1200</v>
      </c>
      <c r="F786" s="778">
        <v>45476040</v>
      </c>
      <c r="G786" s="717" t="s">
        <v>3502</v>
      </c>
      <c r="H786" s="717" t="s">
        <v>2918</v>
      </c>
      <c r="I786" s="719"/>
      <c r="J786" s="719"/>
      <c r="K786" s="761">
        <v>1</v>
      </c>
      <c r="L786" s="778">
        <v>1</v>
      </c>
      <c r="M786" s="780">
        <v>1200</v>
      </c>
      <c r="N786" s="716">
        <v>0</v>
      </c>
      <c r="O786" s="778">
        <v>0</v>
      </c>
      <c r="P786" s="779">
        <v>0</v>
      </c>
    </row>
    <row r="787" spans="1:16" ht="45" x14ac:dyDescent="0.2">
      <c r="A787" s="715" t="s">
        <v>1447</v>
      </c>
      <c r="B787" s="715" t="s">
        <v>2897</v>
      </c>
      <c r="C787" s="716" t="s">
        <v>2898</v>
      </c>
      <c r="D787" s="717" t="s">
        <v>2928</v>
      </c>
      <c r="E787" s="777">
        <v>1600</v>
      </c>
      <c r="F787" s="778">
        <v>45476048</v>
      </c>
      <c r="G787" s="717" t="s">
        <v>3503</v>
      </c>
      <c r="H787" s="717" t="s">
        <v>2928</v>
      </c>
      <c r="I787" s="719"/>
      <c r="J787" s="719"/>
      <c r="K787" s="761">
        <v>1</v>
      </c>
      <c r="L787" s="778">
        <v>3</v>
      </c>
      <c r="M787" s="780">
        <v>4800</v>
      </c>
      <c r="N787" s="716">
        <v>1</v>
      </c>
      <c r="O787" s="778">
        <v>8</v>
      </c>
      <c r="P787" s="779">
        <v>12800</v>
      </c>
    </row>
    <row r="788" spans="1:16" ht="60" x14ac:dyDescent="0.2">
      <c r="A788" s="715" t="s">
        <v>1447</v>
      </c>
      <c r="B788" s="715" t="s">
        <v>2897</v>
      </c>
      <c r="C788" s="716" t="s">
        <v>2898</v>
      </c>
      <c r="D788" s="717" t="s">
        <v>3142</v>
      </c>
      <c r="E788" s="777">
        <v>1800</v>
      </c>
      <c r="F788" s="778">
        <v>45476314</v>
      </c>
      <c r="G788" s="717" t="s">
        <v>3504</v>
      </c>
      <c r="H788" s="717" t="s">
        <v>3142</v>
      </c>
      <c r="I788" s="719"/>
      <c r="J788" s="719"/>
      <c r="K788" s="761">
        <v>0</v>
      </c>
      <c r="L788" s="778">
        <v>0</v>
      </c>
      <c r="M788" s="716">
        <v>0</v>
      </c>
      <c r="N788" s="716">
        <v>1</v>
      </c>
      <c r="O788" s="778">
        <v>1</v>
      </c>
      <c r="P788" s="779">
        <v>1800</v>
      </c>
    </row>
    <row r="789" spans="1:16" ht="60" x14ac:dyDescent="0.2">
      <c r="A789" s="715" t="s">
        <v>1447</v>
      </c>
      <c r="B789" s="715" t="s">
        <v>2897</v>
      </c>
      <c r="C789" s="716" t="s">
        <v>2898</v>
      </c>
      <c r="D789" s="717" t="s">
        <v>2928</v>
      </c>
      <c r="E789" s="777">
        <v>1600</v>
      </c>
      <c r="F789" s="778">
        <v>45527286</v>
      </c>
      <c r="G789" s="717" t="s">
        <v>3505</v>
      </c>
      <c r="H789" s="717" t="s">
        <v>2928</v>
      </c>
      <c r="I789" s="719"/>
      <c r="J789" s="719"/>
      <c r="K789" s="761">
        <v>0</v>
      </c>
      <c r="L789" s="778">
        <v>0</v>
      </c>
      <c r="M789" s="716">
        <v>0</v>
      </c>
      <c r="N789" s="716">
        <v>2</v>
      </c>
      <c r="O789" s="778">
        <v>8</v>
      </c>
      <c r="P789" s="779">
        <v>12800</v>
      </c>
    </row>
    <row r="790" spans="1:16" ht="45" x14ac:dyDescent="0.2">
      <c r="A790" s="715" t="s">
        <v>1447</v>
      </c>
      <c r="B790" s="715" t="s">
        <v>2897</v>
      </c>
      <c r="C790" s="716" t="s">
        <v>2898</v>
      </c>
      <c r="D790" s="717" t="s">
        <v>2963</v>
      </c>
      <c r="E790" s="777">
        <v>1300</v>
      </c>
      <c r="F790" s="778">
        <v>45578135</v>
      </c>
      <c r="G790" s="717" t="s">
        <v>3506</v>
      </c>
      <c r="H790" s="717" t="s">
        <v>2963</v>
      </c>
      <c r="I790" s="719"/>
      <c r="J790" s="719"/>
      <c r="K790" s="761">
        <v>2</v>
      </c>
      <c r="L790" s="778">
        <v>12</v>
      </c>
      <c r="M790" s="780">
        <v>15600</v>
      </c>
      <c r="N790" s="716">
        <v>2</v>
      </c>
      <c r="O790" s="778">
        <v>8</v>
      </c>
      <c r="P790" s="779">
        <v>10400</v>
      </c>
    </row>
    <row r="791" spans="1:16" ht="45" x14ac:dyDescent="0.2">
      <c r="A791" s="715" t="s">
        <v>1447</v>
      </c>
      <c r="B791" s="715" t="s">
        <v>2897</v>
      </c>
      <c r="C791" s="716" t="s">
        <v>2898</v>
      </c>
      <c r="D791" s="717" t="s">
        <v>2928</v>
      </c>
      <c r="E791" s="777">
        <v>2000</v>
      </c>
      <c r="F791" s="778">
        <v>45669832</v>
      </c>
      <c r="G791" s="717" t="s">
        <v>3507</v>
      </c>
      <c r="H791" s="717" t="s">
        <v>2928</v>
      </c>
      <c r="I791" s="719"/>
      <c r="J791" s="719"/>
      <c r="K791" s="761">
        <v>2</v>
      </c>
      <c r="L791" s="778">
        <v>12</v>
      </c>
      <c r="M791" s="780">
        <v>24000</v>
      </c>
      <c r="N791" s="716">
        <v>2</v>
      </c>
      <c r="O791" s="778">
        <v>8</v>
      </c>
      <c r="P791" s="779">
        <v>16000</v>
      </c>
    </row>
    <row r="792" spans="1:16" ht="45" x14ac:dyDescent="0.2">
      <c r="A792" s="715" t="s">
        <v>1447</v>
      </c>
      <c r="B792" s="715" t="s">
        <v>2897</v>
      </c>
      <c r="C792" s="716" t="s">
        <v>2898</v>
      </c>
      <c r="D792" s="717" t="s">
        <v>2963</v>
      </c>
      <c r="E792" s="777">
        <v>1300</v>
      </c>
      <c r="F792" s="778">
        <v>45721055</v>
      </c>
      <c r="G792" s="717" t="s">
        <v>3508</v>
      </c>
      <c r="H792" s="717" t="s">
        <v>3263</v>
      </c>
      <c r="I792" s="719"/>
      <c r="J792" s="719"/>
      <c r="K792" s="761">
        <v>1</v>
      </c>
      <c r="L792" s="778">
        <v>1</v>
      </c>
      <c r="M792" s="780">
        <v>1300</v>
      </c>
      <c r="N792" s="716">
        <v>0</v>
      </c>
      <c r="O792" s="778">
        <v>0</v>
      </c>
      <c r="P792" s="779">
        <v>0</v>
      </c>
    </row>
    <row r="793" spans="1:16" ht="45" x14ac:dyDescent="0.2">
      <c r="A793" s="715" t="s">
        <v>1447</v>
      </c>
      <c r="B793" s="715" t="s">
        <v>2897</v>
      </c>
      <c r="C793" s="716" t="s">
        <v>2898</v>
      </c>
      <c r="D793" s="717" t="s">
        <v>2906</v>
      </c>
      <c r="E793" s="777">
        <v>1300</v>
      </c>
      <c r="F793" s="778">
        <v>45725941</v>
      </c>
      <c r="G793" s="717" t="s">
        <v>3509</v>
      </c>
      <c r="H793" s="717" t="s">
        <v>2906</v>
      </c>
      <c r="I793" s="719"/>
      <c r="J793" s="719"/>
      <c r="K793" s="761">
        <v>1</v>
      </c>
      <c r="L793" s="778">
        <v>2</v>
      </c>
      <c r="M793" s="780">
        <v>2600</v>
      </c>
      <c r="N793" s="716">
        <v>1</v>
      </c>
      <c r="O793" s="778">
        <v>8</v>
      </c>
      <c r="P793" s="779">
        <v>10400</v>
      </c>
    </row>
    <row r="794" spans="1:16" ht="60" x14ac:dyDescent="0.2">
      <c r="A794" s="715" t="s">
        <v>1447</v>
      </c>
      <c r="B794" s="715" t="s">
        <v>2897</v>
      </c>
      <c r="C794" s="716" t="s">
        <v>2898</v>
      </c>
      <c r="D794" s="717" t="s">
        <v>3259</v>
      </c>
      <c r="E794" s="777">
        <v>1200</v>
      </c>
      <c r="F794" s="778">
        <v>45753699</v>
      </c>
      <c r="G794" s="717" t="s">
        <v>3510</v>
      </c>
      <c r="H794" s="717" t="s">
        <v>3259</v>
      </c>
      <c r="I794" s="719"/>
      <c r="J794" s="719"/>
      <c r="K794" s="761">
        <v>1</v>
      </c>
      <c r="L794" s="778">
        <v>2</v>
      </c>
      <c r="M794" s="780">
        <v>2400</v>
      </c>
      <c r="N794" s="716">
        <v>1</v>
      </c>
      <c r="O794" s="778">
        <v>8</v>
      </c>
      <c r="P794" s="779">
        <v>9600</v>
      </c>
    </row>
    <row r="795" spans="1:16" ht="30" x14ac:dyDescent="0.2">
      <c r="A795" s="715" t="s">
        <v>1447</v>
      </c>
      <c r="B795" s="715" t="s">
        <v>2897</v>
      </c>
      <c r="C795" s="716" t="s">
        <v>2898</v>
      </c>
      <c r="D795" s="717" t="s">
        <v>2918</v>
      </c>
      <c r="E795" s="777">
        <v>1200</v>
      </c>
      <c r="F795" s="778">
        <v>45856553</v>
      </c>
      <c r="G795" s="717" t="s">
        <v>3511</v>
      </c>
      <c r="H795" s="717" t="s">
        <v>2918</v>
      </c>
      <c r="I795" s="719"/>
      <c r="J795" s="719"/>
      <c r="K795" s="761">
        <v>1</v>
      </c>
      <c r="L795" s="778">
        <v>2</v>
      </c>
      <c r="M795" s="780">
        <v>2400</v>
      </c>
      <c r="N795" s="716">
        <v>1</v>
      </c>
      <c r="O795" s="778">
        <v>7</v>
      </c>
      <c r="P795" s="779">
        <v>8400</v>
      </c>
    </row>
    <row r="796" spans="1:16" ht="30" x14ac:dyDescent="0.2">
      <c r="A796" s="715" t="s">
        <v>1447</v>
      </c>
      <c r="B796" s="715" t="s">
        <v>2897</v>
      </c>
      <c r="C796" s="716" t="s">
        <v>2898</v>
      </c>
      <c r="D796" s="717" t="s">
        <v>3008</v>
      </c>
      <c r="E796" s="777">
        <v>2000</v>
      </c>
      <c r="F796" s="778">
        <v>45880283</v>
      </c>
      <c r="G796" s="717" t="s">
        <v>3512</v>
      </c>
      <c r="H796" s="717" t="s">
        <v>3008</v>
      </c>
      <c r="I796" s="719"/>
      <c r="J796" s="719"/>
      <c r="K796" s="761">
        <v>1</v>
      </c>
      <c r="L796" s="778">
        <v>3</v>
      </c>
      <c r="M796" s="780">
        <v>6000</v>
      </c>
      <c r="N796" s="716">
        <v>1</v>
      </c>
      <c r="O796" s="778">
        <v>8</v>
      </c>
      <c r="P796" s="779">
        <v>16000</v>
      </c>
    </row>
    <row r="797" spans="1:16" ht="60" x14ac:dyDescent="0.2">
      <c r="A797" s="715" t="s">
        <v>1447</v>
      </c>
      <c r="B797" s="715" t="s">
        <v>2897</v>
      </c>
      <c r="C797" s="716" t="s">
        <v>2898</v>
      </c>
      <c r="D797" s="717" t="s">
        <v>3235</v>
      </c>
      <c r="E797" s="777">
        <v>2000</v>
      </c>
      <c r="F797" s="778">
        <v>45881922</v>
      </c>
      <c r="G797" s="717" t="s">
        <v>3513</v>
      </c>
      <c r="H797" s="717" t="s">
        <v>3235</v>
      </c>
      <c r="I797" s="719"/>
      <c r="J797" s="719"/>
      <c r="K797" s="761">
        <v>2</v>
      </c>
      <c r="L797" s="778">
        <v>8</v>
      </c>
      <c r="M797" s="780">
        <v>16000</v>
      </c>
      <c r="N797" s="716">
        <v>0</v>
      </c>
      <c r="O797" s="778">
        <v>0</v>
      </c>
      <c r="P797" s="779">
        <v>0</v>
      </c>
    </row>
    <row r="798" spans="1:16" ht="45" x14ac:dyDescent="0.2">
      <c r="A798" s="715" t="s">
        <v>1447</v>
      </c>
      <c r="B798" s="715" t="s">
        <v>2897</v>
      </c>
      <c r="C798" s="716" t="s">
        <v>2898</v>
      </c>
      <c r="D798" s="717" t="s">
        <v>2928</v>
      </c>
      <c r="E798" s="777">
        <v>2500</v>
      </c>
      <c r="F798" s="778">
        <v>45882167</v>
      </c>
      <c r="G798" s="717" t="s">
        <v>3514</v>
      </c>
      <c r="H798" s="717" t="s">
        <v>2928</v>
      </c>
      <c r="I798" s="719"/>
      <c r="J798" s="719"/>
      <c r="K798" s="761">
        <v>1</v>
      </c>
      <c r="L798" s="778">
        <v>4</v>
      </c>
      <c r="M798" s="780">
        <v>10000</v>
      </c>
      <c r="N798" s="716">
        <v>2</v>
      </c>
      <c r="O798" s="778">
        <v>8</v>
      </c>
      <c r="P798" s="779">
        <v>20000</v>
      </c>
    </row>
    <row r="799" spans="1:16" ht="45" x14ac:dyDescent="0.2">
      <c r="A799" s="715" t="s">
        <v>1447</v>
      </c>
      <c r="B799" s="715" t="s">
        <v>2897</v>
      </c>
      <c r="C799" s="716" t="s">
        <v>2898</v>
      </c>
      <c r="D799" s="717" t="s">
        <v>2906</v>
      </c>
      <c r="E799" s="777">
        <v>1000</v>
      </c>
      <c r="F799" s="778">
        <v>45964677</v>
      </c>
      <c r="G799" s="717" t="s">
        <v>3515</v>
      </c>
      <c r="H799" s="717" t="s">
        <v>2906</v>
      </c>
      <c r="I799" s="719"/>
      <c r="J799" s="719"/>
      <c r="K799" s="761">
        <v>2</v>
      </c>
      <c r="L799" s="778">
        <v>12</v>
      </c>
      <c r="M799" s="780">
        <v>12000</v>
      </c>
      <c r="N799" s="716">
        <v>2</v>
      </c>
      <c r="O799" s="778">
        <v>8</v>
      </c>
      <c r="P799" s="779">
        <v>8000</v>
      </c>
    </row>
    <row r="800" spans="1:16" ht="45" x14ac:dyDescent="0.2">
      <c r="A800" s="715" t="s">
        <v>1447</v>
      </c>
      <c r="B800" s="715" t="s">
        <v>2897</v>
      </c>
      <c r="C800" s="716" t="s">
        <v>2898</v>
      </c>
      <c r="D800" s="717" t="s">
        <v>3126</v>
      </c>
      <c r="E800" s="777">
        <v>1600</v>
      </c>
      <c r="F800" s="778">
        <v>45965028</v>
      </c>
      <c r="G800" s="717" t="s">
        <v>3516</v>
      </c>
      <c r="H800" s="717" t="s">
        <v>3126</v>
      </c>
      <c r="I800" s="719"/>
      <c r="J800" s="719"/>
      <c r="K800" s="761">
        <v>2</v>
      </c>
      <c r="L800" s="778">
        <v>12</v>
      </c>
      <c r="M800" s="780">
        <v>19200</v>
      </c>
      <c r="N800" s="716">
        <v>2</v>
      </c>
      <c r="O800" s="778">
        <v>8</v>
      </c>
      <c r="P800" s="779">
        <v>12800</v>
      </c>
    </row>
    <row r="801" spans="1:16" ht="60" x14ac:dyDescent="0.2">
      <c r="A801" s="715" t="s">
        <v>1447</v>
      </c>
      <c r="B801" s="715" t="s">
        <v>2897</v>
      </c>
      <c r="C801" s="716" t="s">
        <v>2898</v>
      </c>
      <c r="D801" s="717" t="s">
        <v>2940</v>
      </c>
      <c r="E801" s="777">
        <v>3200</v>
      </c>
      <c r="F801" s="778">
        <v>46054895</v>
      </c>
      <c r="G801" s="717" t="s">
        <v>3517</v>
      </c>
      <c r="H801" s="717" t="s">
        <v>2940</v>
      </c>
      <c r="I801" s="719"/>
      <c r="J801" s="719"/>
      <c r="K801" s="761">
        <v>1</v>
      </c>
      <c r="L801" s="778">
        <v>1</v>
      </c>
      <c r="M801" s="780">
        <v>3200</v>
      </c>
      <c r="N801" s="716">
        <v>1</v>
      </c>
      <c r="O801" s="778">
        <v>2</v>
      </c>
      <c r="P801" s="779">
        <v>6400</v>
      </c>
    </row>
    <row r="802" spans="1:16" ht="45" x14ac:dyDescent="0.2">
      <c r="A802" s="715" t="s">
        <v>1447</v>
      </c>
      <c r="B802" s="715" t="s">
        <v>2897</v>
      </c>
      <c r="C802" s="716" t="s">
        <v>2898</v>
      </c>
      <c r="D802" s="717" t="s">
        <v>3476</v>
      </c>
      <c r="E802" s="777">
        <v>2200</v>
      </c>
      <c r="F802" s="778">
        <v>46059567</v>
      </c>
      <c r="G802" s="717" t="s">
        <v>3518</v>
      </c>
      <c r="H802" s="717" t="s">
        <v>3476</v>
      </c>
      <c r="I802" s="719"/>
      <c r="J802" s="719"/>
      <c r="K802" s="761">
        <v>1</v>
      </c>
      <c r="L802" s="778">
        <v>3</v>
      </c>
      <c r="M802" s="780">
        <v>6600</v>
      </c>
      <c r="N802" s="716">
        <v>1</v>
      </c>
      <c r="O802" s="778">
        <v>7</v>
      </c>
      <c r="P802" s="779">
        <v>15400</v>
      </c>
    </row>
    <row r="803" spans="1:16" ht="60" x14ac:dyDescent="0.2">
      <c r="A803" s="715" t="s">
        <v>1447</v>
      </c>
      <c r="B803" s="715" t="s">
        <v>2897</v>
      </c>
      <c r="C803" s="716" t="s">
        <v>2898</v>
      </c>
      <c r="D803" s="717" t="s">
        <v>3126</v>
      </c>
      <c r="E803" s="777">
        <v>2500</v>
      </c>
      <c r="F803" s="778">
        <v>46080069</v>
      </c>
      <c r="G803" s="717" t="s">
        <v>3519</v>
      </c>
      <c r="H803" s="717" t="s">
        <v>3126</v>
      </c>
      <c r="I803" s="719"/>
      <c r="J803" s="719"/>
      <c r="K803" s="761">
        <v>1</v>
      </c>
      <c r="L803" s="778">
        <v>3</v>
      </c>
      <c r="M803" s="780">
        <v>7500</v>
      </c>
      <c r="N803" s="716">
        <v>1</v>
      </c>
      <c r="O803" s="778">
        <v>8</v>
      </c>
      <c r="P803" s="779">
        <v>20000</v>
      </c>
    </row>
    <row r="804" spans="1:16" ht="60" x14ac:dyDescent="0.2">
      <c r="A804" s="715" t="s">
        <v>1447</v>
      </c>
      <c r="B804" s="715" t="s">
        <v>2897</v>
      </c>
      <c r="C804" s="716" t="s">
        <v>2898</v>
      </c>
      <c r="D804" s="717" t="s">
        <v>3126</v>
      </c>
      <c r="E804" s="777">
        <v>2500</v>
      </c>
      <c r="F804" s="778">
        <v>46109115</v>
      </c>
      <c r="G804" s="717" t="s">
        <v>3520</v>
      </c>
      <c r="H804" s="717" t="s">
        <v>3126</v>
      </c>
      <c r="I804" s="719"/>
      <c r="J804" s="719"/>
      <c r="K804" s="761">
        <v>0</v>
      </c>
      <c r="L804" s="778">
        <v>0</v>
      </c>
      <c r="M804" s="716">
        <v>0</v>
      </c>
      <c r="N804" s="716">
        <v>1</v>
      </c>
      <c r="O804" s="778">
        <v>3</v>
      </c>
      <c r="P804" s="779">
        <v>7500</v>
      </c>
    </row>
    <row r="805" spans="1:16" ht="45" x14ac:dyDescent="0.2">
      <c r="A805" s="715" t="s">
        <v>1447</v>
      </c>
      <c r="B805" s="715" t="s">
        <v>2897</v>
      </c>
      <c r="C805" s="716" t="s">
        <v>2898</v>
      </c>
      <c r="D805" s="717" t="s">
        <v>2928</v>
      </c>
      <c r="E805" s="777">
        <v>2000</v>
      </c>
      <c r="F805" s="778">
        <v>46139347</v>
      </c>
      <c r="G805" s="717" t="s">
        <v>3521</v>
      </c>
      <c r="H805" s="717" t="s">
        <v>2928</v>
      </c>
      <c r="I805" s="719"/>
      <c r="J805" s="719"/>
      <c r="K805" s="761">
        <v>2</v>
      </c>
      <c r="L805" s="778">
        <v>12</v>
      </c>
      <c r="M805" s="780">
        <v>24000</v>
      </c>
      <c r="N805" s="716">
        <v>1</v>
      </c>
      <c r="O805" s="778">
        <v>8</v>
      </c>
      <c r="P805" s="779">
        <v>16000</v>
      </c>
    </row>
    <row r="806" spans="1:16" ht="45" x14ac:dyDescent="0.2">
      <c r="A806" s="715" t="s">
        <v>1447</v>
      </c>
      <c r="B806" s="715" t="s">
        <v>2897</v>
      </c>
      <c r="C806" s="716" t="s">
        <v>2898</v>
      </c>
      <c r="D806" s="717" t="s">
        <v>2928</v>
      </c>
      <c r="E806" s="777">
        <v>2000</v>
      </c>
      <c r="F806" s="778">
        <v>46186251</v>
      </c>
      <c r="G806" s="717" t="s">
        <v>3522</v>
      </c>
      <c r="H806" s="717" t="s">
        <v>2928</v>
      </c>
      <c r="I806" s="719"/>
      <c r="J806" s="719"/>
      <c r="K806" s="761">
        <v>2</v>
      </c>
      <c r="L806" s="778">
        <v>12</v>
      </c>
      <c r="M806" s="780">
        <v>24000</v>
      </c>
      <c r="N806" s="716">
        <v>1</v>
      </c>
      <c r="O806" s="778">
        <v>4</v>
      </c>
      <c r="P806" s="779">
        <v>8000</v>
      </c>
    </row>
    <row r="807" spans="1:16" ht="60" x14ac:dyDescent="0.2">
      <c r="A807" s="715" t="s">
        <v>1447</v>
      </c>
      <c r="B807" s="715" t="s">
        <v>2897</v>
      </c>
      <c r="C807" s="716" t="s">
        <v>2898</v>
      </c>
      <c r="D807" s="717" t="s">
        <v>3126</v>
      </c>
      <c r="E807" s="777">
        <v>2200</v>
      </c>
      <c r="F807" s="778">
        <v>46223634</v>
      </c>
      <c r="G807" s="717" t="s">
        <v>3523</v>
      </c>
      <c r="H807" s="717" t="s">
        <v>3126</v>
      </c>
      <c r="I807" s="719"/>
      <c r="J807" s="719"/>
      <c r="K807" s="761">
        <v>0</v>
      </c>
      <c r="L807" s="778">
        <v>0</v>
      </c>
      <c r="M807" s="716">
        <v>0</v>
      </c>
      <c r="N807" s="716">
        <v>1</v>
      </c>
      <c r="O807" s="778">
        <v>1</v>
      </c>
      <c r="P807" s="779">
        <v>2200</v>
      </c>
    </row>
    <row r="808" spans="1:16" ht="30" x14ac:dyDescent="0.2">
      <c r="A808" s="715" t="s">
        <v>1447</v>
      </c>
      <c r="B808" s="715" t="s">
        <v>2897</v>
      </c>
      <c r="C808" s="716" t="s">
        <v>2898</v>
      </c>
      <c r="D808" s="717" t="s">
        <v>3142</v>
      </c>
      <c r="E808" s="777">
        <v>2000</v>
      </c>
      <c r="F808" s="778">
        <v>46230343</v>
      </c>
      <c r="G808" s="717" t="s">
        <v>3524</v>
      </c>
      <c r="H808" s="717" t="s">
        <v>3142</v>
      </c>
      <c r="I808" s="719"/>
      <c r="J808" s="719"/>
      <c r="K808" s="761">
        <v>1</v>
      </c>
      <c r="L808" s="778">
        <v>2</v>
      </c>
      <c r="M808" s="780">
        <v>4000</v>
      </c>
      <c r="N808" s="716">
        <v>0</v>
      </c>
      <c r="O808" s="778">
        <v>0</v>
      </c>
      <c r="P808" s="779">
        <v>0</v>
      </c>
    </row>
    <row r="809" spans="1:16" ht="45" x14ac:dyDescent="0.2">
      <c r="A809" s="715" t="s">
        <v>1447</v>
      </c>
      <c r="B809" s="715" t="s">
        <v>2897</v>
      </c>
      <c r="C809" s="716" t="s">
        <v>2898</v>
      </c>
      <c r="D809" s="717" t="s">
        <v>2909</v>
      </c>
      <c r="E809" s="777">
        <v>1000</v>
      </c>
      <c r="F809" s="778">
        <v>46269105</v>
      </c>
      <c r="G809" s="717" t="s">
        <v>3525</v>
      </c>
      <c r="H809" s="717" t="s">
        <v>2909</v>
      </c>
      <c r="I809" s="719"/>
      <c r="J809" s="719"/>
      <c r="K809" s="761">
        <v>1</v>
      </c>
      <c r="L809" s="778">
        <v>2</v>
      </c>
      <c r="M809" s="780">
        <v>2000</v>
      </c>
      <c r="N809" s="716">
        <v>1</v>
      </c>
      <c r="O809" s="778">
        <v>7</v>
      </c>
      <c r="P809" s="779">
        <v>7000</v>
      </c>
    </row>
    <row r="810" spans="1:16" ht="60" x14ac:dyDescent="0.2">
      <c r="A810" s="715" t="s">
        <v>1447</v>
      </c>
      <c r="B810" s="715" t="s">
        <v>2897</v>
      </c>
      <c r="C810" s="716" t="s">
        <v>2898</v>
      </c>
      <c r="D810" s="717" t="s">
        <v>3064</v>
      </c>
      <c r="E810" s="777">
        <v>1800</v>
      </c>
      <c r="F810" s="778">
        <v>46373936</v>
      </c>
      <c r="G810" s="717" t="s">
        <v>3526</v>
      </c>
      <c r="H810" s="717" t="s">
        <v>3064</v>
      </c>
      <c r="I810" s="719"/>
      <c r="J810" s="719"/>
      <c r="K810" s="761">
        <v>2</v>
      </c>
      <c r="L810" s="778">
        <v>12</v>
      </c>
      <c r="M810" s="780">
        <v>21600</v>
      </c>
      <c r="N810" s="716">
        <v>1</v>
      </c>
      <c r="O810" s="778">
        <v>8</v>
      </c>
      <c r="P810" s="779">
        <v>14400</v>
      </c>
    </row>
    <row r="811" spans="1:16" ht="45" x14ac:dyDescent="0.2">
      <c r="A811" s="715" t="s">
        <v>1447</v>
      </c>
      <c r="B811" s="715" t="s">
        <v>2897</v>
      </c>
      <c r="C811" s="716" t="s">
        <v>2898</v>
      </c>
      <c r="D811" s="717" t="s">
        <v>2940</v>
      </c>
      <c r="E811" s="777">
        <v>6500</v>
      </c>
      <c r="F811" s="778">
        <v>46439693</v>
      </c>
      <c r="G811" s="717" t="s">
        <v>3527</v>
      </c>
      <c r="H811" s="717" t="s">
        <v>2940</v>
      </c>
      <c r="I811" s="719"/>
      <c r="J811" s="719"/>
      <c r="K811" s="761">
        <v>0</v>
      </c>
      <c r="L811" s="778">
        <v>0</v>
      </c>
      <c r="M811" s="716">
        <v>0</v>
      </c>
      <c r="N811" s="716">
        <v>1</v>
      </c>
      <c r="O811" s="778">
        <v>1</v>
      </c>
      <c r="P811" s="779">
        <v>6500</v>
      </c>
    </row>
    <row r="812" spans="1:16" ht="45" x14ac:dyDescent="0.2">
      <c r="A812" s="715" t="s">
        <v>1447</v>
      </c>
      <c r="B812" s="715" t="s">
        <v>2897</v>
      </c>
      <c r="C812" s="716" t="s">
        <v>2898</v>
      </c>
      <c r="D812" s="717" t="s">
        <v>3130</v>
      </c>
      <c r="E812" s="777">
        <v>1500</v>
      </c>
      <c r="F812" s="778">
        <v>46513702</v>
      </c>
      <c r="G812" s="717" t="s">
        <v>3528</v>
      </c>
      <c r="H812" s="717" t="s">
        <v>3130</v>
      </c>
      <c r="I812" s="719"/>
      <c r="J812" s="719"/>
      <c r="K812" s="761">
        <v>0</v>
      </c>
      <c r="L812" s="778">
        <v>0</v>
      </c>
      <c r="M812" s="716">
        <v>0</v>
      </c>
      <c r="N812" s="716">
        <v>1</v>
      </c>
      <c r="O812" s="778">
        <v>1</v>
      </c>
      <c r="P812" s="779">
        <v>1500</v>
      </c>
    </row>
    <row r="813" spans="1:16" ht="45" x14ac:dyDescent="0.2">
      <c r="A813" s="715" t="s">
        <v>1447</v>
      </c>
      <c r="B813" s="715" t="s">
        <v>2897</v>
      </c>
      <c r="C813" s="716" t="s">
        <v>2898</v>
      </c>
      <c r="D813" s="717" t="s">
        <v>2928</v>
      </c>
      <c r="E813" s="777">
        <v>2500</v>
      </c>
      <c r="F813" s="778">
        <v>46562797</v>
      </c>
      <c r="G813" s="717" t="s">
        <v>3529</v>
      </c>
      <c r="H813" s="717" t="s">
        <v>2928</v>
      </c>
      <c r="I813" s="719"/>
      <c r="J813" s="719"/>
      <c r="K813" s="761">
        <v>2</v>
      </c>
      <c r="L813" s="778">
        <v>10</v>
      </c>
      <c r="M813" s="780">
        <v>25000</v>
      </c>
      <c r="N813" s="716">
        <v>2</v>
      </c>
      <c r="O813" s="778">
        <v>8</v>
      </c>
      <c r="P813" s="779">
        <v>20000</v>
      </c>
    </row>
    <row r="814" spans="1:16" ht="60" x14ac:dyDescent="0.2">
      <c r="A814" s="715" t="s">
        <v>1447</v>
      </c>
      <c r="B814" s="715" t="s">
        <v>2897</v>
      </c>
      <c r="C814" s="716" t="s">
        <v>2898</v>
      </c>
      <c r="D814" s="717" t="s">
        <v>3259</v>
      </c>
      <c r="E814" s="777">
        <v>1000</v>
      </c>
      <c r="F814" s="778">
        <v>46614271</v>
      </c>
      <c r="G814" s="717" t="s">
        <v>3530</v>
      </c>
      <c r="H814" s="717" t="s">
        <v>3259</v>
      </c>
      <c r="I814" s="719"/>
      <c r="J814" s="719"/>
      <c r="K814" s="761">
        <v>0</v>
      </c>
      <c r="L814" s="778">
        <v>0</v>
      </c>
      <c r="M814" s="716">
        <v>0</v>
      </c>
      <c r="N814" s="716">
        <v>1</v>
      </c>
      <c r="O814" s="778">
        <v>5</v>
      </c>
      <c r="P814" s="779">
        <v>5000</v>
      </c>
    </row>
    <row r="815" spans="1:16" ht="60" x14ac:dyDescent="0.2">
      <c r="A815" s="715" t="s">
        <v>1447</v>
      </c>
      <c r="B815" s="715" t="s">
        <v>2897</v>
      </c>
      <c r="C815" s="716" t="s">
        <v>2898</v>
      </c>
      <c r="D815" s="717" t="s">
        <v>3126</v>
      </c>
      <c r="E815" s="777">
        <v>2200</v>
      </c>
      <c r="F815" s="778">
        <v>46679213</v>
      </c>
      <c r="G815" s="717" t="s">
        <v>3531</v>
      </c>
      <c r="H815" s="717" t="s">
        <v>3126</v>
      </c>
      <c r="I815" s="719"/>
      <c r="J815" s="719"/>
      <c r="K815" s="761">
        <v>0</v>
      </c>
      <c r="L815" s="778">
        <v>0</v>
      </c>
      <c r="M815" s="716">
        <v>0</v>
      </c>
      <c r="N815" s="716">
        <v>1</v>
      </c>
      <c r="O815" s="778">
        <v>1</v>
      </c>
      <c r="P815" s="779">
        <v>2200</v>
      </c>
    </row>
    <row r="816" spans="1:16" ht="60" x14ac:dyDescent="0.2">
      <c r="A816" s="715" t="s">
        <v>1447</v>
      </c>
      <c r="B816" s="715" t="s">
        <v>2897</v>
      </c>
      <c r="C816" s="716" t="s">
        <v>2898</v>
      </c>
      <c r="D816" s="717" t="s">
        <v>3005</v>
      </c>
      <c r="E816" s="777">
        <v>2000</v>
      </c>
      <c r="F816" s="778">
        <v>46691460</v>
      </c>
      <c r="G816" s="717" t="s">
        <v>3532</v>
      </c>
      <c r="H816" s="717" t="s">
        <v>3005</v>
      </c>
      <c r="I816" s="719"/>
      <c r="J816" s="719"/>
      <c r="K816" s="761">
        <v>0</v>
      </c>
      <c r="L816" s="778">
        <v>0</v>
      </c>
      <c r="M816" s="716">
        <v>0</v>
      </c>
      <c r="N816" s="716">
        <v>1</v>
      </c>
      <c r="O816" s="778">
        <v>2</v>
      </c>
      <c r="P816" s="779">
        <v>4000</v>
      </c>
    </row>
    <row r="817" spans="1:16" ht="60" x14ac:dyDescent="0.2">
      <c r="A817" s="715" t="s">
        <v>1447</v>
      </c>
      <c r="B817" s="715" t="s">
        <v>2897</v>
      </c>
      <c r="C817" s="716" t="s">
        <v>2898</v>
      </c>
      <c r="D817" s="717" t="s">
        <v>2928</v>
      </c>
      <c r="E817" s="777">
        <v>2200</v>
      </c>
      <c r="F817" s="778">
        <v>46731117</v>
      </c>
      <c r="G817" s="717" t="s">
        <v>3533</v>
      </c>
      <c r="H817" s="717" t="s">
        <v>2928</v>
      </c>
      <c r="I817" s="719"/>
      <c r="J817" s="719"/>
      <c r="K817" s="761">
        <v>1</v>
      </c>
      <c r="L817" s="778">
        <v>3</v>
      </c>
      <c r="M817" s="780">
        <v>6600</v>
      </c>
      <c r="N817" s="716">
        <v>0</v>
      </c>
      <c r="O817" s="778">
        <v>0</v>
      </c>
      <c r="P817" s="779">
        <v>0</v>
      </c>
    </row>
    <row r="818" spans="1:16" ht="45" x14ac:dyDescent="0.2">
      <c r="A818" s="715" t="s">
        <v>1447</v>
      </c>
      <c r="B818" s="715" t="s">
        <v>2897</v>
      </c>
      <c r="C818" s="716" t="s">
        <v>2898</v>
      </c>
      <c r="D818" s="717" t="s">
        <v>3235</v>
      </c>
      <c r="E818" s="777">
        <v>2000</v>
      </c>
      <c r="F818" s="778">
        <v>46742218</v>
      </c>
      <c r="G818" s="717" t="s">
        <v>3534</v>
      </c>
      <c r="H818" s="717" t="s">
        <v>3235</v>
      </c>
      <c r="I818" s="719"/>
      <c r="J818" s="719"/>
      <c r="K818" s="761">
        <v>0</v>
      </c>
      <c r="L818" s="778">
        <v>0</v>
      </c>
      <c r="M818" s="716">
        <v>0</v>
      </c>
      <c r="N818" s="716">
        <v>1</v>
      </c>
      <c r="O818" s="778">
        <v>6</v>
      </c>
      <c r="P818" s="779">
        <v>12000</v>
      </c>
    </row>
    <row r="819" spans="1:16" ht="60" x14ac:dyDescent="0.2">
      <c r="A819" s="715" t="s">
        <v>1447</v>
      </c>
      <c r="B819" s="715" t="s">
        <v>2897</v>
      </c>
      <c r="C819" s="716" t="s">
        <v>2898</v>
      </c>
      <c r="D819" s="717" t="s">
        <v>3005</v>
      </c>
      <c r="E819" s="777">
        <v>2200</v>
      </c>
      <c r="F819" s="778">
        <v>46785912</v>
      </c>
      <c r="G819" s="717" t="s">
        <v>3535</v>
      </c>
      <c r="H819" s="717" t="s">
        <v>3005</v>
      </c>
      <c r="I819" s="719"/>
      <c r="J819" s="719"/>
      <c r="K819" s="761">
        <v>2</v>
      </c>
      <c r="L819" s="778">
        <v>4</v>
      </c>
      <c r="M819" s="780">
        <v>8800</v>
      </c>
      <c r="N819" s="716">
        <v>1</v>
      </c>
      <c r="O819" s="778">
        <v>3</v>
      </c>
      <c r="P819" s="779">
        <v>6600</v>
      </c>
    </row>
    <row r="820" spans="1:16" ht="45" x14ac:dyDescent="0.2">
      <c r="A820" s="715" t="s">
        <v>1447</v>
      </c>
      <c r="B820" s="715" t="s">
        <v>2897</v>
      </c>
      <c r="C820" s="716" t="s">
        <v>2898</v>
      </c>
      <c r="D820" s="717" t="s">
        <v>3105</v>
      </c>
      <c r="E820" s="777">
        <v>1800</v>
      </c>
      <c r="F820" s="778">
        <v>46805972</v>
      </c>
      <c r="G820" s="717" t="s">
        <v>3536</v>
      </c>
      <c r="H820" s="717" t="s">
        <v>3105</v>
      </c>
      <c r="I820" s="719"/>
      <c r="J820" s="719"/>
      <c r="K820" s="761">
        <v>0</v>
      </c>
      <c r="L820" s="778">
        <v>0</v>
      </c>
      <c r="M820" s="716">
        <v>0</v>
      </c>
      <c r="N820" s="716">
        <v>1</v>
      </c>
      <c r="O820" s="778">
        <v>5</v>
      </c>
      <c r="P820" s="779">
        <v>9000</v>
      </c>
    </row>
    <row r="821" spans="1:16" ht="45" x14ac:dyDescent="0.2">
      <c r="A821" s="715" t="s">
        <v>1447</v>
      </c>
      <c r="B821" s="715" t="s">
        <v>2897</v>
      </c>
      <c r="C821" s="716" t="s">
        <v>2898</v>
      </c>
      <c r="D821" s="717" t="s">
        <v>2928</v>
      </c>
      <c r="E821" s="777">
        <v>2200</v>
      </c>
      <c r="F821" s="778">
        <v>46821192</v>
      </c>
      <c r="G821" s="717" t="s">
        <v>3537</v>
      </c>
      <c r="H821" s="717" t="s">
        <v>2928</v>
      </c>
      <c r="I821" s="719"/>
      <c r="J821" s="719"/>
      <c r="K821" s="761">
        <v>0</v>
      </c>
      <c r="L821" s="778">
        <v>0</v>
      </c>
      <c r="M821" s="716">
        <v>0</v>
      </c>
      <c r="N821" s="716">
        <v>1</v>
      </c>
      <c r="O821" s="778">
        <v>1</v>
      </c>
      <c r="P821" s="779">
        <v>2200</v>
      </c>
    </row>
    <row r="822" spans="1:16" ht="45" x14ac:dyDescent="0.2">
      <c r="A822" s="715" t="s">
        <v>1447</v>
      </c>
      <c r="B822" s="715" t="s">
        <v>2897</v>
      </c>
      <c r="C822" s="716" t="s">
        <v>2898</v>
      </c>
      <c r="D822" s="717" t="s">
        <v>2928</v>
      </c>
      <c r="E822" s="777">
        <v>2500</v>
      </c>
      <c r="F822" s="778">
        <v>46834517</v>
      </c>
      <c r="G822" s="717" t="s">
        <v>3538</v>
      </c>
      <c r="H822" s="717" t="s">
        <v>2928</v>
      </c>
      <c r="I822" s="719"/>
      <c r="J822" s="719"/>
      <c r="K822" s="761">
        <v>0</v>
      </c>
      <c r="L822" s="778">
        <v>0</v>
      </c>
      <c r="M822" s="716">
        <v>0</v>
      </c>
      <c r="N822" s="716">
        <v>1</v>
      </c>
      <c r="O822" s="778">
        <v>2</v>
      </c>
      <c r="P822" s="779">
        <v>5000</v>
      </c>
    </row>
    <row r="823" spans="1:16" ht="45" x14ac:dyDescent="0.2">
      <c r="A823" s="715" t="s">
        <v>1447</v>
      </c>
      <c r="B823" s="715" t="s">
        <v>2897</v>
      </c>
      <c r="C823" s="716" t="s">
        <v>2898</v>
      </c>
      <c r="D823" s="717" t="s">
        <v>2928</v>
      </c>
      <c r="E823" s="777">
        <v>2000</v>
      </c>
      <c r="F823" s="778">
        <v>46852820</v>
      </c>
      <c r="G823" s="717" t="s">
        <v>3539</v>
      </c>
      <c r="H823" s="717" t="s">
        <v>2928</v>
      </c>
      <c r="I823" s="719"/>
      <c r="J823" s="719"/>
      <c r="K823" s="761">
        <v>0</v>
      </c>
      <c r="L823" s="778">
        <v>0</v>
      </c>
      <c r="M823" s="716">
        <v>0</v>
      </c>
      <c r="N823" s="716">
        <v>1</v>
      </c>
      <c r="O823" s="778">
        <v>1</v>
      </c>
      <c r="P823" s="779">
        <v>2000</v>
      </c>
    </row>
    <row r="824" spans="1:16" ht="45" x14ac:dyDescent="0.2">
      <c r="A824" s="715" t="s">
        <v>1447</v>
      </c>
      <c r="B824" s="715" t="s">
        <v>2897</v>
      </c>
      <c r="C824" s="716" t="s">
        <v>2898</v>
      </c>
      <c r="D824" s="717" t="s">
        <v>3142</v>
      </c>
      <c r="E824" s="777">
        <v>2200</v>
      </c>
      <c r="F824" s="778">
        <v>46874560</v>
      </c>
      <c r="G824" s="717" t="s">
        <v>3540</v>
      </c>
      <c r="H824" s="717" t="s">
        <v>3142</v>
      </c>
      <c r="I824" s="719"/>
      <c r="J824" s="719"/>
      <c r="K824" s="761">
        <v>1</v>
      </c>
      <c r="L824" s="778">
        <v>4</v>
      </c>
      <c r="M824" s="780">
        <v>8800</v>
      </c>
      <c r="N824" s="716">
        <v>1</v>
      </c>
      <c r="O824" s="778">
        <v>7</v>
      </c>
      <c r="P824" s="779">
        <v>15400</v>
      </c>
    </row>
    <row r="825" spans="1:16" ht="60" x14ac:dyDescent="0.2">
      <c r="A825" s="715" t="s">
        <v>1447</v>
      </c>
      <c r="B825" s="715" t="s">
        <v>2897</v>
      </c>
      <c r="C825" s="716" t="s">
        <v>2898</v>
      </c>
      <c r="D825" s="717" t="s">
        <v>3005</v>
      </c>
      <c r="E825" s="777">
        <v>2200</v>
      </c>
      <c r="F825" s="778">
        <v>46977025</v>
      </c>
      <c r="G825" s="717" t="s">
        <v>3541</v>
      </c>
      <c r="H825" s="717" t="s">
        <v>3005</v>
      </c>
      <c r="I825" s="719"/>
      <c r="J825" s="719"/>
      <c r="K825" s="761">
        <v>0</v>
      </c>
      <c r="L825" s="778">
        <v>0</v>
      </c>
      <c r="M825" s="716">
        <v>0</v>
      </c>
      <c r="N825" s="716">
        <v>1</v>
      </c>
      <c r="O825" s="778">
        <v>4</v>
      </c>
      <c r="P825" s="779">
        <v>8800</v>
      </c>
    </row>
    <row r="826" spans="1:16" ht="45" x14ac:dyDescent="0.2">
      <c r="A826" s="715" t="s">
        <v>1447</v>
      </c>
      <c r="B826" s="715" t="s">
        <v>2897</v>
      </c>
      <c r="C826" s="716" t="s">
        <v>2898</v>
      </c>
      <c r="D826" s="717" t="s">
        <v>2963</v>
      </c>
      <c r="E826" s="777">
        <v>1300</v>
      </c>
      <c r="F826" s="778">
        <v>47003456</v>
      </c>
      <c r="G826" s="717" t="s">
        <v>3542</v>
      </c>
      <c r="H826" s="717" t="s">
        <v>2963</v>
      </c>
      <c r="I826" s="719"/>
      <c r="J826" s="719"/>
      <c r="K826" s="761">
        <v>1</v>
      </c>
      <c r="L826" s="778">
        <v>3</v>
      </c>
      <c r="M826" s="780">
        <v>3900</v>
      </c>
      <c r="N826" s="716">
        <v>2</v>
      </c>
      <c r="O826" s="778">
        <v>8</v>
      </c>
      <c r="P826" s="779">
        <v>10400</v>
      </c>
    </row>
    <row r="827" spans="1:16" ht="45" x14ac:dyDescent="0.2">
      <c r="A827" s="715" t="s">
        <v>1447</v>
      </c>
      <c r="B827" s="715" t="s">
        <v>2897</v>
      </c>
      <c r="C827" s="716" t="s">
        <v>2898</v>
      </c>
      <c r="D827" s="717" t="s">
        <v>2899</v>
      </c>
      <c r="E827" s="777">
        <v>1500</v>
      </c>
      <c r="F827" s="778">
        <v>47025075</v>
      </c>
      <c r="G827" s="717" t="s">
        <v>3543</v>
      </c>
      <c r="H827" s="717" t="s">
        <v>2899</v>
      </c>
      <c r="I827" s="719"/>
      <c r="J827" s="719"/>
      <c r="K827" s="761">
        <v>1</v>
      </c>
      <c r="L827" s="778">
        <v>3</v>
      </c>
      <c r="M827" s="780">
        <v>4500</v>
      </c>
      <c r="N827" s="716">
        <v>2</v>
      </c>
      <c r="O827" s="778">
        <v>8</v>
      </c>
      <c r="P827" s="779">
        <v>12000</v>
      </c>
    </row>
    <row r="828" spans="1:16" ht="60" x14ac:dyDescent="0.2">
      <c r="A828" s="715" t="s">
        <v>1447</v>
      </c>
      <c r="B828" s="715" t="s">
        <v>2897</v>
      </c>
      <c r="C828" s="716" t="s">
        <v>2898</v>
      </c>
      <c r="D828" s="717" t="s">
        <v>3235</v>
      </c>
      <c r="E828" s="777">
        <v>2000</v>
      </c>
      <c r="F828" s="778">
        <v>47027610</v>
      </c>
      <c r="G828" s="717" t="s">
        <v>3544</v>
      </c>
      <c r="H828" s="717" t="s">
        <v>3235</v>
      </c>
      <c r="I828" s="719"/>
      <c r="J828" s="719"/>
      <c r="K828" s="761">
        <v>2</v>
      </c>
      <c r="L828" s="778">
        <v>6</v>
      </c>
      <c r="M828" s="780">
        <v>12000</v>
      </c>
      <c r="N828" s="716">
        <v>0</v>
      </c>
      <c r="O828" s="778">
        <v>0</v>
      </c>
      <c r="P828" s="779">
        <v>0</v>
      </c>
    </row>
    <row r="829" spans="1:16" ht="60" x14ac:dyDescent="0.2">
      <c r="A829" s="715" t="s">
        <v>1447</v>
      </c>
      <c r="B829" s="715" t="s">
        <v>2897</v>
      </c>
      <c r="C829" s="716" t="s">
        <v>2898</v>
      </c>
      <c r="D829" s="717" t="s">
        <v>2940</v>
      </c>
      <c r="E829" s="777">
        <v>6370</v>
      </c>
      <c r="F829" s="778">
        <v>47029205</v>
      </c>
      <c r="G829" s="717" t="s">
        <v>3545</v>
      </c>
      <c r="H829" s="717" t="s">
        <v>2940</v>
      </c>
      <c r="I829" s="719"/>
      <c r="J829" s="719"/>
      <c r="K829" s="761">
        <v>0</v>
      </c>
      <c r="L829" s="778">
        <v>0</v>
      </c>
      <c r="M829" s="716">
        <v>0</v>
      </c>
      <c r="N829" s="716">
        <v>1</v>
      </c>
      <c r="O829" s="778">
        <v>4</v>
      </c>
      <c r="P829" s="779">
        <v>25480</v>
      </c>
    </row>
    <row r="830" spans="1:16" ht="30" x14ac:dyDescent="0.2">
      <c r="A830" s="715" t="s">
        <v>1447</v>
      </c>
      <c r="B830" s="715" t="s">
        <v>2897</v>
      </c>
      <c r="C830" s="716" t="s">
        <v>2898</v>
      </c>
      <c r="D830" s="717" t="s">
        <v>2918</v>
      </c>
      <c r="E830" s="777">
        <v>1200</v>
      </c>
      <c r="F830" s="778">
        <v>47029847</v>
      </c>
      <c r="G830" s="717" t="s">
        <v>3546</v>
      </c>
      <c r="H830" s="717" t="s">
        <v>2918</v>
      </c>
      <c r="I830" s="719"/>
      <c r="J830" s="719"/>
      <c r="K830" s="761">
        <v>1</v>
      </c>
      <c r="L830" s="778">
        <v>1</v>
      </c>
      <c r="M830" s="780">
        <v>1200</v>
      </c>
      <c r="N830" s="716">
        <v>0</v>
      </c>
      <c r="O830" s="778">
        <v>0</v>
      </c>
      <c r="P830" s="779">
        <v>0</v>
      </c>
    </row>
    <row r="831" spans="1:16" ht="45" x14ac:dyDescent="0.2">
      <c r="A831" s="715" t="s">
        <v>1447</v>
      </c>
      <c r="B831" s="715" t="s">
        <v>2897</v>
      </c>
      <c r="C831" s="716" t="s">
        <v>2898</v>
      </c>
      <c r="D831" s="717" t="s">
        <v>3476</v>
      </c>
      <c r="E831" s="777">
        <v>2200</v>
      </c>
      <c r="F831" s="778">
        <v>47051884</v>
      </c>
      <c r="G831" s="717" t="s">
        <v>3547</v>
      </c>
      <c r="H831" s="717" t="s">
        <v>3476</v>
      </c>
      <c r="I831" s="719"/>
      <c r="J831" s="719"/>
      <c r="K831" s="761">
        <v>0</v>
      </c>
      <c r="L831" s="778">
        <v>0</v>
      </c>
      <c r="M831" s="716">
        <v>0</v>
      </c>
      <c r="N831" s="716">
        <v>1</v>
      </c>
      <c r="O831" s="778">
        <v>1</v>
      </c>
      <c r="P831" s="779">
        <v>2200</v>
      </c>
    </row>
    <row r="832" spans="1:16" ht="45" x14ac:dyDescent="0.2">
      <c r="A832" s="715" t="s">
        <v>1447</v>
      </c>
      <c r="B832" s="715" t="s">
        <v>2897</v>
      </c>
      <c r="C832" s="716" t="s">
        <v>2898</v>
      </c>
      <c r="D832" s="717" t="s">
        <v>2928</v>
      </c>
      <c r="E832" s="777">
        <v>2000</v>
      </c>
      <c r="F832" s="778">
        <v>47064968</v>
      </c>
      <c r="G832" s="717" t="s">
        <v>3548</v>
      </c>
      <c r="H832" s="717" t="s">
        <v>2928</v>
      </c>
      <c r="I832" s="719"/>
      <c r="J832" s="719"/>
      <c r="K832" s="761">
        <v>0</v>
      </c>
      <c r="L832" s="778">
        <v>0</v>
      </c>
      <c r="M832" s="716">
        <v>0</v>
      </c>
      <c r="N832" s="716">
        <v>2</v>
      </c>
      <c r="O832" s="778">
        <v>4</v>
      </c>
      <c r="P832" s="779">
        <v>8000</v>
      </c>
    </row>
    <row r="833" spans="1:16" ht="45" x14ac:dyDescent="0.2">
      <c r="A833" s="715" t="s">
        <v>1447</v>
      </c>
      <c r="B833" s="715" t="s">
        <v>2897</v>
      </c>
      <c r="C833" s="716" t="s">
        <v>2898</v>
      </c>
      <c r="D833" s="717" t="s">
        <v>3008</v>
      </c>
      <c r="E833" s="777">
        <v>2000</v>
      </c>
      <c r="F833" s="778">
        <v>47091517</v>
      </c>
      <c r="G833" s="717" t="s">
        <v>3549</v>
      </c>
      <c r="H833" s="717" t="s">
        <v>3008</v>
      </c>
      <c r="I833" s="719"/>
      <c r="J833" s="719"/>
      <c r="K833" s="761">
        <v>1</v>
      </c>
      <c r="L833" s="778">
        <v>3</v>
      </c>
      <c r="M833" s="780">
        <v>6000</v>
      </c>
      <c r="N833" s="716">
        <v>2</v>
      </c>
      <c r="O833" s="778">
        <v>8</v>
      </c>
      <c r="P833" s="779">
        <v>16000</v>
      </c>
    </row>
    <row r="834" spans="1:16" ht="45" x14ac:dyDescent="0.2">
      <c r="A834" s="715" t="s">
        <v>1447</v>
      </c>
      <c r="B834" s="715" t="s">
        <v>2897</v>
      </c>
      <c r="C834" s="716" t="s">
        <v>2898</v>
      </c>
      <c r="D834" s="717" t="s">
        <v>3123</v>
      </c>
      <c r="E834" s="777">
        <v>1000</v>
      </c>
      <c r="F834" s="778">
        <v>47157331</v>
      </c>
      <c r="G834" s="717" t="s">
        <v>3550</v>
      </c>
      <c r="H834" s="717" t="s">
        <v>3123</v>
      </c>
      <c r="I834" s="719"/>
      <c r="J834" s="719"/>
      <c r="K834" s="761">
        <v>2</v>
      </c>
      <c r="L834" s="778">
        <v>12</v>
      </c>
      <c r="M834" s="780">
        <v>12000</v>
      </c>
      <c r="N834" s="716">
        <v>2</v>
      </c>
      <c r="O834" s="778">
        <v>8</v>
      </c>
      <c r="P834" s="779">
        <v>8000</v>
      </c>
    </row>
    <row r="835" spans="1:16" ht="45" x14ac:dyDescent="0.2">
      <c r="A835" s="715" t="s">
        <v>1447</v>
      </c>
      <c r="B835" s="715" t="s">
        <v>2897</v>
      </c>
      <c r="C835" s="716" t="s">
        <v>2898</v>
      </c>
      <c r="D835" s="717" t="s">
        <v>3126</v>
      </c>
      <c r="E835" s="777">
        <v>2500</v>
      </c>
      <c r="F835" s="778">
        <v>47164278</v>
      </c>
      <c r="G835" s="717" t="s">
        <v>3551</v>
      </c>
      <c r="H835" s="717" t="s">
        <v>3126</v>
      </c>
      <c r="I835" s="719"/>
      <c r="J835" s="719"/>
      <c r="K835" s="761">
        <v>1</v>
      </c>
      <c r="L835" s="778">
        <v>3</v>
      </c>
      <c r="M835" s="780">
        <v>7500</v>
      </c>
      <c r="N835" s="716">
        <v>2</v>
      </c>
      <c r="O835" s="778">
        <v>9</v>
      </c>
      <c r="P835" s="779">
        <v>22500</v>
      </c>
    </row>
    <row r="836" spans="1:16" ht="60" x14ac:dyDescent="0.2">
      <c r="A836" s="715" t="s">
        <v>1447</v>
      </c>
      <c r="B836" s="715" t="s">
        <v>2897</v>
      </c>
      <c r="C836" s="716" t="s">
        <v>2898</v>
      </c>
      <c r="D836" s="717" t="s">
        <v>3235</v>
      </c>
      <c r="E836" s="777">
        <v>1600</v>
      </c>
      <c r="F836" s="778">
        <v>47261354</v>
      </c>
      <c r="G836" s="717" t="s">
        <v>3552</v>
      </c>
      <c r="H836" s="717" t="s">
        <v>3235</v>
      </c>
      <c r="I836" s="719"/>
      <c r="J836" s="719"/>
      <c r="K836" s="761">
        <v>2</v>
      </c>
      <c r="L836" s="778">
        <v>9</v>
      </c>
      <c r="M836" s="780">
        <v>14400</v>
      </c>
      <c r="N836" s="716">
        <v>2</v>
      </c>
      <c r="O836" s="778">
        <v>8</v>
      </c>
      <c r="P836" s="779">
        <v>12800</v>
      </c>
    </row>
    <row r="837" spans="1:16" ht="60" x14ac:dyDescent="0.2">
      <c r="A837" s="715" t="s">
        <v>1447</v>
      </c>
      <c r="B837" s="715" t="s">
        <v>2897</v>
      </c>
      <c r="C837" s="716" t="s">
        <v>2898</v>
      </c>
      <c r="D837" s="717" t="s">
        <v>3142</v>
      </c>
      <c r="E837" s="777">
        <v>2000</v>
      </c>
      <c r="F837" s="778">
        <v>47282025</v>
      </c>
      <c r="G837" s="717" t="s">
        <v>3553</v>
      </c>
      <c r="H837" s="717" t="s">
        <v>3142</v>
      </c>
      <c r="I837" s="719"/>
      <c r="J837" s="719"/>
      <c r="K837" s="761">
        <v>1</v>
      </c>
      <c r="L837" s="778">
        <v>1</v>
      </c>
      <c r="M837" s="780">
        <v>2000</v>
      </c>
      <c r="N837" s="716">
        <v>0</v>
      </c>
      <c r="O837" s="778">
        <v>0</v>
      </c>
      <c r="P837" s="779">
        <v>0</v>
      </c>
    </row>
    <row r="838" spans="1:16" ht="45" x14ac:dyDescent="0.2">
      <c r="A838" s="715" t="s">
        <v>1447</v>
      </c>
      <c r="B838" s="715" t="s">
        <v>2897</v>
      </c>
      <c r="C838" s="716" t="s">
        <v>2898</v>
      </c>
      <c r="D838" s="717" t="s">
        <v>3373</v>
      </c>
      <c r="E838" s="777">
        <v>1300</v>
      </c>
      <c r="F838" s="778">
        <v>47311581</v>
      </c>
      <c r="G838" s="717" t="s">
        <v>3554</v>
      </c>
      <c r="H838" s="717" t="s">
        <v>3373</v>
      </c>
      <c r="I838" s="719"/>
      <c r="J838" s="719"/>
      <c r="K838" s="761">
        <v>2</v>
      </c>
      <c r="L838" s="778">
        <v>9</v>
      </c>
      <c r="M838" s="780">
        <v>11700</v>
      </c>
      <c r="N838" s="716">
        <v>0</v>
      </c>
      <c r="O838" s="778">
        <v>0</v>
      </c>
      <c r="P838" s="779">
        <v>0</v>
      </c>
    </row>
    <row r="839" spans="1:16" ht="60" x14ac:dyDescent="0.2">
      <c r="A839" s="715" t="s">
        <v>1447</v>
      </c>
      <c r="B839" s="715" t="s">
        <v>2897</v>
      </c>
      <c r="C839" s="716" t="s">
        <v>2898</v>
      </c>
      <c r="D839" s="717" t="s">
        <v>3126</v>
      </c>
      <c r="E839" s="777">
        <v>2200</v>
      </c>
      <c r="F839" s="778">
        <v>47333640</v>
      </c>
      <c r="G839" s="717" t="s">
        <v>3555</v>
      </c>
      <c r="H839" s="717" t="s">
        <v>3126</v>
      </c>
      <c r="I839" s="719"/>
      <c r="J839" s="719"/>
      <c r="K839" s="761">
        <v>0</v>
      </c>
      <c r="L839" s="778">
        <v>0</v>
      </c>
      <c r="M839" s="716">
        <v>0</v>
      </c>
      <c r="N839" s="716">
        <v>1</v>
      </c>
      <c r="O839" s="778">
        <v>1</v>
      </c>
      <c r="P839" s="779">
        <v>2200</v>
      </c>
    </row>
    <row r="840" spans="1:16" ht="45" x14ac:dyDescent="0.2">
      <c r="A840" s="715" t="s">
        <v>1447</v>
      </c>
      <c r="B840" s="715" t="s">
        <v>2897</v>
      </c>
      <c r="C840" s="716" t="s">
        <v>2898</v>
      </c>
      <c r="D840" s="717" t="s">
        <v>3142</v>
      </c>
      <c r="E840" s="777">
        <v>2200</v>
      </c>
      <c r="F840" s="778">
        <v>47338731</v>
      </c>
      <c r="G840" s="717" t="s">
        <v>3556</v>
      </c>
      <c r="H840" s="717" t="s">
        <v>3142</v>
      </c>
      <c r="I840" s="719"/>
      <c r="J840" s="719"/>
      <c r="K840" s="761">
        <v>1</v>
      </c>
      <c r="L840" s="778">
        <v>4</v>
      </c>
      <c r="M840" s="780">
        <v>8800</v>
      </c>
      <c r="N840" s="716">
        <v>2</v>
      </c>
      <c r="O840" s="778">
        <v>8</v>
      </c>
      <c r="P840" s="779">
        <v>17600</v>
      </c>
    </row>
    <row r="841" spans="1:16" ht="60" x14ac:dyDescent="0.2">
      <c r="A841" s="715" t="s">
        <v>1447</v>
      </c>
      <c r="B841" s="715" t="s">
        <v>2897</v>
      </c>
      <c r="C841" s="716" t="s">
        <v>2898</v>
      </c>
      <c r="D841" s="717" t="s">
        <v>3476</v>
      </c>
      <c r="E841" s="777">
        <v>2200</v>
      </c>
      <c r="F841" s="778">
        <v>47424107</v>
      </c>
      <c r="G841" s="717" t="s">
        <v>3557</v>
      </c>
      <c r="H841" s="717" t="s">
        <v>3476</v>
      </c>
      <c r="I841" s="719"/>
      <c r="J841" s="719"/>
      <c r="K841" s="761">
        <v>1</v>
      </c>
      <c r="L841" s="778">
        <v>3</v>
      </c>
      <c r="M841" s="780">
        <v>6600</v>
      </c>
      <c r="N841" s="716">
        <v>2</v>
      </c>
      <c r="O841" s="778">
        <v>8</v>
      </c>
      <c r="P841" s="779">
        <v>17600</v>
      </c>
    </row>
    <row r="842" spans="1:16" ht="60" x14ac:dyDescent="0.2">
      <c r="A842" s="715" t="s">
        <v>1447</v>
      </c>
      <c r="B842" s="715" t="s">
        <v>2897</v>
      </c>
      <c r="C842" s="716" t="s">
        <v>2898</v>
      </c>
      <c r="D842" s="717" t="s">
        <v>3142</v>
      </c>
      <c r="E842" s="777">
        <v>2000</v>
      </c>
      <c r="F842" s="778">
        <v>47428266</v>
      </c>
      <c r="G842" s="717" t="s">
        <v>3558</v>
      </c>
      <c r="H842" s="717" t="s">
        <v>3142</v>
      </c>
      <c r="I842" s="719"/>
      <c r="J842" s="719"/>
      <c r="K842" s="761">
        <v>2</v>
      </c>
      <c r="L842" s="778">
        <v>11</v>
      </c>
      <c r="M842" s="780">
        <v>22000</v>
      </c>
      <c r="N842" s="716">
        <v>2</v>
      </c>
      <c r="O842" s="778">
        <v>8</v>
      </c>
      <c r="P842" s="779">
        <v>16000</v>
      </c>
    </row>
    <row r="843" spans="1:16" ht="60" x14ac:dyDescent="0.2">
      <c r="A843" s="715" t="s">
        <v>1447</v>
      </c>
      <c r="B843" s="715" t="s">
        <v>2897</v>
      </c>
      <c r="C843" s="716" t="s">
        <v>2898</v>
      </c>
      <c r="D843" s="717" t="s">
        <v>2940</v>
      </c>
      <c r="E843" s="777">
        <v>6300</v>
      </c>
      <c r="F843" s="778">
        <v>47434580</v>
      </c>
      <c r="G843" s="717" t="s">
        <v>3559</v>
      </c>
      <c r="H843" s="717" t="s">
        <v>2940</v>
      </c>
      <c r="I843" s="719"/>
      <c r="J843" s="719"/>
      <c r="K843" s="761">
        <v>1</v>
      </c>
      <c r="L843" s="778">
        <v>6</v>
      </c>
      <c r="M843" s="780">
        <v>37800</v>
      </c>
      <c r="N843" s="716">
        <v>2</v>
      </c>
      <c r="O843" s="778">
        <v>8</v>
      </c>
      <c r="P843" s="779">
        <v>50400</v>
      </c>
    </row>
    <row r="844" spans="1:16" ht="45" x14ac:dyDescent="0.2">
      <c r="A844" s="715" t="s">
        <v>1447</v>
      </c>
      <c r="B844" s="715" t="s">
        <v>2897</v>
      </c>
      <c r="C844" s="716" t="s">
        <v>2898</v>
      </c>
      <c r="D844" s="717" t="s">
        <v>2928</v>
      </c>
      <c r="E844" s="777">
        <v>2500</v>
      </c>
      <c r="F844" s="778">
        <v>47458994</v>
      </c>
      <c r="G844" s="717" t="s">
        <v>3560</v>
      </c>
      <c r="H844" s="717" t="s">
        <v>2928</v>
      </c>
      <c r="I844" s="719"/>
      <c r="J844" s="719"/>
      <c r="K844" s="761">
        <v>1</v>
      </c>
      <c r="L844" s="778">
        <v>3</v>
      </c>
      <c r="M844" s="780">
        <v>7500</v>
      </c>
      <c r="N844" s="716">
        <v>2</v>
      </c>
      <c r="O844" s="778">
        <v>8</v>
      </c>
      <c r="P844" s="779">
        <v>20000</v>
      </c>
    </row>
    <row r="845" spans="1:16" ht="45" x14ac:dyDescent="0.2">
      <c r="A845" s="715" t="s">
        <v>1447</v>
      </c>
      <c r="B845" s="715" t="s">
        <v>2897</v>
      </c>
      <c r="C845" s="716" t="s">
        <v>2898</v>
      </c>
      <c r="D845" s="717" t="s">
        <v>3142</v>
      </c>
      <c r="E845" s="777">
        <v>2000</v>
      </c>
      <c r="F845" s="778">
        <v>47467112</v>
      </c>
      <c r="G845" s="717" t="s">
        <v>3561</v>
      </c>
      <c r="H845" s="717" t="s">
        <v>3142</v>
      </c>
      <c r="I845" s="719"/>
      <c r="J845" s="719"/>
      <c r="K845" s="761">
        <v>0</v>
      </c>
      <c r="L845" s="778">
        <v>0</v>
      </c>
      <c r="M845" s="716">
        <v>0</v>
      </c>
      <c r="N845" s="716">
        <v>1</v>
      </c>
      <c r="O845" s="778">
        <v>2</v>
      </c>
      <c r="P845" s="779">
        <v>4000</v>
      </c>
    </row>
    <row r="846" spans="1:16" ht="60" x14ac:dyDescent="0.2">
      <c r="A846" s="715" t="s">
        <v>1447</v>
      </c>
      <c r="B846" s="715" t="s">
        <v>2897</v>
      </c>
      <c r="C846" s="716" t="s">
        <v>2898</v>
      </c>
      <c r="D846" s="717" t="s">
        <v>3142</v>
      </c>
      <c r="E846" s="777">
        <v>2000</v>
      </c>
      <c r="F846" s="778">
        <v>47495534</v>
      </c>
      <c r="G846" s="717" t="s">
        <v>3562</v>
      </c>
      <c r="H846" s="717" t="s">
        <v>3142</v>
      </c>
      <c r="I846" s="719"/>
      <c r="J846" s="719"/>
      <c r="K846" s="761">
        <v>1</v>
      </c>
      <c r="L846" s="778">
        <v>2</v>
      </c>
      <c r="M846" s="780">
        <v>4000</v>
      </c>
      <c r="N846" s="716">
        <v>0</v>
      </c>
      <c r="O846" s="778">
        <v>0</v>
      </c>
      <c r="P846" s="779">
        <v>0</v>
      </c>
    </row>
    <row r="847" spans="1:16" ht="45" x14ac:dyDescent="0.2">
      <c r="A847" s="715" t="s">
        <v>1447</v>
      </c>
      <c r="B847" s="715" t="s">
        <v>2897</v>
      </c>
      <c r="C847" s="716" t="s">
        <v>2898</v>
      </c>
      <c r="D847" s="717" t="s">
        <v>3126</v>
      </c>
      <c r="E847" s="777">
        <v>2200</v>
      </c>
      <c r="F847" s="778">
        <v>47522140</v>
      </c>
      <c r="G847" s="717" t="s">
        <v>3563</v>
      </c>
      <c r="H847" s="717" t="s">
        <v>3126</v>
      </c>
      <c r="I847" s="719"/>
      <c r="J847" s="719"/>
      <c r="K847" s="761">
        <v>0</v>
      </c>
      <c r="L847" s="778">
        <v>0</v>
      </c>
      <c r="M847" s="716">
        <v>0</v>
      </c>
      <c r="N847" s="716">
        <v>1</v>
      </c>
      <c r="O847" s="778">
        <v>1</v>
      </c>
      <c r="P847" s="779">
        <v>2200</v>
      </c>
    </row>
    <row r="848" spans="1:16" ht="60" x14ac:dyDescent="0.2">
      <c r="A848" s="715" t="s">
        <v>1447</v>
      </c>
      <c r="B848" s="715" t="s">
        <v>2897</v>
      </c>
      <c r="C848" s="716" t="s">
        <v>2898</v>
      </c>
      <c r="D848" s="717" t="s">
        <v>2940</v>
      </c>
      <c r="E848" s="777">
        <v>3100</v>
      </c>
      <c r="F848" s="778">
        <v>47608651</v>
      </c>
      <c r="G848" s="717" t="s">
        <v>3564</v>
      </c>
      <c r="H848" s="717" t="s">
        <v>2940</v>
      </c>
      <c r="I848" s="719"/>
      <c r="J848" s="719"/>
      <c r="K848" s="761">
        <v>2</v>
      </c>
      <c r="L848" s="778">
        <v>10</v>
      </c>
      <c r="M848" s="780">
        <v>31000</v>
      </c>
      <c r="N848" s="716">
        <v>1</v>
      </c>
      <c r="O848" s="778">
        <v>1</v>
      </c>
      <c r="P848" s="779">
        <v>3100</v>
      </c>
    </row>
    <row r="849" spans="1:16" ht="60" x14ac:dyDescent="0.2">
      <c r="A849" s="715" t="s">
        <v>1447</v>
      </c>
      <c r="B849" s="715" t="s">
        <v>2897</v>
      </c>
      <c r="C849" s="716" t="s">
        <v>2898</v>
      </c>
      <c r="D849" s="717" t="s">
        <v>2940</v>
      </c>
      <c r="E849" s="777">
        <v>6500</v>
      </c>
      <c r="F849" s="778">
        <v>47654703</v>
      </c>
      <c r="G849" s="717" t="s">
        <v>3565</v>
      </c>
      <c r="H849" s="717" t="s">
        <v>2940</v>
      </c>
      <c r="I849" s="719"/>
      <c r="J849" s="719"/>
      <c r="K849" s="761">
        <v>0</v>
      </c>
      <c r="L849" s="778">
        <v>0</v>
      </c>
      <c r="M849" s="716">
        <v>0</v>
      </c>
      <c r="N849" s="716">
        <v>2</v>
      </c>
      <c r="O849" s="778">
        <v>6</v>
      </c>
      <c r="P849" s="779">
        <v>39000</v>
      </c>
    </row>
    <row r="850" spans="1:16" ht="60" x14ac:dyDescent="0.2">
      <c r="A850" s="715" t="s">
        <v>1447</v>
      </c>
      <c r="B850" s="715" t="s">
        <v>2897</v>
      </c>
      <c r="C850" s="716" t="s">
        <v>2898</v>
      </c>
      <c r="D850" s="717" t="s">
        <v>2981</v>
      </c>
      <c r="E850" s="777">
        <v>1800</v>
      </c>
      <c r="F850" s="778">
        <v>47676758</v>
      </c>
      <c r="G850" s="717" t="s">
        <v>3566</v>
      </c>
      <c r="H850" s="717" t="s">
        <v>2981</v>
      </c>
      <c r="I850" s="719"/>
      <c r="J850" s="719"/>
      <c r="K850" s="761">
        <v>0</v>
      </c>
      <c r="L850" s="778">
        <v>0</v>
      </c>
      <c r="M850" s="716">
        <v>0</v>
      </c>
      <c r="N850" s="716">
        <v>2</v>
      </c>
      <c r="O850" s="778">
        <v>8</v>
      </c>
      <c r="P850" s="779">
        <v>14400</v>
      </c>
    </row>
    <row r="851" spans="1:16" ht="45" x14ac:dyDescent="0.2">
      <c r="A851" s="715" t="s">
        <v>1447</v>
      </c>
      <c r="B851" s="715" t="s">
        <v>2897</v>
      </c>
      <c r="C851" s="716" t="s">
        <v>2898</v>
      </c>
      <c r="D851" s="717" t="s">
        <v>3235</v>
      </c>
      <c r="E851" s="777">
        <v>2000</v>
      </c>
      <c r="F851" s="778">
        <v>47687569</v>
      </c>
      <c r="G851" s="717" t="s">
        <v>3567</v>
      </c>
      <c r="H851" s="717" t="s">
        <v>3235</v>
      </c>
      <c r="I851" s="719"/>
      <c r="J851" s="719"/>
      <c r="K851" s="761">
        <v>1</v>
      </c>
      <c r="L851" s="778">
        <v>3</v>
      </c>
      <c r="M851" s="780">
        <v>6000</v>
      </c>
      <c r="N851" s="716">
        <v>2</v>
      </c>
      <c r="O851" s="778">
        <v>8</v>
      </c>
      <c r="P851" s="779">
        <v>16000</v>
      </c>
    </row>
    <row r="852" spans="1:16" ht="60" x14ac:dyDescent="0.2">
      <c r="A852" s="715" t="s">
        <v>1447</v>
      </c>
      <c r="B852" s="715" t="s">
        <v>2897</v>
      </c>
      <c r="C852" s="716" t="s">
        <v>2898</v>
      </c>
      <c r="D852" s="717" t="s">
        <v>3126</v>
      </c>
      <c r="E852" s="777">
        <v>2500</v>
      </c>
      <c r="F852" s="778">
        <v>47746054</v>
      </c>
      <c r="G852" s="717" t="s">
        <v>3568</v>
      </c>
      <c r="H852" s="717" t="s">
        <v>3126</v>
      </c>
      <c r="I852" s="719"/>
      <c r="J852" s="719"/>
      <c r="K852" s="761">
        <v>0</v>
      </c>
      <c r="L852" s="778">
        <v>0</v>
      </c>
      <c r="M852" s="716">
        <v>0</v>
      </c>
      <c r="N852" s="716">
        <v>2</v>
      </c>
      <c r="O852" s="778">
        <v>3</v>
      </c>
      <c r="P852" s="779">
        <v>7500</v>
      </c>
    </row>
    <row r="853" spans="1:16" ht="45" x14ac:dyDescent="0.2">
      <c r="A853" s="715" t="s">
        <v>1447</v>
      </c>
      <c r="B853" s="715" t="s">
        <v>2897</v>
      </c>
      <c r="C853" s="716" t="s">
        <v>2898</v>
      </c>
      <c r="D853" s="717" t="s">
        <v>2928</v>
      </c>
      <c r="E853" s="777">
        <v>2000</v>
      </c>
      <c r="F853" s="778">
        <v>47827860</v>
      </c>
      <c r="G853" s="717" t="s">
        <v>3569</v>
      </c>
      <c r="H853" s="717" t="s">
        <v>2928</v>
      </c>
      <c r="I853" s="719"/>
      <c r="J853" s="719"/>
      <c r="K853" s="761">
        <v>1</v>
      </c>
      <c r="L853" s="778">
        <v>4</v>
      </c>
      <c r="M853" s="780">
        <v>8000</v>
      </c>
      <c r="N853" s="716">
        <v>2</v>
      </c>
      <c r="O853" s="778">
        <v>7</v>
      </c>
      <c r="P853" s="779">
        <v>14000</v>
      </c>
    </row>
    <row r="854" spans="1:16" ht="45" x14ac:dyDescent="0.2">
      <c r="A854" s="715" t="s">
        <v>1447</v>
      </c>
      <c r="B854" s="715" t="s">
        <v>2897</v>
      </c>
      <c r="C854" s="716" t="s">
        <v>2898</v>
      </c>
      <c r="D854" s="717" t="s">
        <v>2928</v>
      </c>
      <c r="E854" s="777">
        <v>2000</v>
      </c>
      <c r="F854" s="778">
        <v>47893442</v>
      </c>
      <c r="G854" s="717" t="s">
        <v>3570</v>
      </c>
      <c r="H854" s="717" t="s">
        <v>2928</v>
      </c>
      <c r="I854" s="719"/>
      <c r="J854" s="719"/>
      <c r="K854" s="761">
        <v>1</v>
      </c>
      <c r="L854" s="778">
        <v>2</v>
      </c>
      <c r="M854" s="780">
        <v>4000</v>
      </c>
      <c r="N854" s="716">
        <v>2</v>
      </c>
      <c r="O854" s="778">
        <v>8</v>
      </c>
      <c r="P854" s="779">
        <v>16000</v>
      </c>
    </row>
    <row r="855" spans="1:16" ht="45" x14ac:dyDescent="0.2">
      <c r="A855" s="715" t="s">
        <v>1447</v>
      </c>
      <c r="B855" s="715" t="s">
        <v>2897</v>
      </c>
      <c r="C855" s="716" t="s">
        <v>2898</v>
      </c>
      <c r="D855" s="717" t="s">
        <v>3571</v>
      </c>
      <c r="E855" s="777">
        <v>1800</v>
      </c>
      <c r="F855" s="778">
        <v>48021117</v>
      </c>
      <c r="G855" s="717" t="s">
        <v>3572</v>
      </c>
      <c r="H855" s="717" t="s">
        <v>3571</v>
      </c>
      <c r="I855" s="719"/>
      <c r="J855" s="719"/>
      <c r="K855" s="761">
        <v>0</v>
      </c>
      <c r="L855" s="778">
        <v>0</v>
      </c>
      <c r="M855" s="716">
        <v>0</v>
      </c>
      <c r="N855" s="716">
        <v>1</v>
      </c>
      <c r="O855" s="778">
        <v>3</v>
      </c>
      <c r="P855" s="779">
        <v>5400</v>
      </c>
    </row>
    <row r="856" spans="1:16" ht="30" x14ac:dyDescent="0.2">
      <c r="A856" s="715" t="s">
        <v>1447</v>
      </c>
      <c r="B856" s="715" t="s">
        <v>2897</v>
      </c>
      <c r="C856" s="716" t="s">
        <v>2898</v>
      </c>
      <c r="D856" s="717" t="s">
        <v>2918</v>
      </c>
      <c r="E856" s="777">
        <v>1200</v>
      </c>
      <c r="F856" s="778">
        <v>48041721</v>
      </c>
      <c r="G856" s="717" t="s">
        <v>3573</v>
      </c>
      <c r="H856" s="717" t="s">
        <v>2918</v>
      </c>
      <c r="I856" s="719"/>
      <c r="J856" s="719"/>
      <c r="K856" s="761">
        <v>1</v>
      </c>
      <c r="L856" s="778">
        <v>2</v>
      </c>
      <c r="M856" s="780">
        <v>2400</v>
      </c>
      <c r="N856" s="716">
        <v>2</v>
      </c>
      <c r="O856" s="778">
        <v>7</v>
      </c>
      <c r="P856" s="779">
        <v>8400</v>
      </c>
    </row>
    <row r="857" spans="1:16" ht="60" x14ac:dyDescent="0.2">
      <c r="A857" s="715" t="s">
        <v>1447</v>
      </c>
      <c r="B857" s="715" t="s">
        <v>2897</v>
      </c>
      <c r="C857" s="716" t="s">
        <v>2898</v>
      </c>
      <c r="D857" s="717" t="s">
        <v>2928</v>
      </c>
      <c r="E857" s="777">
        <v>1800</v>
      </c>
      <c r="F857" s="778">
        <v>48042014</v>
      </c>
      <c r="G857" s="717" t="s">
        <v>3574</v>
      </c>
      <c r="H857" s="717" t="s">
        <v>2928</v>
      </c>
      <c r="I857" s="719"/>
      <c r="J857" s="719"/>
      <c r="K857" s="761">
        <v>2</v>
      </c>
      <c r="L857" s="778">
        <v>9</v>
      </c>
      <c r="M857" s="780">
        <v>16200</v>
      </c>
      <c r="N857" s="716">
        <v>2</v>
      </c>
      <c r="O857" s="778">
        <v>8</v>
      </c>
      <c r="P857" s="779">
        <v>14400</v>
      </c>
    </row>
    <row r="858" spans="1:16" ht="30" x14ac:dyDescent="0.2">
      <c r="A858" s="715" t="s">
        <v>1447</v>
      </c>
      <c r="B858" s="715" t="s">
        <v>2897</v>
      </c>
      <c r="C858" s="716" t="s">
        <v>2898</v>
      </c>
      <c r="D858" s="717" t="s">
        <v>3142</v>
      </c>
      <c r="E858" s="777">
        <v>1800</v>
      </c>
      <c r="F858" s="778">
        <v>48106048</v>
      </c>
      <c r="G858" s="717" t="s">
        <v>3575</v>
      </c>
      <c r="H858" s="717" t="s">
        <v>3142</v>
      </c>
      <c r="I858" s="719"/>
      <c r="J858" s="719"/>
      <c r="K858" s="761">
        <v>1</v>
      </c>
      <c r="L858" s="778">
        <v>3</v>
      </c>
      <c r="M858" s="780">
        <v>5400</v>
      </c>
      <c r="N858" s="716">
        <v>2</v>
      </c>
      <c r="O858" s="778">
        <v>8</v>
      </c>
      <c r="P858" s="779">
        <v>14400</v>
      </c>
    </row>
    <row r="859" spans="1:16" ht="45" x14ac:dyDescent="0.2">
      <c r="A859" s="715" t="s">
        <v>1447</v>
      </c>
      <c r="B859" s="715" t="s">
        <v>2897</v>
      </c>
      <c r="C859" s="716" t="s">
        <v>2898</v>
      </c>
      <c r="D859" s="717" t="s">
        <v>2918</v>
      </c>
      <c r="E859" s="777">
        <v>1100</v>
      </c>
      <c r="F859" s="778">
        <v>48134363</v>
      </c>
      <c r="G859" s="717" t="s">
        <v>3576</v>
      </c>
      <c r="H859" s="717" t="s">
        <v>2918</v>
      </c>
      <c r="I859" s="719"/>
      <c r="J859" s="719"/>
      <c r="K859" s="761">
        <v>0</v>
      </c>
      <c r="L859" s="778">
        <v>0</v>
      </c>
      <c r="M859" s="716">
        <v>0</v>
      </c>
      <c r="N859" s="716">
        <v>2</v>
      </c>
      <c r="O859" s="778">
        <v>1</v>
      </c>
      <c r="P859" s="779">
        <v>1100</v>
      </c>
    </row>
    <row r="860" spans="1:16" ht="45" x14ac:dyDescent="0.2">
      <c r="A860" s="715" t="s">
        <v>1447</v>
      </c>
      <c r="B860" s="715" t="s">
        <v>2897</v>
      </c>
      <c r="C860" s="716" t="s">
        <v>2898</v>
      </c>
      <c r="D860" s="717" t="s">
        <v>3126</v>
      </c>
      <c r="E860" s="777">
        <v>2500</v>
      </c>
      <c r="F860" s="778">
        <v>48175796</v>
      </c>
      <c r="G860" s="717" t="s">
        <v>3577</v>
      </c>
      <c r="H860" s="717" t="s">
        <v>3126</v>
      </c>
      <c r="I860" s="719"/>
      <c r="J860" s="719"/>
      <c r="K860" s="761">
        <v>1</v>
      </c>
      <c r="L860" s="778">
        <v>3</v>
      </c>
      <c r="M860" s="780">
        <v>7500</v>
      </c>
      <c r="N860" s="716">
        <v>2</v>
      </c>
      <c r="O860" s="778">
        <v>1</v>
      </c>
      <c r="P860" s="779">
        <v>2500</v>
      </c>
    </row>
    <row r="861" spans="1:16" ht="45" x14ac:dyDescent="0.2">
      <c r="A861" s="715" t="s">
        <v>1447</v>
      </c>
      <c r="B861" s="715" t="s">
        <v>2897</v>
      </c>
      <c r="C861" s="716" t="s">
        <v>2898</v>
      </c>
      <c r="D861" s="717" t="s">
        <v>2928</v>
      </c>
      <c r="E861" s="777">
        <v>1800</v>
      </c>
      <c r="F861" s="778">
        <v>48281509</v>
      </c>
      <c r="G861" s="717" t="s">
        <v>3578</v>
      </c>
      <c r="H861" s="717" t="s">
        <v>2928</v>
      </c>
      <c r="I861" s="719"/>
      <c r="J861" s="719"/>
      <c r="K861" s="761">
        <v>1</v>
      </c>
      <c r="L861" s="778">
        <v>2</v>
      </c>
      <c r="M861" s="780">
        <v>3600</v>
      </c>
      <c r="N861" s="716">
        <v>2</v>
      </c>
      <c r="O861" s="778">
        <v>7</v>
      </c>
      <c r="P861" s="779">
        <v>12600</v>
      </c>
    </row>
    <row r="862" spans="1:16" ht="45" x14ac:dyDescent="0.2">
      <c r="A862" s="715" t="s">
        <v>1447</v>
      </c>
      <c r="B862" s="715" t="s">
        <v>2897</v>
      </c>
      <c r="C862" s="716" t="s">
        <v>2898</v>
      </c>
      <c r="D862" s="717" t="s">
        <v>2918</v>
      </c>
      <c r="E862" s="777">
        <v>1000</v>
      </c>
      <c r="F862" s="778">
        <v>48633019</v>
      </c>
      <c r="G862" s="717" t="s">
        <v>3579</v>
      </c>
      <c r="H862" s="717" t="s">
        <v>2918</v>
      </c>
      <c r="I862" s="719"/>
      <c r="J862" s="719"/>
      <c r="K862" s="761">
        <v>1</v>
      </c>
      <c r="L862" s="778">
        <v>4</v>
      </c>
      <c r="M862" s="780">
        <v>4000</v>
      </c>
      <c r="N862" s="716">
        <v>2</v>
      </c>
      <c r="O862" s="778">
        <v>8</v>
      </c>
      <c r="P862" s="779">
        <v>8000</v>
      </c>
    </row>
    <row r="863" spans="1:16" ht="60" x14ac:dyDescent="0.2">
      <c r="A863" s="715" t="s">
        <v>1447</v>
      </c>
      <c r="B863" s="715" t="s">
        <v>2897</v>
      </c>
      <c r="C863" s="716" t="s">
        <v>2898</v>
      </c>
      <c r="D863" s="717" t="s">
        <v>3263</v>
      </c>
      <c r="E863" s="777">
        <v>1000</v>
      </c>
      <c r="F863" s="778">
        <v>70002433</v>
      </c>
      <c r="G863" s="717" t="s">
        <v>3580</v>
      </c>
      <c r="H863" s="717" t="s">
        <v>3263</v>
      </c>
      <c r="I863" s="719"/>
      <c r="J863" s="719"/>
      <c r="K863" s="761">
        <v>0</v>
      </c>
      <c r="L863" s="778">
        <v>0</v>
      </c>
      <c r="M863" s="716">
        <v>0</v>
      </c>
      <c r="N863" s="716">
        <v>1</v>
      </c>
      <c r="O863" s="778">
        <v>1</v>
      </c>
      <c r="P863" s="779">
        <v>1000</v>
      </c>
    </row>
    <row r="864" spans="1:16" ht="60" x14ac:dyDescent="0.2">
      <c r="A864" s="715" t="s">
        <v>1447</v>
      </c>
      <c r="B864" s="715" t="s">
        <v>2897</v>
      </c>
      <c r="C864" s="716" t="s">
        <v>2898</v>
      </c>
      <c r="D864" s="717" t="s">
        <v>3259</v>
      </c>
      <c r="E864" s="777">
        <v>1000</v>
      </c>
      <c r="F864" s="778">
        <v>70075675</v>
      </c>
      <c r="G864" s="717" t="s">
        <v>3581</v>
      </c>
      <c r="H864" s="717" t="s">
        <v>3259</v>
      </c>
      <c r="I864" s="719"/>
      <c r="J864" s="719"/>
      <c r="K864" s="761">
        <v>1</v>
      </c>
      <c r="L864" s="778">
        <v>3</v>
      </c>
      <c r="M864" s="780">
        <v>3000</v>
      </c>
      <c r="N864" s="716">
        <v>2</v>
      </c>
      <c r="O864" s="778">
        <v>8</v>
      </c>
      <c r="P864" s="779">
        <v>8000</v>
      </c>
    </row>
    <row r="865" spans="1:16" ht="45" x14ac:dyDescent="0.2">
      <c r="A865" s="715" t="s">
        <v>1447</v>
      </c>
      <c r="B865" s="715" t="s">
        <v>2897</v>
      </c>
      <c r="C865" s="716" t="s">
        <v>2898</v>
      </c>
      <c r="D865" s="717" t="s">
        <v>3476</v>
      </c>
      <c r="E865" s="777">
        <v>2000</v>
      </c>
      <c r="F865" s="778">
        <v>70095189</v>
      </c>
      <c r="G865" s="717" t="s">
        <v>3582</v>
      </c>
      <c r="H865" s="717" t="s">
        <v>3476</v>
      </c>
      <c r="I865" s="719"/>
      <c r="J865" s="719"/>
      <c r="K865" s="761">
        <v>1</v>
      </c>
      <c r="L865" s="778">
        <v>2</v>
      </c>
      <c r="M865" s="780">
        <v>4000</v>
      </c>
      <c r="N865" s="716">
        <v>2</v>
      </c>
      <c r="O865" s="778">
        <v>8</v>
      </c>
      <c r="P865" s="779">
        <v>16000</v>
      </c>
    </row>
    <row r="866" spans="1:16" ht="45" x14ac:dyDescent="0.2">
      <c r="A866" s="715" t="s">
        <v>1447</v>
      </c>
      <c r="B866" s="715" t="s">
        <v>2897</v>
      </c>
      <c r="C866" s="716" t="s">
        <v>2898</v>
      </c>
      <c r="D866" s="717" t="s">
        <v>2963</v>
      </c>
      <c r="E866" s="777">
        <v>1300</v>
      </c>
      <c r="F866" s="778">
        <v>70218781</v>
      </c>
      <c r="G866" s="717" t="s">
        <v>3583</v>
      </c>
      <c r="H866" s="717" t="s">
        <v>2963</v>
      </c>
      <c r="I866" s="719"/>
      <c r="J866" s="719"/>
      <c r="K866" s="761">
        <v>0</v>
      </c>
      <c r="L866" s="778">
        <v>0</v>
      </c>
      <c r="M866" s="716">
        <v>0</v>
      </c>
      <c r="N866" s="716">
        <v>1</v>
      </c>
      <c r="O866" s="778">
        <v>3</v>
      </c>
      <c r="P866" s="779">
        <v>3900</v>
      </c>
    </row>
    <row r="867" spans="1:16" ht="45" x14ac:dyDescent="0.2">
      <c r="A867" s="715" t="s">
        <v>1447</v>
      </c>
      <c r="B867" s="715" t="s">
        <v>2897</v>
      </c>
      <c r="C867" s="716" t="s">
        <v>2898</v>
      </c>
      <c r="D867" s="717" t="s">
        <v>2940</v>
      </c>
      <c r="E867" s="777">
        <v>3200</v>
      </c>
      <c r="F867" s="778">
        <v>70220875</v>
      </c>
      <c r="G867" s="717" t="s">
        <v>3584</v>
      </c>
      <c r="H867" s="717" t="s">
        <v>2940</v>
      </c>
      <c r="I867" s="719"/>
      <c r="J867" s="719"/>
      <c r="K867" s="761">
        <v>1</v>
      </c>
      <c r="L867" s="778">
        <v>3</v>
      </c>
      <c r="M867" s="780">
        <v>9600</v>
      </c>
      <c r="N867" s="716">
        <v>1</v>
      </c>
      <c r="O867" s="778">
        <v>3</v>
      </c>
      <c r="P867" s="779">
        <v>9600</v>
      </c>
    </row>
    <row r="868" spans="1:16" ht="60" x14ac:dyDescent="0.2">
      <c r="A868" s="715" t="s">
        <v>1447</v>
      </c>
      <c r="B868" s="715" t="s">
        <v>2897</v>
      </c>
      <c r="C868" s="716" t="s">
        <v>2898</v>
      </c>
      <c r="D868" s="717" t="s">
        <v>2909</v>
      </c>
      <c r="E868" s="777">
        <v>1100</v>
      </c>
      <c r="F868" s="778">
        <v>70229853</v>
      </c>
      <c r="G868" s="717" t="s">
        <v>3585</v>
      </c>
      <c r="H868" s="717" t="s">
        <v>2909</v>
      </c>
      <c r="I868" s="719"/>
      <c r="J868" s="719"/>
      <c r="K868" s="761">
        <v>1</v>
      </c>
      <c r="L868" s="778">
        <v>4</v>
      </c>
      <c r="M868" s="780">
        <v>4400</v>
      </c>
      <c r="N868" s="716">
        <v>2</v>
      </c>
      <c r="O868" s="778">
        <v>8</v>
      </c>
      <c r="P868" s="779">
        <v>8800</v>
      </c>
    </row>
    <row r="869" spans="1:16" ht="45" x14ac:dyDescent="0.2">
      <c r="A869" s="715" t="s">
        <v>1447</v>
      </c>
      <c r="B869" s="715" t="s">
        <v>2897</v>
      </c>
      <c r="C869" s="716" t="s">
        <v>2898</v>
      </c>
      <c r="D869" s="717" t="s">
        <v>2940</v>
      </c>
      <c r="E869" s="777">
        <v>3200</v>
      </c>
      <c r="F869" s="778">
        <v>70229855</v>
      </c>
      <c r="G869" s="717" t="s">
        <v>3586</v>
      </c>
      <c r="H869" s="717" t="s">
        <v>2940</v>
      </c>
      <c r="I869" s="719"/>
      <c r="J869" s="719"/>
      <c r="K869" s="761">
        <v>0</v>
      </c>
      <c r="L869" s="778">
        <v>0</v>
      </c>
      <c r="M869" s="716">
        <v>0</v>
      </c>
      <c r="N869" s="716">
        <v>1</v>
      </c>
      <c r="O869" s="778">
        <v>2</v>
      </c>
      <c r="P869" s="779">
        <v>6400</v>
      </c>
    </row>
    <row r="870" spans="1:16" ht="45" x14ac:dyDescent="0.2">
      <c r="A870" s="715" t="s">
        <v>1447</v>
      </c>
      <c r="B870" s="715" t="s">
        <v>2897</v>
      </c>
      <c r="C870" s="716" t="s">
        <v>2898</v>
      </c>
      <c r="D870" s="717" t="s">
        <v>2906</v>
      </c>
      <c r="E870" s="777">
        <v>1300</v>
      </c>
      <c r="F870" s="778">
        <v>70378795</v>
      </c>
      <c r="G870" s="717" t="s">
        <v>3587</v>
      </c>
      <c r="H870" s="717" t="s">
        <v>2906</v>
      </c>
      <c r="I870" s="719"/>
      <c r="J870" s="719"/>
      <c r="K870" s="761">
        <v>1</v>
      </c>
      <c r="L870" s="778">
        <v>2</v>
      </c>
      <c r="M870" s="780">
        <v>2600</v>
      </c>
      <c r="N870" s="716">
        <v>1</v>
      </c>
      <c r="O870" s="778">
        <v>8</v>
      </c>
      <c r="P870" s="779">
        <v>10400</v>
      </c>
    </row>
    <row r="871" spans="1:16" ht="45" x14ac:dyDescent="0.2">
      <c r="A871" s="715" t="s">
        <v>1447</v>
      </c>
      <c r="B871" s="715" t="s">
        <v>2897</v>
      </c>
      <c r="C871" s="716" t="s">
        <v>2898</v>
      </c>
      <c r="D871" s="717" t="s">
        <v>3142</v>
      </c>
      <c r="E871" s="777">
        <v>2000</v>
      </c>
      <c r="F871" s="778">
        <v>70379186</v>
      </c>
      <c r="G871" s="717" t="s">
        <v>3588</v>
      </c>
      <c r="H871" s="717" t="s">
        <v>3142</v>
      </c>
      <c r="I871" s="719"/>
      <c r="J871" s="719"/>
      <c r="K871" s="761">
        <v>1</v>
      </c>
      <c r="L871" s="778">
        <v>9</v>
      </c>
      <c r="M871" s="780">
        <v>18000</v>
      </c>
      <c r="N871" s="716">
        <v>1</v>
      </c>
      <c r="O871" s="778">
        <v>7</v>
      </c>
      <c r="P871" s="779">
        <v>14000</v>
      </c>
    </row>
    <row r="872" spans="1:16" ht="60" x14ac:dyDescent="0.2">
      <c r="A872" s="715" t="s">
        <v>1447</v>
      </c>
      <c r="B872" s="715" t="s">
        <v>2897</v>
      </c>
      <c r="C872" s="716" t="s">
        <v>2898</v>
      </c>
      <c r="D872" s="717" t="s">
        <v>2963</v>
      </c>
      <c r="E872" s="777">
        <v>2000</v>
      </c>
      <c r="F872" s="778">
        <v>70396260</v>
      </c>
      <c r="G872" s="717" t="s">
        <v>3589</v>
      </c>
      <c r="H872" s="717" t="s">
        <v>2963</v>
      </c>
      <c r="I872" s="719"/>
      <c r="J872" s="719"/>
      <c r="K872" s="761">
        <v>1</v>
      </c>
      <c r="L872" s="778">
        <v>3</v>
      </c>
      <c r="M872" s="780">
        <v>6000</v>
      </c>
      <c r="N872" s="716">
        <v>1</v>
      </c>
      <c r="O872" s="778">
        <v>0</v>
      </c>
      <c r="P872" s="779">
        <v>0</v>
      </c>
    </row>
    <row r="873" spans="1:16" ht="45" x14ac:dyDescent="0.2">
      <c r="A873" s="715" t="s">
        <v>1447</v>
      </c>
      <c r="B873" s="715" t="s">
        <v>2897</v>
      </c>
      <c r="C873" s="716" t="s">
        <v>2898</v>
      </c>
      <c r="D873" s="717" t="s">
        <v>2963</v>
      </c>
      <c r="E873" s="777">
        <v>1300</v>
      </c>
      <c r="F873" s="778">
        <v>70404591</v>
      </c>
      <c r="G873" s="717" t="s">
        <v>3590</v>
      </c>
      <c r="H873" s="717" t="s">
        <v>2963</v>
      </c>
      <c r="I873" s="719"/>
      <c r="J873" s="719"/>
      <c r="K873" s="761">
        <v>1</v>
      </c>
      <c r="L873" s="778">
        <v>3</v>
      </c>
      <c r="M873" s="780">
        <v>3900</v>
      </c>
      <c r="N873" s="716">
        <v>1</v>
      </c>
      <c r="O873" s="778">
        <v>8</v>
      </c>
      <c r="P873" s="779">
        <v>10400</v>
      </c>
    </row>
    <row r="874" spans="1:16" ht="45" x14ac:dyDescent="0.2">
      <c r="A874" s="715" t="s">
        <v>1447</v>
      </c>
      <c r="B874" s="715" t="s">
        <v>2897</v>
      </c>
      <c r="C874" s="716" t="s">
        <v>2898</v>
      </c>
      <c r="D874" s="717" t="s">
        <v>2918</v>
      </c>
      <c r="E874" s="777">
        <v>1200</v>
      </c>
      <c r="F874" s="778">
        <v>70417861</v>
      </c>
      <c r="G874" s="717" t="s">
        <v>3591</v>
      </c>
      <c r="H874" s="717" t="s">
        <v>2918</v>
      </c>
      <c r="I874" s="719"/>
      <c r="J874" s="719"/>
      <c r="K874" s="761">
        <v>0</v>
      </c>
      <c r="L874" s="778">
        <v>0</v>
      </c>
      <c r="M874" s="716">
        <v>0</v>
      </c>
      <c r="N874" s="716">
        <v>1</v>
      </c>
      <c r="O874" s="778">
        <v>5</v>
      </c>
      <c r="P874" s="779">
        <v>6000</v>
      </c>
    </row>
    <row r="875" spans="1:16" ht="30" x14ac:dyDescent="0.2">
      <c r="A875" s="715" t="s">
        <v>1447</v>
      </c>
      <c r="B875" s="715" t="s">
        <v>2897</v>
      </c>
      <c r="C875" s="716" t="s">
        <v>2898</v>
      </c>
      <c r="D875" s="717" t="s">
        <v>2912</v>
      </c>
      <c r="E875" s="777">
        <v>1500</v>
      </c>
      <c r="F875" s="778">
        <v>70422236</v>
      </c>
      <c r="G875" s="717" t="s">
        <v>3592</v>
      </c>
      <c r="H875" s="717" t="s">
        <v>2912</v>
      </c>
      <c r="I875" s="719"/>
      <c r="J875" s="719"/>
      <c r="K875" s="761">
        <v>1</v>
      </c>
      <c r="L875" s="778">
        <v>3</v>
      </c>
      <c r="M875" s="780">
        <v>4500</v>
      </c>
      <c r="N875" s="716">
        <v>1</v>
      </c>
      <c r="O875" s="778">
        <v>1</v>
      </c>
      <c r="P875" s="779">
        <v>1500</v>
      </c>
    </row>
    <row r="876" spans="1:16" ht="45" x14ac:dyDescent="0.2">
      <c r="A876" s="715" t="s">
        <v>1447</v>
      </c>
      <c r="B876" s="715" t="s">
        <v>2897</v>
      </c>
      <c r="C876" s="716" t="s">
        <v>2898</v>
      </c>
      <c r="D876" s="717" t="s">
        <v>3126</v>
      </c>
      <c r="E876" s="777">
        <v>2500</v>
      </c>
      <c r="F876" s="778">
        <v>70435692</v>
      </c>
      <c r="G876" s="717" t="s">
        <v>3593</v>
      </c>
      <c r="H876" s="717" t="s">
        <v>3126</v>
      </c>
      <c r="I876" s="719"/>
      <c r="J876" s="719"/>
      <c r="K876" s="761">
        <v>1</v>
      </c>
      <c r="L876" s="778">
        <v>2</v>
      </c>
      <c r="M876" s="780">
        <v>5000</v>
      </c>
      <c r="N876" s="716">
        <v>1</v>
      </c>
      <c r="O876" s="778">
        <v>1</v>
      </c>
      <c r="P876" s="779">
        <v>2500</v>
      </c>
    </row>
    <row r="877" spans="1:16" ht="60" x14ac:dyDescent="0.2">
      <c r="A877" s="715" t="s">
        <v>1447</v>
      </c>
      <c r="B877" s="715" t="s">
        <v>2897</v>
      </c>
      <c r="C877" s="716" t="s">
        <v>2898</v>
      </c>
      <c r="D877" s="717" t="s">
        <v>2940</v>
      </c>
      <c r="E877" s="777">
        <v>3100</v>
      </c>
      <c r="F877" s="778">
        <v>70438917</v>
      </c>
      <c r="G877" s="717" t="s">
        <v>3594</v>
      </c>
      <c r="H877" s="717" t="s">
        <v>2940</v>
      </c>
      <c r="I877" s="719"/>
      <c r="J877" s="719"/>
      <c r="K877" s="761">
        <v>1</v>
      </c>
      <c r="L877" s="778">
        <v>6</v>
      </c>
      <c r="M877" s="780">
        <v>18600</v>
      </c>
      <c r="N877" s="716">
        <v>0</v>
      </c>
      <c r="O877" s="778">
        <v>0</v>
      </c>
      <c r="P877" s="779">
        <v>0</v>
      </c>
    </row>
    <row r="878" spans="1:16" ht="45" x14ac:dyDescent="0.2">
      <c r="A878" s="715" t="s">
        <v>1447</v>
      </c>
      <c r="B878" s="715" t="s">
        <v>2897</v>
      </c>
      <c r="C878" s="716" t="s">
        <v>2898</v>
      </c>
      <c r="D878" s="717" t="s">
        <v>2918</v>
      </c>
      <c r="E878" s="777">
        <v>1200</v>
      </c>
      <c r="F878" s="778">
        <v>70448680</v>
      </c>
      <c r="G878" s="717" t="s">
        <v>3595</v>
      </c>
      <c r="H878" s="717" t="s">
        <v>2918</v>
      </c>
      <c r="I878" s="719"/>
      <c r="J878" s="719"/>
      <c r="K878" s="761">
        <v>1</v>
      </c>
      <c r="L878" s="778">
        <v>2</v>
      </c>
      <c r="M878" s="780">
        <v>2400</v>
      </c>
      <c r="N878" s="716">
        <v>1</v>
      </c>
      <c r="O878" s="778">
        <v>7</v>
      </c>
      <c r="P878" s="779">
        <v>8400</v>
      </c>
    </row>
    <row r="879" spans="1:16" ht="60" x14ac:dyDescent="0.2">
      <c r="A879" s="715" t="s">
        <v>1447</v>
      </c>
      <c r="B879" s="715" t="s">
        <v>2897</v>
      </c>
      <c r="C879" s="716" t="s">
        <v>2898</v>
      </c>
      <c r="D879" s="717" t="s">
        <v>2918</v>
      </c>
      <c r="E879" s="777">
        <v>1200</v>
      </c>
      <c r="F879" s="778">
        <v>70448711</v>
      </c>
      <c r="G879" s="717" t="s">
        <v>3596</v>
      </c>
      <c r="H879" s="717" t="s">
        <v>2918</v>
      </c>
      <c r="I879" s="719"/>
      <c r="J879" s="719"/>
      <c r="K879" s="761">
        <v>1</v>
      </c>
      <c r="L879" s="778">
        <v>4</v>
      </c>
      <c r="M879" s="780">
        <v>4800</v>
      </c>
      <c r="N879" s="716">
        <v>1</v>
      </c>
      <c r="O879" s="778">
        <v>8</v>
      </c>
      <c r="P879" s="779">
        <v>9600</v>
      </c>
    </row>
    <row r="880" spans="1:16" ht="60" x14ac:dyDescent="0.2">
      <c r="A880" s="715" t="s">
        <v>1447</v>
      </c>
      <c r="B880" s="715" t="s">
        <v>2897</v>
      </c>
      <c r="C880" s="716" t="s">
        <v>2898</v>
      </c>
      <c r="D880" s="717" t="s">
        <v>3126</v>
      </c>
      <c r="E880" s="777">
        <v>2500</v>
      </c>
      <c r="F880" s="778">
        <v>70494267</v>
      </c>
      <c r="G880" s="717" t="s">
        <v>3597</v>
      </c>
      <c r="H880" s="717" t="s">
        <v>3126</v>
      </c>
      <c r="I880" s="719"/>
      <c r="J880" s="719"/>
      <c r="K880" s="761">
        <v>0</v>
      </c>
      <c r="L880" s="778">
        <v>0</v>
      </c>
      <c r="M880" s="716">
        <v>0</v>
      </c>
      <c r="N880" s="716">
        <v>1</v>
      </c>
      <c r="O880" s="778">
        <v>3</v>
      </c>
      <c r="P880" s="779">
        <v>7500</v>
      </c>
    </row>
    <row r="881" spans="1:16" ht="45" x14ac:dyDescent="0.2">
      <c r="A881" s="715" t="s">
        <v>1447</v>
      </c>
      <c r="B881" s="715" t="s">
        <v>2897</v>
      </c>
      <c r="C881" s="716" t="s">
        <v>2898</v>
      </c>
      <c r="D881" s="717" t="s">
        <v>2963</v>
      </c>
      <c r="E881" s="777">
        <v>1300</v>
      </c>
      <c r="F881" s="778">
        <v>70494274</v>
      </c>
      <c r="G881" s="717" t="s">
        <v>3598</v>
      </c>
      <c r="H881" s="717" t="s">
        <v>3263</v>
      </c>
      <c r="I881" s="719"/>
      <c r="J881" s="719"/>
      <c r="K881" s="761">
        <v>1</v>
      </c>
      <c r="L881" s="778">
        <v>2</v>
      </c>
      <c r="M881" s="780">
        <v>2600</v>
      </c>
      <c r="N881" s="716">
        <v>1</v>
      </c>
      <c r="O881" s="778">
        <v>7</v>
      </c>
      <c r="P881" s="779">
        <v>9100</v>
      </c>
    </row>
    <row r="882" spans="1:16" ht="60" x14ac:dyDescent="0.2">
      <c r="A882" s="715" t="s">
        <v>1447</v>
      </c>
      <c r="B882" s="715" t="s">
        <v>2897</v>
      </c>
      <c r="C882" s="716" t="s">
        <v>2898</v>
      </c>
      <c r="D882" s="717" t="s">
        <v>2963</v>
      </c>
      <c r="E882" s="777">
        <v>1300</v>
      </c>
      <c r="F882" s="778">
        <v>70494707</v>
      </c>
      <c r="G882" s="717" t="s">
        <v>3599</v>
      </c>
      <c r="H882" s="717" t="s">
        <v>3263</v>
      </c>
      <c r="I882" s="719"/>
      <c r="J882" s="719"/>
      <c r="K882" s="761">
        <v>1</v>
      </c>
      <c r="L882" s="778">
        <v>2</v>
      </c>
      <c r="M882" s="780">
        <v>2600</v>
      </c>
      <c r="N882" s="716">
        <v>1</v>
      </c>
      <c r="O882" s="778">
        <v>7</v>
      </c>
      <c r="P882" s="779">
        <v>9100</v>
      </c>
    </row>
    <row r="883" spans="1:16" ht="45" x14ac:dyDescent="0.2">
      <c r="A883" s="715" t="s">
        <v>1447</v>
      </c>
      <c r="B883" s="715" t="s">
        <v>2897</v>
      </c>
      <c r="C883" s="716" t="s">
        <v>2898</v>
      </c>
      <c r="D883" s="717" t="s">
        <v>2940</v>
      </c>
      <c r="E883" s="777">
        <v>3100</v>
      </c>
      <c r="F883" s="778">
        <v>70495322</v>
      </c>
      <c r="G883" s="717" t="s">
        <v>3600</v>
      </c>
      <c r="H883" s="717" t="s">
        <v>2940</v>
      </c>
      <c r="I883" s="719"/>
      <c r="J883" s="719"/>
      <c r="K883" s="761">
        <v>1</v>
      </c>
      <c r="L883" s="778">
        <v>5</v>
      </c>
      <c r="M883" s="780">
        <v>15500</v>
      </c>
      <c r="N883" s="716">
        <v>0</v>
      </c>
      <c r="O883" s="778">
        <v>0</v>
      </c>
      <c r="P883" s="779">
        <v>0</v>
      </c>
    </row>
    <row r="884" spans="1:16" ht="60" x14ac:dyDescent="0.2">
      <c r="A884" s="715" t="s">
        <v>1447</v>
      </c>
      <c r="B884" s="715" t="s">
        <v>2897</v>
      </c>
      <c r="C884" s="716" t="s">
        <v>2898</v>
      </c>
      <c r="D884" s="717" t="s">
        <v>2940</v>
      </c>
      <c r="E884" s="777">
        <v>3100</v>
      </c>
      <c r="F884" s="778">
        <v>70495703</v>
      </c>
      <c r="G884" s="717" t="s">
        <v>3601</v>
      </c>
      <c r="H884" s="717" t="s">
        <v>2940</v>
      </c>
      <c r="I884" s="719"/>
      <c r="J884" s="719"/>
      <c r="K884" s="761">
        <v>1</v>
      </c>
      <c r="L884" s="778">
        <v>4</v>
      </c>
      <c r="M884" s="780">
        <v>12400</v>
      </c>
      <c r="N884" s="716">
        <v>0</v>
      </c>
      <c r="O884" s="778">
        <v>0</v>
      </c>
      <c r="P884" s="779">
        <v>0</v>
      </c>
    </row>
    <row r="885" spans="1:16" ht="60" x14ac:dyDescent="0.2">
      <c r="A885" s="715" t="s">
        <v>1447</v>
      </c>
      <c r="B885" s="715" t="s">
        <v>2897</v>
      </c>
      <c r="C885" s="716" t="s">
        <v>2898</v>
      </c>
      <c r="D885" s="717" t="s">
        <v>3235</v>
      </c>
      <c r="E885" s="777">
        <v>2200</v>
      </c>
      <c r="F885" s="778">
        <v>70506116</v>
      </c>
      <c r="G885" s="717" t="s">
        <v>3602</v>
      </c>
      <c r="H885" s="717" t="s">
        <v>3235</v>
      </c>
      <c r="I885" s="719"/>
      <c r="J885" s="719"/>
      <c r="K885" s="761">
        <v>1</v>
      </c>
      <c r="L885" s="778">
        <v>4</v>
      </c>
      <c r="M885" s="780">
        <v>8800</v>
      </c>
      <c r="N885" s="716">
        <v>2</v>
      </c>
      <c r="O885" s="778">
        <v>8</v>
      </c>
      <c r="P885" s="779">
        <v>17600</v>
      </c>
    </row>
    <row r="886" spans="1:16" ht="45" x14ac:dyDescent="0.2">
      <c r="A886" s="715" t="s">
        <v>1447</v>
      </c>
      <c r="B886" s="715" t="s">
        <v>2897</v>
      </c>
      <c r="C886" s="716" t="s">
        <v>2898</v>
      </c>
      <c r="D886" s="717" t="s">
        <v>3235</v>
      </c>
      <c r="E886" s="777">
        <v>1800</v>
      </c>
      <c r="F886" s="778">
        <v>70511371</v>
      </c>
      <c r="G886" s="717" t="s">
        <v>3603</v>
      </c>
      <c r="H886" s="717" t="s">
        <v>3235</v>
      </c>
      <c r="I886" s="719"/>
      <c r="J886" s="719"/>
      <c r="K886" s="761">
        <v>1</v>
      </c>
      <c r="L886" s="778">
        <v>2</v>
      </c>
      <c r="M886" s="780">
        <v>3600</v>
      </c>
      <c r="N886" s="716">
        <v>2</v>
      </c>
      <c r="O886" s="778">
        <v>8</v>
      </c>
      <c r="P886" s="779">
        <v>14400</v>
      </c>
    </row>
    <row r="887" spans="1:16" ht="45" x14ac:dyDescent="0.2">
      <c r="A887" s="715" t="s">
        <v>1447</v>
      </c>
      <c r="B887" s="715" t="s">
        <v>2897</v>
      </c>
      <c r="C887" s="716" t="s">
        <v>2898</v>
      </c>
      <c r="D887" s="717" t="s">
        <v>2918</v>
      </c>
      <c r="E887" s="777">
        <v>1300</v>
      </c>
      <c r="F887" s="778">
        <v>70586737</v>
      </c>
      <c r="G887" s="717" t="s">
        <v>3604</v>
      </c>
      <c r="H887" s="717" t="s">
        <v>2918</v>
      </c>
      <c r="I887" s="719"/>
      <c r="J887" s="719"/>
      <c r="K887" s="761">
        <v>1</v>
      </c>
      <c r="L887" s="778">
        <v>2</v>
      </c>
      <c r="M887" s="780">
        <v>2600</v>
      </c>
      <c r="N887" s="716">
        <v>2</v>
      </c>
      <c r="O887" s="778">
        <v>7</v>
      </c>
      <c r="P887" s="779">
        <v>9100</v>
      </c>
    </row>
    <row r="888" spans="1:16" ht="30" x14ac:dyDescent="0.2">
      <c r="A888" s="715" t="s">
        <v>1447</v>
      </c>
      <c r="B888" s="715" t="s">
        <v>2897</v>
      </c>
      <c r="C888" s="716" t="s">
        <v>2898</v>
      </c>
      <c r="D888" s="717" t="s">
        <v>3142</v>
      </c>
      <c r="E888" s="777">
        <v>2200</v>
      </c>
      <c r="F888" s="778">
        <v>70661920</v>
      </c>
      <c r="G888" s="717" t="s">
        <v>3605</v>
      </c>
      <c r="H888" s="717" t="s">
        <v>3142</v>
      </c>
      <c r="I888" s="719"/>
      <c r="J888" s="719"/>
      <c r="K888" s="761">
        <v>1</v>
      </c>
      <c r="L888" s="778">
        <v>2</v>
      </c>
      <c r="M888" s="780">
        <v>4400</v>
      </c>
      <c r="N888" s="716">
        <v>2</v>
      </c>
      <c r="O888" s="778">
        <v>7</v>
      </c>
      <c r="P888" s="779">
        <v>15400</v>
      </c>
    </row>
    <row r="889" spans="1:16" ht="60" x14ac:dyDescent="0.2">
      <c r="A889" s="715" t="s">
        <v>1447</v>
      </c>
      <c r="B889" s="715" t="s">
        <v>2897</v>
      </c>
      <c r="C889" s="716" t="s">
        <v>2898</v>
      </c>
      <c r="D889" s="717" t="s">
        <v>3235</v>
      </c>
      <c r="E889" s="777">
        <v>2200</v>
      </c>
      <c r="F889" s="778">
        <v>70661936</v>
      </c>
      <c r="G889" s="717" t="s">
        <v>3606</v>
      </c>
      <c r="H889" s="717" t="s">
        <v>3235</v>
      </c>
      <c r="I889" s="719"/>
      <c r="J889" s="719"/>
      <c r="K889" s="761">
        <v>1</v>
      </c>
      <c r="L889" s="778">
        <v>2</v>
      </c>
      <c r="M889" s="780">
        <v>4400</v>
      </c>
      <c r="N889" s="716">
        <v>2</v>
      </c>
      <c r="O889" s="778">
        <v>8</v>
      </c>
      <c r="P889" s="779">
        <v>17600</v>
      </c>
    </row>
    <row r="890" spans="1:16" ht="60" x14ac:dyDescent="0.2">
      <c r="A890" s="715" t="s">
        <v>1447</v>
      </c>
      <c r="B890" s="715" t="s">
        <v>2897</v>
      </c>
      <c r="C890" s="716" t="s">
        <v>2898</v>
      </c>
      <c r="D890" s="717" t="s">
        <v>2940</v>
      </c>
      <c r="E890" s="777">
        <v>6500</v>
      </c>
      <c r="F890" s="778">
        <v>70661951</v>
      </c>
      <c r="G890" s="717" t="s">
        <v>3607</v>
      </c>
      <c r="H890" s="717" t="s">
        <v>2940</v>
      </c>
      <c r="I890" s="719"/>
      <c r="J890" s="719"/>
      <c r="K890" s="761">
        <v>0</v>
      </c>
      <c r="L890" s="778">
        <v>0</v>
      </c>
      <c r="M890" s="716">
        <v>0</v>
      </c>
      <c r="N890" s="716">
        <v>1</v>
      </c>
      <c r="O890" s="778">
        <v>3</v>
      </c>
      <c r="P890" s="779">
        <v>19500</v>
      </c>
    </row>
    <row r="891" spans="1:16" ht="45" x14ac:dyDescent="0.2">
      <c r="A891" s="715" t="s">
        <v>1447</v>
      </c>
      <c r="B891" s="715" t="s">
        <v>2897</v>
      </c>
      <c r="C891" s="716" t="s">
        <v>2898</v>
      </c>
      <c r="D891" s="717" t="s">
        <v>3128</v>
      </c>
      <c r="E891" s="777">
        <v>1800</v>
      </c>
      <c r="F891" s="778">
        <v>70662013</v>
      </c>
      <c r="G891" s="717" t="s">
        <v>3608</v>
      </c>
      <c r="H891" s="717" t="s">
        <v>3128</v>
      </c>
      <c r="I891" s="719"/>
      <c r="J891" s="719"/>
      <c r="K891" s="761">
        <v>1</v>
      </c>
      <c r="L891" s="778">
        <v>2</v>
      </c>
      <c r="M891" s="780">
        <v>3600</v>
      </c>
      <c r="N891" s="716">
        <v>1</v>
      </c>
      <c r="O891" s="778">
        <v>4</v>
      </c>
      <c r="P891" s="779">
        <v>7200</v>
      </c>
    </row>
    <row r="892" spans="1:16" ht="45" x14ac:dyDescent="0.2">
      <c r="A892" s="715" t="s">
        <v>1447</v>
      </c>
      <c r="B892" s="715" t="s">
        <v>2897</v>
      </c>
      <c r="C892" s="716" t="s">
        <v>2898</v>
      </c>
      <c r="D892" s="717" t="s">
        <v>3263</v>
      </c>
      <c r="E892" s="777">
        <v>1000</v>
      </c>
      <c r="F892" s="778">
        <v>70665815</v>
      </c>
      <c r="G892" s="717" t="s">
        <v>3609</v>
      </c>
      <c r="H892" s="717" t="s">
        <v>3263</v>
      </c>
      <c r="I892" s="719"/>
      <c r="J892" s="719"/>
      <c r="K892" s="761">
        <v>1</v>
      </c>
      <c r="L892" s="778">
        <v>2</v>
      </c>
      <c r="M892" s="780">
        <v>2000</v>
      </c>
      <c r="N892" s="716">
        <v>0</v>
      </c>
      <c r="O892" s="778">
        <v>0</v>
      </c>
      <c r="P892" s="779">
        <v>0</v>
      </c>
    </row>
    <row r="893" spans="1:16" ht="45" x14ac:dyDescent="0.2">
      <c r="A893" s="715" t="s">
        <v>1447</v>
      </c>
      <c r="B893" s="715" t="s">
        <v>2897</v>
      </c>
      <c r="C893" s="716" t="s">
        <v>2898</v>
      </c>
      <c r="D893" s="717" t="s">
        <v>2918</v>
      </c>
      <c r="E893" s="777">
        <v>1100</v>
      </c>
      <c r="F893" s="778">
        <v>70686408</v>
      </c>
      <c r="G893" s="717" t="s">
        <v>3610</v>
      </c>
      <c r="H893" s="717" t="s">
        <v>2918</v>
      </c>
      <c r="I893" s="719"/>
      <c r="J893" s="719"/>
      <c r="K893" s="761">
        <v>0</v>
      </c>
      <c r="L893" s="778">
        <v>0</v>
      </c>
      <c r="M893" s="716">
        <v>0</v>
      </c>
      <c r="N893" s="716">
        <v>1</v>
      </c>
      <c r="O893" s="778">
        <v>4</v>
      </c>
      <c r="P893" s="779">
        <v>4400</v>
      </c>
    </row>
    <row r="894" spans="1:16" ht="45" x14ac:dyDescent="0.2">
      <c r="A894" s="715" t="s">
        <v>1447</v>
      </c>
      <c r="B894" s="715" t="s">
        <v>2897</v>
      </c>
      <c r="C894" s="716" t="s">
        <v>2898</v>
      </c>
      <c r="D894" s="717" t="s">
        <v>3142</v>
      </c>
      <c r="E894" s="777">
        <v>2200</v>
      </c>
      <c r="F894" s="778">
        <v>70687721</v>
      </c>
      <c r="G894" s="717" t="s">
        <v>3611</v>
      </c>
      <c r="H894" s="717" t="s">
        <v>3142</v>
      </c>
      <c r="I894" s="719"/>
      <c r="J894" s="719"/>
      <c r="K894" s="761">
        <v>0</v>
      </c>
      <c r="L894" s="778">
        <v>0</v>
      </c>
      <c r="M894" s="716">
        <v>0</v>
      </c>
      <c r="N894" s="716">
        <v>1</v>
      </c>
      <c r="O894" s="778">
        <v>2</v>
      </c>
      <c r="P894" s="779">
        <v>4400</v>
      </c>
    </row>
    <row r="895" spans="1:16" ht="60" x14ac:dyDescent="0.2">
      <c r="A895" s="715" t="s">
        <v>1447</v>
      </c>
      <c r="B895" s="715" t="s">
        <v>2897</v>
      </c>
      <c r="C895" s="716" t="s">
        <v>2898</v>
      </c>
      <c r="D895" s="717" t="s">
        <v>3142</v>
      </c>
      <c r="E895" s="777">
        <v>2200</v>
      </c>
      <c r="F895" s="778">
        <v>70798575</v>
      </c>
      <c r="G895" s="717" t="s">
        <v>3612</v>
      </c>
      <c r="H895" s="717" t="s">
        <v>3142</v>
      </c>
      <c r="I895" s="719"/>
      <c r="J895" s="719"/>
      <c r="K895" s="761">
        <v>1</v>
      </c>
      <c r="L895" s="778">
        <v>2</v>
      </c>
      <c r="M895" s="780">
        <v>4400</v>
      </c>
      <c r="N895" s="716">
        <v>0</v>
      </c>
      <c r="O895" s="778">
        <v>0</v>
      </c>
      <c r="P895" s="779">
        <v>0</v>
      </c>
    </row>
    <row r="896" spans="1:16" ht="45" x14ac:dyDescent="0.2">
      <c r="A896" s="715" t="s">
        <v>1447</v>
      </c>
      <c r="B896" s="715" t="s">
        <v>2897</v>
      </c>
      <c r="C896" s="716" t="s">
        <v>2898</v>
      </c>
      <c r="D896" s="717" t="s">
        <v>2928</v>
      </c>
      <c r="E896" s="777">
        <v>2000</v>
      </c>
      <c r="F896" s="778">
        <v>70802237</v>
      </c>
      <c r="G896" s="717" t="s">
        <v>3613</v>
      </c>
      <c r="H896" s="717" t="s">
        <v>2928</v>
      </c>
      <c r="I896" s="719"/>
      <c r="J896" s="719"/>
      <c r="K896" s="761">
        <v>1</v>
      </c>
      <c r="L896" s="778">
        <v>4</v>
      </c>
      <c r="M896" s="780">
        <v>8000</v>
      </c>
      <c r="N896" s="716">
        <v>2</v>
      </c>
      <c r="O896" s="778">
        <v>5</v>
      </c>
      <c r="P896" s="779">
        <v>10000</v>
      </c>
    </row>
    <row r="897" spans="1:16" ht="30" x14ac:dyDescent="0.2">
      <c r="A897" s="715" t="s">
        <v>1447</v>
      </c>
      <c r="B897" s="715" t="s">
        <v>2897</v>
      </c>
      <c r="C897" s="716" t="s">
        <v>2898</v>
      </c>
      <c r="D897" s="717" t="s">
        <v>2918</v>
      </c>
      <c r="E897" s="777">
        <v>1200</v>
      </c>
      <c r="F897" s="778">
        <v>70812228</v>
      </c>
      <c r="G897" s="717" t="s">
        <v>3614</v>
      </c>
      <c r="H897" s="717" t="s">
        <v>2918</v>
      </c>
      <c r="I897" s="719"/>
      <c r="J897" s="719"/>
      <c r="K897" s="761">
        <v>1</v>
      </c>
      <c r="L897" s="778">
        <v>2</v>
      </c>
      <c r="M897" s="780">
        <v>2400</v>
      </c>
      <c r="N897" s="716">
        <v>2</v>
      </c>
      <c r="O897" s="778">
        <v>7</v>
      </c>
      <c r="P897" s="779">
        <v>8400</v>
      </c>
    </row>
    <row r="898" spans="1:16" ht="45" x14ac:dyDescent="0.2">
      <c r="A898" s="715" t="s">
        <v>1447</v>
      </c>
      <c r="B898" s="715" t="s">
        <v>2897</v>
      </c>
      <c r="C898" s="716" t="s">
        <v>2898</v>
      </c>
      <c r="D898" s="717" t="s">
        <v>3235</v>
      </c>
      <c r="E898" s="777">
        <v>2200</v>
      </c>
      <c r="F898" s="778">
        <v>70857675</v>
      </c>
      <c r="G898" s="717" t="s">
        <v>3615</v>
      </c>
      <c r="H898" s="717" t="s">
        <v>3235</v>
      </c>
      <c r="I898" s="719"/>
      <c r="J898" s="719"/>
      <c r="K898" s="761">
        <v>1</v>
      </c>
      <c r="L898" s="778">
        <v>4</v>
      </c>
      <c r="M898" s="780">
        <v>8800</v>
      </c>
      <c r="N898" s="716">
        <v>1</v>
      </c>
      <c r="O898" s="778">
        <v>2</v>
      </c>
      <c r="P898" s="779">
        <v>4400</v>
      </c>
    </row>
    <row r="899" spans="1:16" ht="45" x14ac:dyDescent="0.2">
      <c r="A899" s="715" t="s">
        <v>1447</v>
      </c>
      <c r="B899" s="715" t="s">
        <v>2897</v>
      </c>
      <c r="C899" s="716" t="s">
        <v>2898</v>
      </c>
      <c r="D899" s="717" t="s">
        <v>3126</v>
      </c>
      <c r="E899" s="777">
        <v>2500</v>
      </c>
      <c r="F899" s="778">
        <v>70861823</v>
      </c>
      <c r="G899" s="717" t="s">
        <v>3616</v>
      </c>
      <c r="H899" s="717" t="s">
        <v>3126</v>
      </c>
      <c r="I899" s="719"/>
      <c r="J899" s="719"/>
      <c r="K899" s="761">
        <v>1</v>
      </c>
      <c r="L899" s="778">
        <v>4</v>
      </c>
      <c r="M899" s="780">
        <v>10000</v>
      </c>
      <c r="N899" s="716">
        <v>2</v>
      </c>
      <c r="O899" s="778">
        <v>8</v>
      </c>
      <c r="P899" s="779">
        <v>20000</v>
      </c>
    </row>
    <row r="900" spans="1:16" ht="30" x14ac:dyDescent="0.2">
      <c r="A900" s="715" t="s">
        <v>1447</v>
      </c>
      <c r="B900" s="715" t="s">
        <v>2897</v>
      </c>
      <c r="C900" s="716" t="s">
        <v>2898</v>
      </c>
      <c r="D900" s="717" t="s">
        <v>3142</v>
      </c>
      <c r="E900" s="777">
        <v>2000</v>
      </c>
      <c r="F900" s="778">
        <v>70885845</v>
      </c>
      <c r="G900" s="717" t="s">
        <v>3617</v>
      </c>
      <c r="H900" s="717" t="s">
        <v>3142</v>
      </c>
      <c r="I900" s="719"/>
      <c r="J900" s="719"/>
      <c r="K900" s="761">
        <v>0</v>
      </c>
      <c r="L900" s="778">
        <v>0</v>
      </c>
      <c r="M900" s="716">
        <v>0</v>
      </c>
      <c r="N900" s="716">
        <v>2</v>
      </c>
      <c r="O900" s="778">
        <v>6</v>
      </c>
      <c r="P900" s="779">
        <v>12000</v>
      </c>
    </row>
    <row r="901" spans="1:16" ht="30" x14ac:dyDescent="0.2">
      <c r="A901" s="715" t="s">
        <v>1447</v>
      </c>
      <c r="B901" s="715" t="s">
        <v>2897</v>
      </c>
      <c r="C901" s="716" t="s">
        <v>2898</v>
      </c>
      <c r="D901" s="717" t="s">
        <v>3142</v>
      </c>
      <c r="E901" s="777">
        <v>2000</v>
      </c>
      <c r="F901" s="778">
        <v>72031526</v>
      </c>
      <c r="G901" s="717" t="s">
        <v>3618</v>
      </c>
      <c r="H901" s="717" t="s">
        <v>3142</v>
      </c>
      <c r="I901" s="719"/>
      <c r="J901" s="719"/>
      <c r="K901" s="761">
        <v>1</v>
      </c>
      <c r="L901" s="778">
        <v>3</v>
      </c>
      <c r="M901" s="780">
        <v>6000</v>
      </c>
      <c r="N901" s="716">
        <v>2</v>
      </c>
      <c r="O901" s="778">
        <v>7</v>
      </c>
      <c r="P901" s="779">
        <v>14000</v>
      </c>
    </row>
    <row r="902" spans="1:16" ht="45" x14ac:dyDescent="0.2">
      <c r="A902" s="715" t="s">
        <v>1447</v>
      </c>
      <c r="B902" s="715" t="s">
        <v>2897</v>
      </c>
      <c r="C902" s="716" t="s">
        <v>2898</v>
      </c>
      <c r="D902" s="717" t="s">
        <v>2909</v>
      </c>
      <c r="E902" s="777">
        <v>2200</v>
      </c>
      <c r="F902" s="778">
        <v>71005383</v>
      </c>
      <c r="G902" s="717" t="s">
        <v>3619</v>
      </c>
      <c r="H902" s="717" t="s">
        <v>2909</v>
      </c>
      <c r="I902" s="719"/>
      <c r="J902" s="719"/>
      <c r="K902" s="761">
        <v>2</v>
      </c>
      <c r="L902" s="778">
        <v>12</v>
      </c>
      <c r="M902" s="780">
        <v>26400</v>
      </c>
      <c r="N902" s="716">
        <v>2</v>
      </c>
      <c r="O902" s="778">
        <v>8</v>
      </c>
      <c r="P902" s="779">
        <v>17600</v>
      </c>
    </row>
    <row r="903" spans="1:16" ht="45" x14ac:dyDescent="0.2">
      <c r="A903" s="715" t="s">
        <v>1447</v>
      </c>
      <c r="B903" s="715" t="s">
        <v>2897</v>
      </c>
      <c r="C903" s="716" t="s">
        <v>2898</v>
      </c>
      <c r="D903" s="717" t="s">
        <v>2918</v>
      </c>
      <c r="E903" s="777">
        <v>1200</v>
      </c>
      <c r="F903" s="778">
        <v>71060568</v>
      </c>
      <c r="G903" s="717" t="s">
        <v>3620</v>
      </c>
      <c r="H903" s="717" t="s">
        <v>2918</v>
      </c>
      <c r="I903" s="719"/>
      <c r="J903" s="719"/>
      <c r="K903" s="761">
        <v>1</v>
      </c>
      <c r="L903" s="778">
        <v>1</v>
      </c>
      <c r="M903" s="780">
        <v>1200</v>
      </c>
      <c r="N903" s="716">
        <v>0</v>
      </c>
      <c r="O903" s="778">
        <v>0</v>
      </c>
      <c r="P903" s="779">
        <v>0</v>
      </c>
    </row>
    <row r="904" spans="1:16" ht="45" x14ac:dyDescent="0.2">
      <c r="A904" s="715" t="s">
        <v>1447</v>
      </c>
      <c r="B904" s="715" t="s">
        <v>2897</v>
      </c>
      <c r="C904" s="716" t="s">
        <v>2898</v>
      </c>
      <c r="D904" s="717" t="s">
        <v>3059</v>
      </c>
      <c r="E904" s="777">
        <v>1100</v>
      </c>
      <c r="F904" s="778">
        <v>71114559</v>
      </c>
      <c r="G904" s="717" t="s">
        <v>3621</v>
      </c>
      <c r="H904" s="717" t="s">
        <v>3059</v>
      </c>
      <c r="I904" s="719"/>
      <c r="J904" s="719"/>
      <c r="K904" s="761">
        <v>0</v>
      </c>
      <c r="L904" s="778">
        <v>0</v>
      </c>
      <c r="M904" s="716">
        <v>0</v>
      </c>
      <c r="N904" s="716">
        <v>1</v>
      </c>
      <c r="O904" s="778">
        <v>2</v>
      </c>
      <c r="P904" s="779">
        <v>2200</v>
      </c>
    </row>
    <row r="905" spans="1:16" ht="45" x14ac:dyDescent="0.2">
      <c r="A905" s="715" t="s">
        <v>1447</v>
      </c>
      <c r="B905" s="715" t="s">
        <v>2897</v>
      </c>
      <c r="C905" s="716" t="s">
        <v>2898</v>
      </c>
      <c r="D905" s="717" t="s">
        <v>3142</v>
      </c>
      <c r="E905" s="777">
        <v>2200</v>
      </c>
      <c r="F905" s="778">
        <v>71251394</v>
      </c>
      <c r="G905" s="717" t="s">
        <v>3622</v>
      </c>
      <c r="H905" s="717" t="s">
        <v>3142</v>
      </c>
      <c r="I905" s="719"/>
      <c r="J905" s="719"/>
      <c r="K905" s="761">
        <v>2</v>
      </c>
      <c r="L905" s="778">
        <v>12</v>
      </c>
      <c r="M905" s="780">
        <v>26400</v>
      </c>
      <c r="N905" s="716">
        <v>1</v>
      </c>
      <c r="O905" s="778">
        <v>8</v>
      </c>
      <c r="P905" s="779">
        <v>17600</v>
      </c>
    </row>
    <row r="906" spans="1:16" ht="60" x14ac:dyDescent="0.2">
      <c r="A906" s="715" t="s">
        <v>1447</v>
      </c>
      <c r="B906" s="715" t="s">
        <v>2897</v>
      </c>
      <c r="C906" s="716" t="s">
        <v>2898</v>
      </c>
      <c r="D906" s="717" t="s">
        <v>2928</v>
      </c>
      <c r="E906" s="777">
        <v>2000</v>
      </c>
      <c r="F906" s="778">
        <v>71387785</v>
      </c>
      <c r="G906" s="717" t="s">
        <v>3623</v>
      </c>
      <c r="H906" s="717" t="s">
        <v>2928</v>
      </c>
      <c r="I906" s="719"/>
      <c r="J906" s="719"/>
      <c r="K906" s="761">
        <v>1</v>
      </c>
      <c r="L906" s="778">
        <v>1</v>
      </c>
      <c r="M906" s="780">
        <v>2000</v>
      </c>
      <c r="N906" s="716">
        <v>1</v>
      </c>
      <c r="O906" s="778">
        <v>8</v>
      </c>
      <c r="P906" s="779">
        <v>16000</v>
      </c>
    </row>
    <row r="907" spans="1:16" ht="45" x14ac:dyDescent="0.2">
      <c r="A907" s="715" t="s">
        <v>1447</v>
      </c>
      <c r="B907" s="715" t="s">
        <v>2897</v>
      </c>
      <c r="C907" s="716" t="s">
        <v>2898</v>
      </c>
      <c r="D907" s="717" t="s">
        <v>2986</v>
      </c>
      <c r="E907" s="777">
        <v>1800</v>
      </c>
      <c r="F907" s="778">
        <v>71478478</v>
      </c>
      <c r="G907" s="717" t="s">
        <v>3624</v>
      </c>
      <c r="H907" s="717" t="s">
        <v>2986</v>
      </c>
      <c r="I907" s="719"/>
      <c r="J907" s="719"/>
      <c r="K907" s="761">
        <v>0</v>
      </c>
      <c r="L907" s="778">
        <v>0</v>
      </c>
      <c r="M907" s="716">
        <v>0</v>
      </c>
      <c r="N907" s="716">
        <v>1</v>
      </c>
      <c r="O907" s="778">
        <v>2</v>
      </c>
      <c r="P907" s="779">
        <v>3600</v>
      </c>
    </row>
    <row r="908" spans="1:16" ht="45" x14ac:dyDescent="0.2">
      <c r="A908" s="715" t="s">
        <v>1447</v>
      </c>
      <c r="B908" s="715" t="s">
        <v>2897</v>
      </c>
      <c r="C908" s="716" t="s">
        <v>2898</v>
      </c>
      <c r="D908" s="717" t="s">
        <v>2963</v>
      </c>
      <c r="E908" s="777">
        <v>1300</v>
      </c>
      <c r="F908" s="778">
        <v>71509195</v>
      </c>
      <c r="G908" s="717" t="s">
        <v>3625</v>
      </c>
      <c r="H908" s="717" t="s">
        <v>3263</v>
      </c>
      <c r="I908" s="719"/>
      <c r="J908" s="719"/>
      <c r="K908" s="761">
        <v>1</v>
      </c>
      <c r="L908" s="778">
        <v>4</v>
      </c>
      <c r="M908" s="780">
        <v>5200</v>
      </c>
      <c r="N908" s="716">
        <v>0</v>
      </c>
      <c r="O908" s="778">
        <v>0</v>
      </c>
      <c r="P908" s="779">
        <v>0</v>
      </c>
    </row>
    <row r="909" spans="1:16" ht="45" x14ac:dyDescent="0.2">
      <c r="A909" s="715" t="s">
        <v>1447</v>
      </c>
      <c r="B909" s="715" t="s">
        <v>2897</v>
      </c>
      <c r="C909" s="716" t="s">
        <v>2898</v>
      </c>
      <c r="D909" s="717" t="s">
        <v>2963</v>
      </c>
      <c r="E909" s="777">
        <v>1300</v>
      </c>
      <c r="F909" s="778">
        <v>71717960</v>
      </c>
      <c r="G909" s="717" t="s">
        <v>3626</v>
      </c>
      <c r="H909" s="717" t="s">
        <v>3263</v>
      </c>
      <c r="I909" s="719"/>
      <c r="J909" s="719"/>
      <c r="K909" s="761">
        <v>1</v>
      </c>
      <c r="L909" s="778">
        <v>1</v>
      </c>
      <c r="M909" s="780">
        <v>1300</v>
      </c>
      <c r="N909" s="716">
        <v>0</v>
      </c>
      <c r="O909" s="778">
        <v>0</v>
      </c>
      <c r="P909" s="779">
        <v>0</v>
      </c>
    </row>
    <row r="910" spans="1:16" ht="45" x14ac:dyDescent="0.2">
      <c r="A910" s="715" t="s">
        <v>1447</v>
      </c>
      <c r="B910" s="715" t="s">
        <v>2897</v>
      </c>
      <c r="C910" s="716" t="s">
        <v>2898</v>
      </c>
      <c r="D910" s="717" t="s">
        <v>2918</v>
      </c>
      <c r="E910" s="777">
        <v>1300</v>
      </c>
      <c r="F910" s="778">
        <v>71823444</v>
      </c>
      <c r="G910" s="717" t="s">
        <v>3627</v>
      </c>
      <c r="H910" s="717" t="s">
        <v>2918</v>
      </c>
      <c r="I910" s="719"/>
      <c r="J910" s="719"/>
      <c r="K910" s="761">
        <v>2</v>
      </c>
      <c r="L910" s="778">
        <v>11</v>
      </c>
      <c r="M910" s="780">
        <v>14300</v>
      </c>
      <c r="N910" s="716">
        <v>1</v>
      </c>
      <c r="O910" s="778">
        <v>5</v>
      </c>
      <c r="P910" s="779">
        <v>6500</v>
      </c>
    </row>
    <row r="911" spans="1:16" ht="60" x14ac:dyDescent="0.2">
      <c r="A911" s="715" t="s">
        <v>1447</v>
      </c>
      <c r="B911" s="715" t="s">
        <v>2897</v>
      </c>
      <c r="C911" s="716" t="s">
        <v>2898</v>
      </c>
      <c r="D911" s="717" t="s">
        <v>3373</v>
      </c>
      <c r="E911" s="777">
        <v>1300</v>
      </c>
      <c r="F911" s="778">
        <v>71869757</v>
      </c>
      <c r="G911" s="717" t="s">
        <v>3628</v>
      </c>
      <c r="H911" s="717" t="s">
        <v>3373</v>
      </c>
      <c r="I911" s="719"/>
      <c r="J911" s="719"/>
      <c r="K911" s="761">
        <v>1</v>
      </c>
      <c r="L911" s="778">
        <v>3</v>
      </c>
      <c r="M911" s="780">
        <v>3900</v>
      </c>
      <c r="N911" s="716">
        <v>1</v>
      </c>
      <c r="O911" s="778">
        <v>8</v>
      </c>
      <c r="P911" s="779">
        <v>10400</v>
      </c>
    </row>
    <row r="912" spans="1:16" ht="60" x14ac:dyDescent="0.2">
      <c r="A912" s="715" t="s">
        <v>1447</v>
      </c>
      <c r="B912" s="715" t="s">
        <v>2897</v>
      </c>
      <c r="C912" s="716" t="s">
        <v>2898</v>
      </c>
      <c r="D912" s="717" t="s">
        <v>2906</v>
      </c>
      <c r="E912" s="777">
        <v>1300</v>
      </c>
      <c r="F912" s="778">
        <v>71926074</v>
      </c>
      <c r="G912" s="717" t="s">
        <v>3629</v>
      </c>
      <c r="H912" s="717" t="s">
        <v>2906</v>
      </c>
      <c r="I912" s="719"/>
      <c r="J912" s="719"/>
      <c r="K912" s="761">
        <v>1</v>
      </c>
      <c r="L912" s="778">
        <v>1</v>
      </c>
      <c r="M912" s="780">
        <v>1300</v>
      </c>
      <c r="N912" s="716">
        <v>0</v>
      </c>
      <c r="O912" s="778">
        <v>0</v>
      </c>
      <c r="P912" s="779">
        <v>0</v>
      </c>
    </row>
    <row r="913" spans="1:16" ht="45" x14ac:dyDescent="0.2">
      <c r="A913" s="715" t="s">
        <v>1447</v>
      </c>
      <c r="B913" s="715" t="s">
        <v>2897</v>
      </c>
      <c r="C913" s="716" t="s">
        <v>2898</v>
      </c>
      <c r="D913" s="717" t="s">
        <v>2906</v>
      </c>
      <c r="E913" s="777">
        <v>1300</v>
      </c>
      <c r="F913" s="778">
        <v>72046915</v>
      </c>
      <c r="G913" s="717" t="s">
        <v>3630</v>
      </c>
      <c r="H913" s="717" t="s">
        <v>2906</v>
      </c>
      <c r="I913" s="719"/>
      <c r="J913" s="719"/>
      <c r="K913" s="761">
        <v>1</v>
      </c>
      <c r="L913" s="778">
        <v>2</v>
      </c>
      <c r="M913" s="780">
        <v>2600</v>
      </c>
      <c r="N913" s="716">
        <v>2</v>
      </c>
      <c r="O913" s="778">
        <v>8</v>
      </c>
      <c r="P913" s="779">
        <v>10400</v>
      </c>
    </row>
    <row r="914" spans="1:16" ht="45" x14ac:dyDescent="0.2">
      <c r="A914" s="715" t="s">
        <v>1447</v>
      </c>
      <c r="B914" s="715" t="s">
        <v>2897</v>
      </c>
      <c r="C914" s="716" t="s">
        <v>2898</v>
      </c>
      <c r="D914" s="717" t="s">
        <v>2899</v>
      </c>
      <c r="E914" s="777">
        <v>1100</v>
      </c>
      <c r="F914" s="778">
        <v>72254065</v>
      </c>
      <c r="G914" s="717" t="s">
        <v>3631</v>
      </c>
      <c r="H914" s="717" t="s">
        <v>2899</v>
      </c>
      <c r="I914" s="719"/>
      <c r="J914" s="719"/>
      <c r="K914" s="761">
        <v>1</v>
      </c>
      <c r="L914" s="778">
        <v>2</v>
      </c>
      <c r="M914" s="780">
        <v>2200</v>
      </c>
      <c r="N914" s="716">
        <v>2</v>
      </c>
      <c r="O914" s="778">
        <v>8</v>
      </c>
      <c r="P914" s="779">
        <v>8800</v>
      </c>
    </row>
    <row r="915" spans="1:16" ht="60" x14ac:dyDescent="0.2">
      <c r="A915" s="715" t="s">
        <v>1447</v>
      </c>
      <c r="B915" s="715" t="s">
        <v>2897</v>
      </c>
      <c r="C915" s="716" t="s">
        <v>2898</v>
      </c>
      <c r="D915" s="717" t="s">
        <v>2928</v>
      </c>
      <c r="E915" s="777">
        <v>2000</v>
      </c>
      <c r="F915" s="778">
        <v>72256844</v>
      </c>
      <c r="G915" s="717" t="s">
        <v>3632</v>
      </c>
      <c r="H915" s="717" t="s">
        <v>2928</v>
      </c>
      <c r="I915" s="719"/>
      <c r="J915" s="719"/>
      <c r="K915" s="761">
        <v>1</v>
      </c>
      <c r="L915" s="778">
        <v>4</v>
      </c>
      <c r="M915" s="780">
        <v>8000</v>
      </c>
      <c r="N915" s="716">
        <v>2</v>
      </c>
      <c r="O915" s="778">
        <v>8</v>
      </c>
      <c r="P915" s="779">
        <v>16000</v>
      </c>
    </row>
    <row r="916" spans="1:16" ht="45" x14ac:dyDescent="0.2">
      <c r="A916" s="715" t="s">
        <v>1447</v>
      </c>
      <c r="B916" s="715" t="s">
        <v>2897</v>
      </c>
      <c r="C916" s="716" t="s">
        <v>2898</v>
      </c>
      <c r="D916" s="717" t="s">
        <v>2918</v>
      </c>
      <c r="E916" s="777">
        <v>1200</v>
      </c>
      <c r="F916" s="778">
        <v>72285596</v>
      </c>
      <c r="G916" s="717" t="s">
        <v>3633</v>
      </c>
      <c r="H916" s="717" t="s">
        <v>2918</v>
      </c>
      <c r="I916" s="719"/>
      <c r="J916" s="719"/>
      <c r="K916" s="761">
        <v>1</v>
      </c>
      <c r="L916" s="778">
        <v>2</v>
      </c>
      <c r="M916" s="780">
        <v>2400</v>
      </c>
      <c r="N916" s="716">
        <v>1</v>
      </c>
      <c r="O916" s="778">
        <v>4</v>
      </c>
      <c r="P916" s="779">
        <v>4800</v>
      </c>
    </row>
    <row r="917" spans="1:16" ht="60" x14ac:dyDescent="0.2">
      <c r="A917" s="715" t="s">
        <v>1447</v>
      </c>
      <c r="B917" s="715" t="s">
        <v>2897</v>
      </c>
      <c r="C917" s="716" t="s">
        <v>2898</v>
      </c>
      <c r="D917" s="717" t="s">
        <v>3235</v>
      </c>
      <c r="E917" s="777">
        <v>1600</v>
      </c>
      <c r="F917" s="778">
        <v>72541008</v>
      </c>
      <c r="G917" s="717" t="s">
        <v>3634</v>
      </c>
      <c r="H917" s="717" t="s">
        <v>3235</v>
      </c>
      <c r="I917" s="719"/>
      <c r="J917" s="719"/>
      <c r="K917" s="761">
        <v>2</v>
      </c>
      <c r="L917" s="778">
        <v>11</v>
      </c>
      <c r="M917" s="780">
        <v>17600</v>
      </c>
      <c r="N917" s="716">
        <v>0</v>
      </c>
      <c r="O917" s="778">
        <v>0</v>
      </c>
      <c r="P917" s="779">
        <v>0</v>
      </c>
    </row>
    <row r="918" spans="1:16" ht="60" x14ac:dyDescent="0.2">
      <c r="A918" s="715" t="s">
        <v>1447</v>
      </c>
      <c r="B918" s="715" t="s">
        <v>2897</v>
      </c>
      <c r="C918" s="716" t="s">
        <v>2898</v>
      </c>
      <c r="D918" s="717" t="s">
        <v>2940</v>
      </c>
      <c r="E918" s="777">
        <v>3100</v>
      </c>
      <c r="F918" s="778">
        <v>72696829</v>
      </c>
      <c r="G918" s="717" t="s">
        <v>3635</v>
      </c>
      <c r="H918" s="717" t="s">
        <v>2940</v>
      </c>
      <c r="I918" s="719"/>
      <c r="J918" s="719"/>
      <c r="K918" s="761">
        <v>1</v>
      </c>
      <c r="L918" s="778">
        <v>3</v>
      </c>
      <c r="M918" s="780">
        <v>9300</v>
      </c>
      <c r="N918" s="716">
        <v>0</v>
      </c>
      <c r="O918" s="778">
        <v>0</v>
      </c>
      <c r="P918" s="779">
        <v>0</v>
      </c>
    </row>
    <row r="919" spans="1:16" ht="45" x14ac:dyDescent="0.2">
      <c r="A919" s="715" t="s">
        <v>1447</v>
      </c>
      <c r="B919" s="715" t="s">
        <v>2897</v>
      </c>
      <c r="C919" s="716" t="s">
        <v>2898</v>
      </c>
      <c r="D919" s="717" t="s">
        <v>2928</v>
      </c>
      <c r="E919" s="777">
        <v>2500</v>
      </c>
      <c r="F919" s="778">
        <v>72796114</v>
      </c>
      <c r="G919" s="717" t="s">
        <v>3636</v>
      </c>
      <c r="H919" s="717" t="s">
        <v>2928</v>
      </c>
      <c r="I919" s="719"/>
      <c r="J919" s="719"/>
      <c r="K919" s="761">
        <v>1</v>
      </c>
      <c r="L919" s="778">
        <v>4</v>
      </c>
      <c r="M919" s="780">
        <v>10000</v>
      </c>
      <c r="N919" s="716">
        <v>2</v>
      </c>
      <c r="O919" s="778">
        <v>6</v>
      </c>
      <c r="P919" s="779">
        <v>15000</v>
      </c>
    </row>
    <row r="920" spans="1:16" ht="45" x14ac:dyDescent="0.2">
      <c r="A920" s="715" t="s">
        <v>1447</v>
      </c>
      <c r="B920" s="715" t="s">
        <v>2897</v>
      </c>
      <c r="C920" s="716" t="s">
        <v>2898</v>
      </c>
      <c r="D920" s="717" t="s">
        <v>3235</v>
      </c>
      <c r="E920" s="777">
        <v>1600</v>
      </c>
      <c r="F920" s="778">
        <v>72964781</v>
      </c>
      <c r="G920" s="717" t="s">
        <v>3637</v>
      </c>
      <c r="H920" s="717" t="s">
        <v>3235</v>
      </c>
      <c r="I920" s="719"/>
      <c r="J920" s="719"/>
      <c r="K920" s="761">
        <v>1</v>
      </c>
      <c r="L920" s="778">
        <v>3</v>
      </c>
      <c r="M920" s="780">
        <v>4800</v>
      </c>
      <c r="N920" s="716">
        <v>2</v>
      </c>
      <c r="O920" s="778">
        <v>8</v>
      </c>
      <c r="P920" s="779">
        <v>12800</v>
      </c>
    </row>
    <row r="921" spans="1:16" ht="60" x14ac:dyDescent="0.2">
      <c r="A921" s="715" t="s">
        <v>1447</v>
      </c>
      <c r="B921" s="715" t="s">
        <v>2897</v>
      </c>
      <c r="C921" s="716" t="s">
        <v>2898</v>
      </c>
      <c r="D921" s="717" t="s">
        <v>2963</v>
      </c>
      <c r="E921" s="777">
        <v>1300</v>
      </c>
      <c r="F921" s="778">
        <v>73226117</v>
      </c>
      <c r="G921" s="717" t="s">
        <v>3638</v>
      </c>
      <c r="H921" s="717" t="s">
        <v>2963</v>
      </c>
      <c r="I921" s="719"/>
      <c r="J921" s="719"/>
      <c r="K921" s="761">
        <v>1</v>
      </c>
      <c r="L921" s="778">
        <v>4</v>
      </c>
      <c r="M921" s="780">
        <v>5200</v>
      </c>
      <c r="N921" s="716">
        <v>1</v>
      </c>
      <c r="O921" s="778">
        <v>6</v>
      </c>
      <c r="P921" s="779">
        <v>7800</v>
      </c>
    </row>
    <row r="922" spans="1:16" ht="60" x14ac:dyDescent="0.2">
      <c r="A922" s="715" t="s">
        <v>1447</v>
      </c>
      <c r="B922" s="715" t="s">
        <v>2897</v>
      </c>
      <c r="C922" s="716" t="s">
        <v>2898</v>
      </c>
      <c r="D922" s="717" t="s">
        <v>3476</v>
      </c>
      <c r="E922" s="777">
        <v>2000</v>
      </c>
      <c r="F922" s="778">
        <v>73388980</v>
      </c>
      <c r="G922" s="717" t="s">
        <v>3639</v>
      </c>
      <c r="H922" s="717" t="s">
        <v>3476</v>
      </c>
      <c r="I922" s="719"/>
      <c r="J922" s="719"/>
      <c r="K922" s="761">
        <v>1</v>
      </c>
      <c r="L922" s="778">
        <v>3</v>
      </c>
      <c r="M922" s="780">
        <v>6000</v>
      </c>
      <c r="N922" s="716">
        <v>0</v>
      </c>
      <c r="O922" s="778">
        <v>0</v>
      </c>
      <c r="P922" s="779">
        <v>0</v>
      </c>
    </row>
    <row r="923" spans="1:16" ht="45" x14ac:dyDescent="0.2">
      <c r="A923" s="715" t="s">
        <v>1447</v>
      </c>
      <c r="B923" s="715" t="s">
        <v>2897</v>
      </c>
      <c r="C923" s="716" t="s">
        <v>2898</v>
      </c>
      <c r="D923" s="717" t="s">
        <v>2963</v>
      </c>
      <c r="E923" s="777">
        <v>1300</v>
      </c>
      <c r="F923" s="778">
        <v>73471099</v>
      </c>
      <c r="G923" s="717" t="s">
        <v>3640</v>
      </c>
      <c r="H923" s="717" t="s">
        <v>2963</v>
      </c>
      <c r="I923" s="719"/>
      <c r="J923" s="719"/>
      <c r="K923" s="761">
        <v>1</v>
      </c>
      <c r="L923" s="778">
        <v>3</v>
      </c>
      <c r="M923" s="780">
        <v>3900</v>
      </c>
      <c r="N923" s="716">
        <v>1</v>
      </c>
      <c r="O923" s="778">
        <v>1</v>
      </c>
      <c r="P923" s="779">
        <v>1300</v>
      </c>
    </row>
    <row r="924" spans="1:16" ht="45" x14ac:dyDescent="0.2">
      <c r="A924" s="715" t="s">
        <v>1447</v>
      </c>
      <c r="B924" s="715" t="s">
        <v>2897</v>
      </c>
      <c r="C924" s="716" t="s">
        <v>2898</v>
      </c>
      <c r="D924" s="717" t="s">
        <v>3263</v>
      </c>
      <c r="E924" s="777">
        <v>1000</v>
      </c>
      <c r="F924" s="778">
        <v>73799710</v>
      </c>
      <c r="G924" s="717" t="s">
        <v>3641</v>
      </c>
      <c r="H924" s="717" t="s">
        <v>3263</v>
      </c>
      <c r="I924" s="719"/>
      <c r="J924" s="719"/>
      <c r="K924" s="761">
        <v>0</v>
      </c>
      <c r="L924" s="778">
        <v>0</v>
      </c>
      <c r="M924" s="716">
        <v>0</v>
      </c>
      <c r="N924" s="716">
        <v>2</v>
      </c>
      <c r="O924" s="778">
        <v>5</v>
      </c>
      <c r="P924" s="779">
        <v>5000</v>
      </c>
    </row>
    <row r="925" spans="1:16" ht="45" x14ac:dyDescent="0.2">
      <c r="A925" s="715" t="s">
        <v>1447</v>
      </c>
      <c r="B925" s="715" t="s">
        <v>2897</v>
      </c>
      <c r="C925" s="716" t="s">
        <v>2898</v>
      </c>
      <c r="D925" s="717" t="s">
        <v>2918</v>
      </c>
      <c r="E925" s="777">
        <v>1200</v>
      </c>
      <c r="F925" s="778">
        <v>74122637</v>
      </c>
      <c r="G925" s="717" t="s">
        <v>3378</v>
      </c>
      <c r="H925" s="717" t="s">
        <v>2918</v>
      </c>
      <c r="I925" s="719"/>
      <c r="J925" s="719"/>
      <c r="K925" s="761">
        <v>0</v>
      </c>
      <c r="L925" s="778">
        <v>0</v>
      </c>
      <c r="M925" s="716">
        <v>0</v>
      </c>
      <c r="N925" s="716">
        <v>1</v>
      </c>
      <c r="O925" s="778">
        <v>1</v>
      </c>
      <c r="P925" s="779">
        <v>1200</v>
      </c>
    </row>
    <row r="926" spans="1:16" ht="45" x14ac:dyDescent="0.2">
      <c r="A926" s="715" t="s">
        <v>1447</v>
      </c>
      <c r="B926" s="715" t="s">
        <v>2897</v>
      </c>
      <c r="C926" s="716" t="s">
        <v>2898</v>
      </c>
      <c r="D926" s="717" t="s">
        <v>2918</v>
      </c>
      <c r="E926" s="777">
        <v>1200</v>
      </c>
      <c r="F926" s="778">
        <v>75423212</v>
      </c>
      <c r="G926" s="717" t="s">
        <v>3642</v>
      </c>
      <c r="H926" s="717" t="s">
        <v>2918</v>
      </c>
      <c r="I926" s="719"/>
      <c r="J926" s="719"/>
      <c r="K926" s="761">
        <v>0</v>
      </c>
      <c r="L926" s="778">
        <v>0</v>
      </c>
      <c r="M926" s="716">
        <v>0</v>
      </c>
      <c r="N926" s="716">
        <v>1</v>
      </c>
      <c r="O926" s="778">
        <v>3</v>
      </c>
      <c r="P926" s="779">
        <v>3600</v>
      </c>
    </row>
    <row r="927" spans="1:16" ht="30" x14ac:dyDescent="0.2">
      <c r="A927" s="715" t="s">
        <v>1447</v>
      </c>
      <c r="B927" s="715" t="s">
        <v>2897</v>
      </c>
      <c r="C927" s="716" t="s">
        <v>2898</v>
      </c>
      <c r="D927" s="717" t="s">
        <v>3142</v>
      </c>
      <c r="E927" s="777">
        <v>2000</v>
      </c>
      <c r="F927" s="778">
        <v>74144396</v>
      </c>
      <c r="G927" s="717" t="s">
        <v>3643</v>
      </c>
      <c r="H927" s="717" t="s">
        <v>3142</v>
      </c>
      <c r="I927" s="719"/>
      <c r="J927" s="719"/>
      <c r="K927" s="761">
        <v>0</v>
      </c>
      <c r="L927" s="778">
        <v>0</v>
      </c>
      <c r="M927" s="716">
        <v>0</v>
      </c>
      <c r="N927" s="716">
        <v>1</v>
      </c>
      <c r="O927" s="778">
        <v>1</v>
      </c>
      <c r="P927" s="779">
        <v>2000</v>
      </c>
    </row>
    <row r="928" spans="1:16" ht="45" x14ac:dyDescent="0.2">
      <c r="A928" s="715" t="s">
        <v>1447</v>
      </c>
      <c r="B928" s="715" t="s">
        <v>2897</v>
      </c>
      <c r="C928" s="716" t="s">
        <v>2898</v>
      </c>
      <c r="D928" s="717" t="s">
        <v>2963</v>
      </c>
      <c r="E928" s="777">
        <v>1300</v>
      </c>
      <c r="F928" s="778">
        <v>74170333</v>
      </c>
      <c r="G928" s="717" t="s">
        <v>3644</v>
      </c>
      <c r="H928" s="717" t="s">
        <v>3263</v>
      </c>
      <c r="I928" s="719"/>
      <c r="J928" s="719"/>
      <c r="K928" s="761">
        <v>1</v>
      </c>
      <c r="L928" s="778">
        <v>2</v>
      </c>
      <c r="M928" s="780">
        <v>2600</v>
      </c>
      <c r="N928" s="716">
        <v>1</v>
      </c>
      <c r="O928" s="778">
        <v>2</v>
      </c>
      <c r="P928" s="779">
        <v>2600</v>
      </c>
    </row>
    <row r="929" spans="1:16" ht="30" x14ac:dyDescent="0.2">
      <c r="A929" s="715" t="s">
        <v>1447</v>
      </c>
      <c r="B929" s="715" t="s">
        <v>2897</v>
      </c>
      <c r="C929" s="716" t="s">
        <v>2898</v>
      </c>
      <c r="D929" s="717" t="s">
        <v>2918</v>
      </c>
      <c r="E929" s="777">
        <v>1200</v>
      </c>
      <c r="F929" s="778">
        <v>74577504</v>
      </c>
      <c r="G929" s="717" t="s">
        <v>3645</v>
      </c>
      <c r="H929" s="717" t="s">
        <v>2918</v>
      </c>
      <c r="I929" s="719"/>
      <c r="J929" s="719"/>
      <c r="K929" s="761">
        <v>1</v>
      </c>
      <c r="L929" s="778">
        <v>4</v>
      </c>
      <c r="M929" s="780">
        <v>4800</v>
      </c>
      <c r="N929" s="716">
        <v>1</v>
      </c>
      <c r="O929" s="778">
        <v>7</v>
      </c>
      <c r="P929" s="779">
        <v>8400</v>
      </c>
    </row>
    <row r="930" spans="1:16" ht="60" x14ac:dyDescent="0.2">
      <c r="A930" s="715" t="s">
        <v>1447</v>
      </c>
      <c r="B930" s="715" t="s">
        <v>2897</v>
      </c>
      <c r="C930" s="716" t="s">
        <v>2898</v>
      </c>
      <c r="D930" s="717" t="s">
        <v>2940</v>
      </c>
      <c r="E930" s="777">
        <v>6300</v>
      </c>
      <c r="F930" s="778">
        <v>75702691</v>
      </c>
      <c r="G930" s="717" t="s">
        <v>3646</v>
      </c>
      <c r="H930" s="717" t="s">
        <v>2940</v>
      </c>
      <c r="I930" s="719"/>
      <c r="J930" s="719"/>
      <c r="K930" s="761">
        <v>0</v>
      </c>
      <c r="L930" s="778">
        <v>0</v>
      </c>
      <c r="M930" s="716">
        <v>0</v>
      </c>
      <c r="N930" s="716">
        <v>1</v>
      </c>
      <c r="O930" s="778">
        <v>1</v>
      </c>
      <c r="P930" s="779">
        <v>6300</v>
      </c>
    </row>
    <row r="931" spans="1:16" ht="45" x14ac:dyDescent="0.2">
      <c r="A931" s="715" t="s">
        <v>1447</v>
      </c>
      <c r="B931" s="715" t="s">
        <v>2897</v>
      </c>
      <c r="C931" s="716" t="s">
        <v>2898</v>
      </c>
      <c r="D931" s="717" t="s">
        <v>2899</v>
      </c>
      <c r="E931" s="777">
        <v>1500</v>
      </c>
      <c r="F931" s="778">
        <v>76308331</v>
      </c>
      <c r="G931" s="717" t="s">
        <v>3647</v>
      </c>
      <c r="H931" s="717" t="s">
        <v>2899</v>
      </c>
      <c r="I931" s="719"/>
      <c r="J931" s="719"/>
      <c r="K931" s="761">
        <v>2</v>
      </c>
      <c r="L931" s="778">
        <v>11</v>
      </c>
      <c r="M931" s="780">
        <v>16500</v>
      </c>
      <c r="N931" s="716">
        <v>0</v>
      </c>
      <c r="O931" s="778">
        <v>0</v>
      </c>
      <c r="P931" s="779">
        <v>0</v>
      </c>
    </row>
    <row r="932" spans="1:16" ht="45" x14ac:dyDescent="0.2">
      <c r="A932" s="715" t="s">
        <v>1447</v>
      </c>
      <c r="B932" s="715" t="s">
        <v>2897</v>
      </c>
      <c r="C932" s="716" t="s">
        <v>2898</v>
      </c>
      <c r="D932" s="717" t="s">
        <v>2906</v>
      </c>
      <c r="E932" s="777">
        <v>1300</v>
      </c>
      <c r="F932" s="778">
        <v>80532843</v>
      </c>
      <c r="G932" s="717" t="s">
        <v>3648</v>
      </c>
      <c r="H932" s="717" t="s">
        <v>2906</v>
      </c>
      <c r="I932" s="719"/>
      <c r="J932" s="719"/>
      <c r="K932" s="761">
        <v>2</v>
      </c>
      <c r="L932" s="778">
        <v>12</v>
      </c>
      <c r="M932" s="780">
        <v>15600</v>
      </c>
      <c r="N932" s="716">
        <v>2</v>
      </c>
      <c r="O932" s="778">
        <v>8</v>
      </c>
      <c r="P932" s="779">
        <v>10400</v>
      </c>
    </row>
    <row r="933" spans="1:16" x14ac:dyDescent="0.2">
      <c r="A933" s="781" t="s">
        <v>3649</v>
      </c>
      <c r="B933" s="782"/>
      <c r="C933" s="782"/>
      <c r="D933" s="782"/>
      <c r="E933" s="782"/>
      <c r="F933" s="782"/>
      <c r="G933" s="782"/>
      <c r="H933" s="782"/>
      <c r="I933" s="782"/>
      <c r="J933" s="782"/>
      <c r="K933" s="782"/>
      <c r="L933" s="782"/>
      <c r="M933" s="782"/>
      <c r="N933" s="782"/>
      <c r="O933" s="782"/>
      <c r="P933" s="782"/>
    </row>
    <row r="934" spans="1:16" ht="48" x14ac:dyDescent="0.2">
      <c r="A934" s="715" t="s">
        <v>3649</v>
      </c>
      <c r="B934" s="715" t="s">
        <v>2897</v>
      </c>
      <c r="C934" s="722" t="s">
        <v>3650</v>
      </c>
      <c r="D934" s="715" t="s">
        <v>3651</v>
      </c>
      <c r="E934" s="783">
        <v>900</v>
      </c>
      <c r="F934" s="716">
        <v>42174832</v>
      </c>
      <c r="G934" s="760" t="s">
        <v>3652</v>
      </c>
      <c r="H934" s="784" t="s">
        <v>3653</v>
      </c>
      <c r="I934" s="785" t="s">
        <v>3653</v>
      </c>
      <c r="J934" s="785" t="s">
        <v>3653</v>
      </c>
      <c r="K934" s="761">
        <v>3</v>
      </c>
      <c r="L934" s="761">
        <v>3</v>
      </c>
      <c r="M934" s="762">
        <v>2700</v>
      </c>
      <c r="N934" s="786"/>
      <c r="O934" s="786"/>
      <c r="P934" s="787">
        <v>0</v>
      </c>
    </row>
    <row r="935" spans="1:16" ht="48" x14ac:dyDescent="0.2">
      <c r="A935" s="715" t="s">
        <v>3649</v>
      </c>
      <c r="B935" s="715" t="s">
        <v>2897</v>
      </c>
      <c r="C935" s="722" t="s">
        <v>3650</v>
      </c>
      <c r="D935" s="715" t="s">
        <v>3651</v>
      </c>
      <c r="E935" s="783">
        <v>900</v>
      </c>
      <c r="F935" s="716">
        <v>46111534</v>
      </c>
      <c r="G935" s="760" t="s">
        <v>3654</v>
      </c>
      <c r="H935" s="784" t="s">
        <v>3653</v>
      </c>
      <c r="I935" s="785" t="s">
        <v>3653</v>
      </c>
      <c r="J935" s="785" t="s">
        <v>3653</v>
      </c>
      <c r="K935" s="761">
        <v>3</v>
      </c>
      <c r="L935" s="761">
        <v>3</v>
      </c>
      <c r="M935" s="762">
        <v>2700</v>
      </c>
      <c r="N935" s="786"/>
      <c r="O935" s="786"/>
      <c r="P935" s="787">
        <v>0</v>
      </c>
    </row>
    <row r="936" spans="1:16" ht="48" x14ac:dyDescent="0.2">
      <c r="A936" s="715" t="s">
        <v>3649</v>
      </c>
      <c r="B936" s="715" t="s">
        <v>2897</v>
      </c>
      <c r="C936" s="722" t="s">
        <v>3650</v>
      </c>
      <c r="D936" s="715" t="s">
        <v>3651</v>
      </c>
      <c r="E936" s="783">
        <v>800</v>
      </c>
      <c r="F936" s="716">
        <v>31483109</v>
      </c>
      <c r="G936" s="760" t="s">
        <v>3655</v>
      </c>
      <c r="H936" s="784" t="s">
        <v>3653</v>
      </c>
      <c r="I936" s="785" t="s">
        <v>3653</v>
      </c>
      <c r="J936" s="785" t="s">
        <v>3653</v>
      </c>
      <c r="K936" s="761">
        <v>4</v>
      </c>
      <c r="L936" s="761">
        <v>4</v>
      </c>
      <c r="M936" s="762">
        <v>3200</v>
      </c>
      <c r="N936" s="786"/>
      <c r="O936" s="786"/>
      <c r="P936" s="787">
        <v>0</v>
      </c>
    </row>
    <row r="937" spans="1:16" ht="48" x14ac:dyDescent="0.2">
      <c r="A937" s="715" t="s">
        <v>3649</v>
      </c>
      <c r="B937" s="715" t="s">
        <v>2897</v>
      </c>
      <c r="C937" s="722" t="s">
        <v>3650</v>
      </c>
      <c r="D937" s="715" t="s">
        <v>3656</v>
      </c>
      <c r="E937" s="783">
        <v>2200</v>
      </c>
      <c r="F937" s="716">
        <v>70812160</v>
      </c>
      <c r="G937" s="760" t="s">
        <v>3657</v>
      </c>
      <c r="H937" s="760" t="s">
        <v>2810</v>
      </c>
      <c r="I937" s="785" t="s">
        <v>3658</v>
      </c>
      <c r="J937" s="785" t="s">
        <v>3658</v>
      </c>
      <c r="K937" s="761">
        <v>2</v>
      </c>
      <c r="L937" s="761">
        <v>2</v>
      </c>
      <c r="M937" s="762">
        <v>4400</v>
      </c>
      <c r="N937" s="786"/>
      <c r="O937" s="786"/>
      <c r="P937" s="787">
        <v>0</v>
      </c>
    </row>
    <row r="938" spans="1:16" ht="48" x14ac:dyDescent="0.2">
      <c r="A938" s="715" t="s">
        <v>3649</v>
      </c>
      <c r="B938" s="715" t="s">
        <v>2897</v>
      </c>
      <c r="C938" s="722" t="s">
        <v>3650</v>
      </c>
      <c r="D938" s="715" t="s">
        <v>3659</v>
      </c>
      <c r="E938" s="783">
        <v>1200</v>
      </c>
      <c r="F938" s="716">
        <v>701937681</v>
      </c>
      <c r="G938" s="760" t="s">
        <v>3660</v>
      </c>
      <c r="H938" s="760" t="s">
        <v>3659</v>
      </c>
      <c r="I938" s="785" t="s">
        <v>2527</v>
      </c>
      <c r="J938" s="785" t="s">
        <v>2527</v>
      </c>
      <c r="K938" s="761">
        <v>3</v>
      </c>
      <c r="L938" s="761">
        <v>3</v>
      </c>
      <c r="M938" s="762">
        <v>3600</v>
      </c>
      <c r="N938" s="786"/>
      <c r="O938" s="786"/>
      <c r="P938" s="787">
        <v>0</v>
      </c>
    </row>
    <row r="939" spans="1:16" ht="48" x14ac:dyDescent="0.2">
      <c r="A939" s="715" t="s">
        <v>3649</v>
      </c>
      <c r="B939" s="715" t="s">
        <v>2897</v>
      </c>
      <c r="C939" s="722" t="s">
        <v>3650</v>
      </c>
      <c r="D939" s="715" t="s">
        <v>3142</v>
      </c>
      <c r="E939" s="783">
        <v>2200</v>
      </c>
      <c r="F939" s="716">
        <v>72706693</v>
      </c>
      <c r="G939" s="760" t="s">
        <v>3661</v>
      </c>
      <c r="H939" s="784" t="s">
        <v>3142</v>
      </c>
      <c r="I939" s="785" t="s">
        <v>3658</v>
      </c>
      <c r="J939" s="785" t="s">
        <v>3658</v>
      </c>
      <c r="K939" s="788">
        <v>2</v>
      </c>
      <c r="L939" s="788">
        <v>2</v>
      </c>
      <c r="M939" s="762">
        <v>4400</v>
      </c>
      <c r="N939" s="786"/>
      <c r="O939" s="786"/>
      <c r="P939" s="787">
        <v>0</v>
      </c>
    </row>
    <row r="940" spans="1:16" ht="48" x14ac:dyDescent="0.2">
      <c r="A940" s="715" t="s">
        <v>3649</v>
      </c>
      <c r="B940" s="715" t="s">
        <v>2897</v>
      </c>
      <c r="C940" s="722" t="s">
        <v>3650</v>
      </c>
      <c r="D940" s="715" t="s">
        <v>3142</v>
      </c>
      <c r="E940" s="783">
        <v>2200</v>
      </c>
      <c r="F940" s="716">
        <v>42892377</v>
      </c>
      <c r="G940" s="760" t="s">
        <v>3662</v>
      </c>
      <c r="H940" s="784" t="s">
        <v>3142</v>
      </c>
      <c r="I940" s="785" t="s">
        <v>3658</v>
      </c>
      <c r="J940" s="785" t="s">
        <v>3658</v>
      </c>
      <c r="K940" s="761">
        <v>6</v>
      </c>
      <c r="L940" s="761">
        <v>6</v>
      </c>
      <c r="M940" s="762">
        <v>13200</v>
      </c>
      <c r="N940" s="786"/>
      <c r="O940" s="786"/>
      <c r="P940" s="787">
        <v>0</v>
      </c>
    </row>
    <row r="941" spans="1:16" ht="48" x14ac:dyDescent="0.2">
      <c r="A941" s="715" t="s">
        <v>3649</v>
      </c>
      <c r="B941" s="715" t="s">
        <v>2897</v>
      </c>
      <c r="C941" s="722" t="s">
        <v>3650</v>
      </c>
      <c r="D941" s="715" t="s">
        <v>3663</v>
      </c>
      <c r="E941" s="783">
        <v>3900</v>
      </c>
      <c r="F941" s="716">
        <v>40601712</v>
      </c>
      <c r="G941" s="760" t="s">
        <v>3664</v>
      </c>
      <c r="H941" s="784" t="s">
        <v>3665</v>
      </c>
      <c r="I941" s="785" t="s">
        <v>3658</v>
      </c>
      <c r="J941" s="785" t="s">
        <v>3658</v>
      </c>
      <c r="K941" s="761">
        <v>3</v>
      </c>
      <c r="L941" s="761">
        <v>3</v>
      </c>
      <c r="M941" s="762">
        <v>11700</v>
      </c>
      <c r="N941" s="786"/>
      <c r="O941" s="786"/>
      <c r="P941" s="787">
        <v>0</v>
      </c>
    </row>
    <row r="942" spans="1:16" ht="48" x14ac:dyDescent="0.2">
      <c r="A942" s="715" t="s">
        <v>3649</v>
      </c>
      <c r="B942" s="715" t="s">
        <v>2897</v>
      </c>
      <c r="C942" s="722" t="s">
        <v>3650</v>
      </c>
      <c r="D942" s="715" t="s">
        <v>3663</v>
      </c>
      <c r="E942" s="783">
        <v>3800</v>
      </c>
      <c r="F942" s="716">
        <v>73014004</v>
      </c>
      <c r="G942" s="760" t="s">
        <v>3666</v>
      </c>
      <c r="H942" s="784" t="s">
        <v>3665</v>
      </c>
      <c r="I942" s="785" t="s">
        <v>3658</v>
      </c>
      <c r="J942" s="785" t="s">
        <v>3658</v>
      </c>
      <c r="K942" s="761">
        <v>3</v>
      </c>
      <c r="L942" s="761">
        <v>3</v>
      </c>
      <c r="M942" s="762">
        <v>11400</v>
      </c>
      <c r="N942" s="786"/>
      <c r="O942" s="786"/>
      <c r="P942" s="787">
        <v>0</v>
      </c>
    </row>
    <row r="943" spans="1:16" ht="48" x14ac:dyDescent="0.2">
      <c r="A943" s="715" t="s">
        <v>3649</v>
      </c>
      <c r="B943" s="715" t="s">
        <v>2897</v>
      </c>
      <c r="C943" s="722" t="s">
        <v>3650</v>
      </c>
      <c r="D943" s="715" t="s">
        <v>3663</v>
      </c>
      <c r="E943" s="783">
        <v>3800</v>
      </c>
      <c r="F943" s="716">
        <v>43856452</v>
      </c>
      <c r="G943" s="760" t="s">
        <v>3667</v>
      </c>
      <c r="H943" s="784" t="s">
        <v>3665</v>
      </c>
      <c r="I943" s="785" t="s">
        <v>3658</v>
      </c>
      <c r="J943" s="785" t="s">
        <v>3658</v>
      </c>
      <c r="K943" s="761">
        <v>3</v>
      </c>
      <c r="L943" s="761">
        <v>3</v>
      </c>
      <c r="M943" s="762">
        <v>11400</v>
      </c>
      <c r="N943" s="786"/>
      <c r="O943" s="786"/>
      <c r="P943" s="787">
        <v>0</v>
      </c>
    </row>
    <row r="944" spans="1:16" ht="48" x14ac:dyDescent="0.2">
      <c r="A944" s="715" t="s">
        <v>3649</v>
      </c>
      <c r="B944" s="715" t="s">
        <v>2897</v>
      </c>
      <c r="C944" s="722" t="s">
        <v>3650</v>
      </c>
      <c r="D944" s="715" t="s">
        <v>3668</v>
      </c>
      <c r="E944" s="783">
        <v>1200</v>
      </c>
      <c r="F944" s="716">
        <v>42110932</v>
      </c>
      <c r="G944" s="760" t="s">
        <v>3669</v>
      </c>
      <c r="H944" s="784" t="s">
        <v>3670</v>
      </c>
      <c r="I944" s="785" t="s">
        <v>2527</v>
      </c>
      <c r="J944" s="785" t="s">
        <v>2527</v>
      </c>
      <c r="K944" s="761">
        <v>3</v>
      </c>
      <c r="L944" s="761">
        <v>3</v>
      </c>
      <c r="M944" s="762">
        <v>3600</v>
      </c>
      <c r="N944" s="786"/>
      <c r="O944" s="786"/>
      <c r="P944" s="787">
        <v>0</v>
      </c>
    </row>
    <row r="945" spans="1:16" ht="48" x14ac:dyDescent="0.2">
      <c r="A945" s="715" t="s">
        <v>3649</v>
      </c>
      <c r="B945" s="715" t="s">
        <v>2897</v>
      </c>
      <c r="C945" s="722" t="s">
        <v>3650</v>
      </c>
      <c r="D945" s="715" t="s">
        <v>2945</v>
      </c>
      <c r="E945" s="783">
        <v>1100</v>
      </c>
      <c r="F945" s="716">
        <v>70391250</v>
      </c>
      <c r="G945" s="760" t="s">
        <v>3671</v>
      </c>
      <c r="H945" s="784" t="s">
        <v>3672</v>
      </c>
      <c r="I945" s="785" t="s">
        <v>2527</v>
      </c>
      <c r="J945" s="785" t="s">
        <v>2527</v>
      </c>
      <c r="K945" s="761">
        <v>6</v>
      </c>
      <c r="L945" s="761">
        <v>6</v>
      </c>
      <c r="M945" s="762">
        <v>6600</v>
      </c>
      <c r="N945" s="786"/>
      <c r="O945" s="786"/>
      <c r="P945" s="787">
        <v>0</v>
      </c>
    </row>
    <row r="946" spans="1:16" ht="48" x14ac:dyDescent="0.2">
      <c r="A946" s="715" t="s">
        <v>3649</v>
      </c>
      <c r="B946" s="715" t="s">
        <v>2897</v>
      </c>
      <c r="C946" s="722" t="s">
        <v>3650</v>
      </c>
      <c r="D946" s="715" t="s">
        <v>3259</v>
      </c>
      <c r="E946" s="783">
        <v>1200</v>
      </c>
      <c r="F946" s="716">
        <v>46586763</v>
      </c>
      <c r="G946" s="760" t="s">
        <v>3673</v>
      </c>
      <c r="H946" s="784" t="s">
        <v>3259</v>
      </c>
      <c r="I946" s="785" t="s">
        <v>2527</v>
      </c>
      <c r="J946" s="785" t="s">
        <v>2527</v>
      </c>
      <c r="K946" s="761">
        <v>3</v>
      </c>
      <c r="L946" s="761">
        <v>3</v>
      </c>
      <c r="M946" s="762">
        <v>3600</v>
      </c>
      <c r="N946" s="786"/>
      <c r="O946" s="786"/>
      <c r="P946" s="787">
        <v>0</v>
      </c>
    </row>
    <row r="947" spans="1:16" ht="48" x14ac:dyDescent="0.2">
      <c r="A947" s="715" t="s">
        <v>3649</v>
      </c>
      <c r="B947" s="715" t="s">
        <v>2897</v>
      </c>
      <c r="C947" s="722" t="s">
        <v>3650</v>
      </c>
      <c r="D947" s="715" t="s">
        <v>3656</v>
      </c>
      <c r="E947" s="783">
        <v>3000</v>
      </c>
      <c r="F947" s="716">
        <v>46734602</v>
      </c>
      <c r="G947" s="760" t="s">
        <v>3674</v>
      </c>
      <c r="H947" s="784" t="s">
        <v>2810</v>
      </c>
      <c r="I947" s="785" t="s">
        <v>3658</v>
      </c>
      <c r="J947" s="785" t="s">
        <v>3658</v>
      </c>
      <c r="K947" s="761">
        <v>3</v>
      </c>
      <c r="L947" s="761">
        <v>3</v>
      </c>
      <c r="M947" s="762">
        <v>9000</v>
      </c>
      <c r="N947" s="786"/>
      <c r="O947" s="786"/>
      <c r="P947" s="787">
        <v>0</v>
      </c>
    </row>
    <row r="948" spans="1:16" ht="48" x14ac:dyDescent="0.2">
      <c r="A948" s="715" t="s">
        <v>3649</v>
      </c>
      <c r="B948" s="715" t="s">
        <v>2897</v>
      </c>
      <c r="C948" s="722" t="s">
        <v>3650</v>
      </c>
      <c r="D948" s="715" t="s">
        <v>3656</v>
      </c>
      <c r="E948" s="783">
        <v>3000</v>
      </c>
      <c r="F948" s="716">
        <v>70764882</v>
      </c>
      <c r="G948" s="760" t="s">
        <v>3675</v>
      </c>
      <c r="H948" s="784" t="s">
        <v>2810</v>
      </c>
      <c r="I948" s="785" t="s">
        <v>3658</v>
      </c>
      <c r="J948" s="785" t="s">
        <v>3658</v>
      </c>
      <c r="K948" s="761">
        <v>3</v>
      </c>
      <c r="L948" s="761">
        <v>3</v>
      </c>
      <c r="M948" s="762">
        <v>9000</v>
      </c>
      <c r="N948" s="786"/>
      <c r="O948" s="786"/>
      <c r="P948" s="787">
        <v>0</v>
      </c>
    </row>
    <row r="949" spans="1:16" ht="48" x14ac:dyDescent="0.2">
      <c r="A949" s="715" t="s">
        <v>3649</v>
      </c>
      <c r="B949" s="715" t="s">
        <v>2897</v>
      </c>
      <c r="C949" s="722" t="s">
        <v>3650</v>
      </c>
      <c r="D949" s="715" t="s">
        <v>3676</v>
      </c>
      <c r="E949" s="783">
        <v>2000</v>
      </c>
      <c r="F949" s="716">
        <v>44575295</v>
      </c>
      <c r="G949" s="760" t="s">
        <v>3677</v>
      </c>
      <c r="H949" s="784" t="s">
        <v>3676</v>
      </c>
      <c r="I949" s="785" t="s">
        <v>3658</v>
      </c>
      <c r="J949" s="785" t="s">
        <v>3658</v>
      </c>
      <c r="K949" s="761">
        <v>3</v>
      </c>
      <c r="L949" s="761">
        <v>3</v>
      </c>
      <c r="M949" s="762">
        <v>6000</v>
      </c>
      <c r="N949" s="786"/>
      <c r="O949" s="786"/>
      <c r="P949" s="787">
        <v>0</v>
      </c>
    </row>
    <row r="950" spans="1:16" ht="48" x14ac:dyDescent="0.2">
      <c r="A950" s="715" t="s">
        <v>3649</v>
      </c>
      <c r="B950" s="715" t="s">
        <v>2897</v>
      </c>
      <c r="C950" s="722" t="s">
        <v>3650</v>
      </c>
      <c r="D950" s="715" t="s">
        <v>3659</v>
      </c>
      <c r="E950" s="783">
        <v>1200</v>
      </c>
      <c r="F950" s="716">
        <v>46465777</v>
      </c>
      <c r="G950" s="760" t="s">
        <v>3678</v>
      </c>
      <c r="H950" s="784" t="s">
        <v>3659</v>
      </c>
      <c r="I950" s="785" t="s">
        <v>2527</v>
      </c>
      <c r="J950" s="785" t="s">
        <v>2527</v>
      </c>
      <c r="K950" s="761">
        <v>4</v>
      </c>
      <c r="L950" s="761">
        <v>4</v>
      </c>
      <c r="M950" s="762">
        <v>4800</v>
      </c>
      <c r="N950" s="786"/>
      <c r="O950" s="786"/>
      <c r="P950" s="787">
        <v>0</v>
      </c>
    </row>
    <row r="951" spans="1:16" ht="48" x14ac:dyDescent="0.2">
      <c r="A951" s="715" t="s">
        <v>3649</v>
      </c>
      <c r="B951" s="715" t="s">
        <v>2897</v>
      </c>
      <c r="C951" s="722" t="s">
        <v>3650</v>
      </c>
      <c r="D951" s="715" t="s">
        <v>3656</v>
      </c>
      <c r="E951" s="783">
        <v>2200</v>
      </c>
      <c r="F951" s="716">
        <v>45434024</v>
      </c>
      <c r="G951" s="760" t="s">
        <v>3679</v>
      </c>
      <c r="H951" s="784" t="s">
        <v>3680</v>
      </c>
      <c r="I951" s="785" t="s">
        <v>3658</v>
      </c>
      <c r="J951" s="785" t="s">
        <v>3658</v>
      </c>
      <c r="K951" s="761">
        <v>3</v>
      </c>
      <c r="L951" s="761">
        <v>3</v>
      </c>
      <c r="M951" s="762">
        <v>6600</v>
      </c>
      <c r="N951" s="786"/>
      <c r="O951" s="786"/>
      <c r="P951" s="787">
        <v>0</v>
      </c>
    </row>
    <row r="952" spans="1:16" ht="48" x14ac:dyDescent="0.2">
      <c r="A952" s="715" t="s">
        <v>3649</v>
      </c>
      <c r="B952" s="715" t="s">
        <v>2897</v>
      </c>
      <c r="C952" s="722" t="s">
        <v>3650</v>
      </c>
      <c r="D952" s="715" t="s">
        <v>3659</v>
      </c>
      <c r="E952" s="783">
        <v>1200</v>
      </c>
      <c r="F952" s="716">
        <v>44658116</v>
      </c>
      <c r="G952" s="760" t="s">
        <v>3681</v>
      </c>
      <c r="H952" s="784" t="s">
        <v>3659</v>
      </c>
      <c r="I952" s="785" t="s">
        <v>2527</v>
      </c>
      <c r="J952" s="785" t="s">
        <v>2527</v>
      </c>
      <c r="K952" s="761">
        <v>3</v>
      </c>
      <c r="L952" s="761">
        <v>3</v>
      </c>
      <c r="M952" s="762">
        <v>3600</v>
      </c>
      <c r="N952" s="786"/>
      <c r="O952" s="786"/>
      <c r="P952" s="787">
        <v>0</v>
      </c>
    </row>
    <row r="953" spans="1:16" ht="48" x14ac:dyDescent="0.2">
      <c r="A953" s="715" t="s">
        <v>3649</v>
      </c>
      <c r="B953" s="715" t="s">
        <v>2897</v>
      </c>
      <c r="C953" s="722" t="s">
        <v>3650</v>
      </c>
      <c r="D953" s="715" t="s">
        <v>3656</v>
      </c>
      <c r="E953" s="783">
        <v>2000</v>
      </c>
      <c r="F953" s="716">
        <v>46859548</v>
      </c>
      <c r="G953" s="760" t="s">
        <v>3682</v>
      </c>
      <c r="H953" s="784" t="s">
        <v>2810</v>
      </c>
      <c r="I953" s="785" t="s">
        <v>3658</v>
      </c>
      <c r="J953" s="785" t="s">
        <v>3658</v>
      </c>
      <c r="K953" s="761">
        <v>2</v>
      </c>
      <c r="L953" s="761">
        <v>2</v>
      </c>
      <c r="M953" s="762">
        <v>4000</v>
      </c>
      <c r="N953" s="786"/>
      <c r="O953" s="786"/>
      <c r="P953" s="787">
        <v>0</v>
      </c>
    </row>
    <row r="954" spans="1:16" ht="48" x14ac:dyDescent="0.2">
      <c r="A954" s="715" t="s">
        <v>3649</v>
      </c>
      <c r="B954" s="715" t="s">
        <v>2897</v>
      </c>
      <c r="C954" s="722" t="s">
        <v>3650</v>
      </c>
      <c r="D954" s="715" t="s">
        <v>3656</v>
      </c>
      <c r="E954" s="783">
        <v>2000</v>
      </c>
      <c r="F954" s="716">
        <v>44585146</v>
      </c>
      <c r="G954" s="760" t="s">
        <v>3683</v>
      </c>
      <c r="H954" s="784" t="s">
        <v>2810</v>
      </c>
      <c r="I954" s="785" t="s">
        <v>3658</v>
      </c>
      <c r="J954" s="785" t="s">
        <v>3658</v>
      </c>
      <c r="K954" s="761">
        <v>4</v>
      </c>
      <c r="L954" s="761">
        <v>4</v>
      </c>
      <c r="M954" s="762">
        <v>8000</v>
      </c>
      <c r="N954" s="786"/>
      <c r="O954" s="786"/>
      <c r="P954" s="787">
        <v>0</v>
      </c>
    </row>
    <row r="955" spans="1:16" ht="48" x14ac:dyDescent="0.2">
      <c r="A955" s="715" t="s">
        <v>3649</v>
      </c>
      <c r="B955" s="715" t="s">
        <v>2897</v>
      </c>
      <c r="C955" s="722" t="s">
        <v>3650</v>
      </c>
      <c r="D955" s="715" t="s">
        <v>3684</v>
      </c>
      <c r="E955" s="783">
        <v>2200</v>
      </c>
      <c r="F955" s="716">
        <v>44968479</v>
      </c>
      <c r="G955" s="760" t="s">
        <v>3685</v>
      </c>
      <c r="H955" s="760" t="s">
        <v>3656</v>
      </c>
      <c r="I955" s="761" t="s">
        <v>3658</v>
      </c>
      <c r="J955" s="761" t="s">
        <v>3658</v>
      </c>
      <c r="K955" s="761">
        <v>3</v>
      </c>
      <c r="L955" s="761">
        <v>3</v>
      </c>
      <c r="M955" s="762">
        <v>6600</v>
      </c>
      <c r="N955" s="716"/>
      <c r="O955" s="716"/>
      <c r="P955" s="787">
        <v>0</v>
      </c>
    </row>
    <row r="956" spans="1:16" ht="48" x14ac:dyDescent="0.2">
      <c r="A956" s="715" t="s">
        <v>3649</v>
      </c>
      <c r="B956" s="715" t="s">
        <v>2897</v>
      </c>
      <c r="C956" s="722" t="s">
        <v>3650</v>
      </c>
      <c r="D956" s="715" t="s">
        <v>3665</v>
      </c>
      <c r="E956" s="783">
        <v>3800</v>
      </c>
      <c r="F956" s="716">
        <v>40811347</v>
      </c>
      <c r="G956" s="760" t="s">
        <v>3686</v>
      </c>
      <c r="H956" s="760" t="s">
        <v>3665</v>
      </c>
      <c r="I956" s="761" t="s">
        <v>3658</v>
      </c>
      <c r="J956" s="761" t="s">
        <v>3658</v>
      </c>
      <c r="K956" s="761"/>
      <c r="L956" s="716"/>
      <c r="M956" s="722">
        <v>0</v>
      </c>
      <c r="N956" s="716">
        <v>4</v>
      </c>
      <c r="O956" s="716">
        <v>4</v>
      </c>
      <c r="P956" s="787">
        <v>15200</v>
      </c>
    </row>
    <row r="957" spans="1:16" ht="48" x14ac:dyDescent="0.2">
      <c r="A957" s="715" t="s">
        <v>3649</v>
      </c>
      <c r="B957" s="715" t="s">
        <v>2897</v>
      </c>
      <c r="C957" s="722" t="s">
        <v>3650</v>
      </c>
      <c r="D957" s="715" t="s">
        <v>3687</v>
      </c>
      <c r="E957" s="783">
        <v>8500</v>
      </c>
      <c r="F957" s="716">
        <v>40117427</v>
      </c>
      <c r="G957" s="760" t="s">
        <v>3688</v>
      </c>
      <c r="H957" s="760" t="s">
        <v>3665</v>
      </c>
      <c r="I957" s="761" t="s">
        <v>3658</v>
      </c>
      <c r="J957" s="761" t="s">
        <v>3658</v>
      </c>
      <c r="K957" s="761">
        <v>3</v>
      </c>
      <c r="L957" s="716">
        <v>3</v>
      </c>
      <c r="M957" s="762">
        <v>25500</v>
      </c>
      <c r="N957" s="716">
        <v>6</v>
      </c>
      <c r="O957" s="716">
        <v>6</v>
      </c>
      <c r="P957" s="787">
        <v>27000</v>
      </c>
    </row>
    <row r="958" spans="1:16" ht="48" x14ac:dyDescent="0.2">
      <c r="A958" s="715" t="s">
        <v>3649</v>
      </c>
      <c r="B958" s="715" t="s">
        <v>2897</v>
      </c>
      <c r="C958" s="722" t="s">
        <v>3650</v>
      </c>
      <c r="D958" s="715" t="s">
        <v>3665</v>
      </c>
      <c r="E958" s="783">
        <v>3800</v>
      </c>
      <c r="F958" s="716">
        <v>70772900</v>
      </c>
      <c r="G958" s="760" t="s">
        <v>3689</v>
      </c>
      <c r="H958" s="760" t="s">
        <v>3665</v>
      </c>
      <c r="I958" s="761" t="s">
        <v>3658</v>
      </c>
      <c r="J958" s="761" t="s">
        <v>3658</v>
      </c>
      <c r="K958" s="761">
        <v>2</v>
      </c>
      <c r="L958" s="716">
        <v>2</v>
      </c>
      <c r="M958" s="762">
        <v>7600</v>
      </c>
      <c r="N958" s="716">
        <v>1</v>
      </c>
      <c r="O958" s="716">
        <v>1</v>
      </c>
      <c r="P958" s="787">
        <v>3800</v>
      </c>
    </row>
    <row r="959" spans="1:16" ht="48" x14ac:dyDescent="0.2">
      <c r="A959" s="715" t="s">
        <v>3649</v>
      </c>
      <c r="B959" s="715" t="s">
        <v>2897</v>
      </c>
      <c r="C959" s="722" t="s">
        <v>3650</v>
      </c>
      <c r="D959" s="715" t="s">
        <v>3665</v>
      </c>
      <c r="E959" s="783">
        <v>3800</v>
      </c>
      <c r="F959" s="716">
        <v>44659084</v>
      </c>
      <c r="G959" s="760" t="s">
        <v>3690</v>
      </c>
      <c r="H959" s="760" t="s">
        <v>3665</v>
      </c>
      <c r="I959" s="761" t="s">
        <v>3658</v>
      </c>
      <c r="J959" s="761" t="s">
        <v>3658</v>
      </c>
      <c r="K959" s="761">
        <v>3</v>
      </c>
      <c r="L959" s="716">
        <v>3</v>
      </c>
      <c r="M959" s="762">
        <v>11400</v>
      </c>
      <c r="N959" s="716">
        <v>4</v>
      </c>
      <c r="O959" s="716">
        <v>4</v>
      </c>
      <c r="P959" s="787">
        <v>18000</v>
      </c>
    </row>
    <row r="960" spans="1:16" ht="48" x14ac:dyDescent="0.2">
      <c r="A960" s="715" t="s">
        <v>3649</v>
      </c>
      <c r="B960" s="715" t="s">
        <v>3691</v>
      </c>
      <c r="C960" s="722" t="s">
        <v>3650</v>
      </c>
      <c r="D960" s="715" t="s">
        <v>3692</v>
      </c>
      <c r="E960" s="783">
        <v>2200</v>
      </c>
      <c r="F960" s="716">
        <v>73701827</v>
      </c>
      <c r="G960" s="760" t="s">
        <v>3693</v>
      </c>
      <c r="H960" s="760" t="s">
        <v>3694</v>
      </c>
      <c r="I960" s="761" t="s">
        <v>3658</v>
      </c>
      <c r="J960" s="761" t="s">
        <v>3658</v>
      </c>
      <c r="K960" s="761">
        <v>12</v>
      </c>
      <c r="L960" s="716">
        <v>12</v>
      </c>
      <c r="M960" s="762">
        <v>26400</v>
      </c>
      <c r="N960" s="716">
        <v>6</v>
      </c>
      <c r="O960" s="716">
        <v>6</v>
      </c>
      <c r="P960" s="787">
        <v>13200</v>
      </c>
    </row>
    <row r="961" spans="1:16" ht="48" x14ac:dyDescent="0.2">
      <c r="A961" s="715" t="s">
        <v>3649</v>
      </c>
      <c r="B961" s="715" t="s">
        <v>3691</v>
      </c>
      <c r="C961" s="722" t="s">
        <v>3650</v>
      </c>
      <c r="D961" s="715" t="s">
        <v>3692</v>
      </c>
      <c r="E961" s="777">
        <v>2200</v>
      </c>
      <c r="F961" s="716">
        <v>43837154</v>
      </c>
      <c r="G961" s="760" t="s">
        <v>3695</v>
      </c>
      <c r="H961" s="760" t="s">
        <v>3142</v>
      </c>
      <c r="I961" s="761" t="s">
        <v>3658</v>
      </c>
      <c r="J961" s="761" t="s">
        <v>3658</v>
      </c>
      <c r="K961" s="761">
        <v>12</v>
      </c>
      <c r="L961" s="716">
        <v>12</v>
      </c>
      <c r="M961" s="762">
        <v>26400</v>
      </c>
      <c r="N961" s="716">
        <v>6</v>
      </c>
      <c r="O961" s="716">
        <v>6</v>
      </c>
      <c r="P961" s="787">
        <v>13200</v>
      </c>
    </row>
    <row r="962" spans="1:16" ht="48" x14ac:dyDescent="0.2">
      <c r="A962" s="715" t="s">
        <v>3649</v>
      </c>
      <c r="B962" s="715" t="s">
        <v>3691</v>
      </c>
      <c r="C962" s="722" t="s">
        <v>3650</v>
      </c>
      <c r="D962" s="715" t="s">
        <v>3692</v>
      </c>
      <c r="E962" s="777">
        <v>2000</v>
      </c>
      <c r="F962" s="716">
        <v>45612921</v>
      </c>
      <c r="G962" s="760" t="s">
        <v>3696</v>
      </c>
      <c r="H962" s="760" t="s">
        <v>3142</v>
      </c>
      <c r="I962" s="761" t="s">
        <v>3658</v>
      </c>
      <c r="J962" s="761" t="s">
        <v>3658</v>
      </c>
      <c r="K962" s="761">
        <v>12</v>
      </c>
      <c r="L962" s="716">
        <v>12</v>
      </c>
      <c r="M962" s="762">
        <v>24000</v>
      </c>
      <c r="N962" s="716">
        <v>6</v>
      </c>
      <c r="O962" s="716">
        <v>6</v>
      </c>
      <c r="P962" s="787">
        <v>12000</v>
      </c>
    </row>
    <row r="963" spans="1:16" ht="48" x14ac:dyDescent="0.2">
      <c r="A963" s="715" t="s">
        <v>3649</v>
      </c>
      <c r="B963" s="715" t="s">
        <v>3691</v>
      </c>
      <c r="C963" s="722" t="s">
        <v>3650</v>
      </c>
      <c r="D963" s="715" t="s">
        <v>3692</v>
      </c>
      <c r="E963" s="777">
        <v>2200</v>
      </c>
      <c r="F963" s="716">
        <v>44060520</v>
      </c>
      <c r="G963" s="760" t="s">
        <v>3697</v>
      </c>
      <c r="H963" s="760" t="s">
        <v>3142</v>
      </c>
      <c r="I963" s="761" t="s">
        <v>3658</v>
      </c>
      <c r="J963" s="761" t="s">
        <v>3658</v>
      </c>
      <c r="K963" s="761">
        <v>12</v>
      </c>
      <c r="L963" s="716">
        <v>12</v>
      </c>
      <c r="M963" s="762">
        <v>26400</v>
      </c>
      <c r="N963" s="716">
        <v>6</v>
      </c>
      <c r="O963" s="716">
        <v>6</v>
      </c>
      <c r="P963" s="787">
        <v>13200</v>
      </c>
    </row>
    <row r="964" spans="1:16" ht="48" x14ac:dyDescent="0.25">
      <c r="A964" s="715" t="s">
        <v>3649</v>
      </c>
      <c r="B964" s="715" t="s">
        <v>3691</v>
      </c>
      <c r="C964" s="722" t="s">
        <v>3650</v>
      </c>
      <c r="D964" s="789" t="s">
        <v>3698</v>
      </c>
      <c r="E964" s="777">
        <v>1200</v>
      </c>
      <c r="F964" s="716">
        <v>45776162</v>
      </c>
      <c r="G964" s="760" t="s">
        <v>3699</v>
      </c>
      <c r="H964" s="760" t="s">
        <v>3672</v>
      </c>
      <c r="I964" s="790" t="s">
        <v>2527</v>
      </c>
      <c r="J964" s="790" t="s">
        <v>2527</v>
      </c>
      <c r="K964" s="761">
        <v>12</v>
      </c>
      <c r="L964" s="716">
        <v>12</v>
      </c>
      <c r="M964" s="762">
        <v>14400</v>
      </c>
      <c r="N964" s="716">
        <v>5</v>
      </c>
      <c r="O964" s="716">
        <v>5</v>
      </c>
      <c r="P964" s="787">
        <v>6000</v>
      </c>
    </row>
    <row r="965" spans="1:16" ht="48" x14ac:dyDescent="0.25">
      <c r="A965" s="715" t="s">
        <v>3649</v>
      </c>
      <c r="B965" s="715" t="s">
        <v>3691</v>
      </c>
      <c r="C965" s="722" t="s">
        <v>3650</v>
      </c>
      <c r="D965" s="789" t="s">
        <v>3698</v>
      </c>
      <c r="E965" s="777">
        <v>1200</v>
      </c>
      <c r="F965" s="716">
        <v>44083551</v>
      </c>
      <c r="G965" s="760" t="s">
        <v>3700</v>
      </c>
      <c r="H965" s="760" t="s">
        <v>2918</v>
      </c>
      <c r="I965" s="790" t="s">
        <v>2527</v>
      </c>
      <c r="J965" s="790" t="s">
        <v>2527</v>
      </c>
      <c r="K965" s="761">
        <v>12</v>
      </c>
      <c r="L965" s="716">
        <v>12</v>
      </c>
      <c r="M965" s="762">
        <v>14400</v>
      </c>
      <c r="N965" s="716">
        <v>5</v>
      </c>
      <c r="O965" s="716">
        <v>5</v>
      </c>
      <c r="P965" s="787">
        <v>6000</v>
      </c>
    </row>
    <row r="966" spans="1:16" ht="48" x14ac:dyDescent="0.25">
      <c r="A966" s="715" t="s">
        <v>3649</v>
      </c>
      <c r="B966" s="715" t="s">
        <v>3691</v>
      </c>
      <c r="C966" s="722" t="s">
        <v>3650</v>
      </c>
      <c r="D966" s="789" t="s">
        <v>3698</v>
      </c>
      <c r="E966" s="777">
        <v>1200</v>
      </c>
      <c r="F966" s="716">
        <v>48463482</v>
      </c>
      <c r="G966" s="760" t="s">
        <v>3701</v>
      </c>
      <c r="H966" s="760" t="s">
        <v>2918</v>
      </c>
      <c r="I966" s="790" t="s">
        <v>2527</v>
      </c>
      <c r="J966" s="790" t="s">
        <v>2527</v>
      </c>
      <c r="K966" s="761">
        <v>12</v>
      </c>
      <c r="L966" s="716">
        <v>12</v>
      </c>
      <c r="M966" s="762">
        <v>14400</v>
      </c>
      <c r="N966" s="716">
        <v>5</v>
      </c>
      <c r="O966" s="716">
        <v>5</v>
      </c>
      <c r="P966" s="787">
        <v>6000</v>
      </c>
    </row>
    <row r="967" spans="1:16" ht="48" x14ac:dyDescent="0.25">
      <c r="A967" s="715" t="s">
        <v>3649</v>
      </c>
      <c r="B967" s="715" t="s">
        <v>3691</v>
      </c>
      <c r="C967" s="722" t="s">
        <v>3650</v>
      </c>
      <c r="D967" s="789" t="s">
        <v>3698</v>
      </c>
      <c r="E967" s="777">
        <v>1200</v>
      </c>
      <c r="F967" s="716">
        <v>47651289</v>
      </c>
      <c r="G967" s="760" t="s">
        <v>3702</v>
      </c>
      <c r="H967" s="760" t="s">
        <v>3672</v>
      </c>
      <c r="I967" s="790" t="s">
        <v>2527</v>
      </c>
      <c r="J967" s="790" t="s">
        <v>2527</v>
      </c>
      <c r="K967" s="761">
        <v>12</v>
      </c>
      <c r="L967" s="716">
        <v>12</v>
      </c>
      <c r="M967" s="762">
        <v>14400</v>
      </c>
      <c r="N967" s="716">
        <v>5</v>
      </c>
      <c r="O967" s="716">
        <v>5</v>
      </c>
      <c r="P967" s="787">
        <v>6000</v>
      </c>
    </row>
    <row r="968" spans="1:16" ht="48" x14ac:dyDescent="0.25">
      <c r="A968" s="715" t="s">
        <v>3649</v>
      </c>
      <c r="B968" s="715" t="s">
        <v>3691</v>
      </c>
      <c r="C968" s="722" t="s">
        <v>3650</v>
      </c>
      <c r="D968" s="789" t="s">
        <v>3698</v>
      </c>
      <c r="E968" s="777">
        <v>1200</v>
      </c>
      <c r="F968" s="716">
        <v>46789435</v>
      </c>
      <c r="G968" s="760" t="s">
        <v>3703</v>
      </c>
      <c r="H968" s="760" t="s">
        <v>3259</v>
      </c>
      <c r="I968" s="790" t="s">
        <v>2527</v>
      </c>
      <c r="J968" s="790" t="s">
        <v>2527</v>
      </c>
      <c r="K968" s="761">
        <v>12</v>
      </c>
      <c r="L968" s="716">
        <v>12</v>
      </c>
      <c r="M968" s="762">
        <v>14400</v>
      </c>
      <c r="N968" s="716">
        <v>6</v>
      </c>
      <c r="O968" s="716">
        <v>6</v>
      </c>
      <c r="P968" s="787">
        <v>7200</v>
      </c>
    </row>
    <row r="969" spans="1:16" ht="48" x14ac:dyDescent="0.25">
      <c r="A969" s="715" t="s">
        <v>3649</v>
      </c>
      <c r="B969" s="715" t="s">
        <v>3691</v>
      </c>
      <c r="C969" s="722" t="s">
        <v>3650</v>
      </c>
      <c r="D969" s="789" t="s">
        <v>3698</v>
      </c>
      <c r="E969" s="777">
        <v>1200</v>
      </c>
      <c r="F969" s="716">
        <v>71836944</v>
      </c>
      <c r="G969" s="760" t="s">
        <v>3704</v>
      </c>
      <c r="H969" s="760" t="s">
        <v>3672</v>
      </c>
      <c r="I969" s="790" t="s">
        <v>2527</v>
      </c>
      <c r="J969" s="790" t="s">
        <v>2527</v>
      </c>
      <c r="K969" s="761">
        <v>12</v>
      </c>
      <c r="L969" s="716">
        <v>12</v>
      </c>
      <c r="M969" s="762">
        <v>14400</v>
      </c>
      <c r="N969" s="716">
        <v>5</v>
      </c>
      <c r="O969" s="716">
        <v>5</v>
      </c>
      <c r="P969" s="787">
        <v>6000</v>
      </c>
    </row>
    <row r="970" spans="1:16" ht="48" x14ac:dyDescent="0.2">
      <c r="A970" s="715" t="s">
        <v>3649</v>
      </c>
      <c r="B970" s="715" t="s">
        <v>3691</v>
      </c>
      <c r="C970" s="722" t="s">
        <v>3650</v>
      </c>
      <c r="D970" s="715" t="s">
        <v>3705</v>
      </c>
      <c r="E970" s="777">
        <v>6000</v>
      </c>
      <c r="F970" s="716">
        <v>44828382</v>
      </c>
      <c r="G970" s="760" t="s">
        <v>3706</v>
      </c>
      <c r="H970" s="760" t="s">
        <v>3665</v>
      </c>
      <c r="I970" s="761" t="s">
        <v>3658</v>
      </c>
      <c r="J970" s="761" t="s">
        <v>3658</v>
      </c>
      <c r="K970" s="761">
        <v>3</v>
      </c>
      <c r="L970" s="716">
        <v>3</v>
      </c>
      <c r="M970" s="762">
        <v>18000</v>
      </c>
      <c r="N970" s="716"/>
      <c r="O970" s="716"/>
      <c r="P970" s="787">
        <v>0</v>
      </c>
    </row>
    <row r="971" spans="1:16" ht="48" x14ac:dyDescent="0.2">
      <c r="A971" s="715" t="s">
        <v>3649</v>
      </c>
      <c r="B971" s="715" t="s">
        <v>3691</v>
      </c>
      <c r="C971" s="722" t="s">
        <v>3650</v>
      </c>
      <c r="D971" s="715" t="s">
        <v>3705</v>
      </c>
      <c r="E971" s="777">
        <v>6000</v>
      </c>
      <c r="F971" s="716">
        <v>44867630</v>
      </c>
      <c r="G971" s="760" t="s">
        <v>3707</v>
      </c>
      <c r="H971" s="760" t="s">
        <v>3665</v>
      </c>
      <c r="I971" s="761" t="s">
        <v>3658</v>
      </c>
      <c r="J971" s="761" t="s">
        <v>3658</v>
      </c>
      <c r="K971" s="761">
        <v>3</v>
      </c>
      <c r="L971" s="716">
        <v>3</v>
      </c>
      <c r="M971" s="762">
        <v>18000</v>
      </c>
      <c r="N971" s="716"/>
      <c r="O971" s="716"/>
      <c r="P971" s="787">
        <v>0</v>
      </c>
    </row>
    <row r="972" spans="1:16" ht="48" x14ac:dyDescent="0.2">
      <c r="A972" s="715" t="s">
        <v>3649</v>
      </c>
      <c r="B972" s="715" t="s">
        <v>3691</v>
      </c>
      <c r="C972" s="722" t="s">
        <v>3650</v>
      </c>
      <c r="D972" s="715" t="s">
        <v>3708</v>
      </c>
      <c r="E972" s="777">
        <v>6000</v>
      </c>
      <c r="F972" s="716">
        <v>43838860</v>
      </c>
      <c r="G972" s="760" t="s">
        <v>3709</v>
      </c>
      <c r="H972" s="760" t="s">
        <v>3665</v>
      </c>
      <c r="I972" s="761" t="s">
        <v>3658</v>
      </c>
      <c r="J972" s="761" t="s">
        <v>3658</v>
      </c>
      <c r="K972" s="761">
        <v>1</v>
      </c>
      <c r="L972" s="716">
        <v>1</v>
      </c>
      <c r="M972" s="762">
        <v>6000</v>
      </c>
      <c r="N972" s="716"/>
      <c r="O972" s="716"/>
      <c r="P972" s="787">
        <v>0</v>
      </c>
    </row>
    <row r="973" spans="1:16" ht="48" x14ac:dyDescent="0.2">
      <c r="A973" s="715" t="s">
        <v>3649</v>
      </c>
      <c r="B973" s="715" t="s">
        <v>3691</v>
      </c>
      <c r="C973" s="722" t="s">
        <v>3650</v>
      </c>
      <c r="D973" s="715" t="s">
        <v>3710</v>
      </c>
      <c r="E973" s="777">
        <v>6000</v>
      </c>
      <c r="F973" s="716">
        <v>24005185</v>
      </c>
      <c r="G973" s="760" t="s">
        <v>3711</v>
      </c>
      <c r="H973" s="760" t="s">
        <v>3665</v>
      </c>
      <c r="I973" s="761" t="s">
        <v>3658</v>
      </c>
      <c r="J973" s="761" t="s">
        <v>3658</v>
      </c>
      <c r="K973" s="761">
        <v>5</v>
      </c>
      <c r="L973" s="716">
        <v>5</v>
      </c>
      <c r="M973" s="762">
        <v>30000</v>
      </c>
      <c r="N973" s="716"/>
      <c r="O973" s="716"/>
      <c r="P973" s="787">
        <v>0</v>
      </c>
    </row>
    <row r="974" spans="1:16" ht="48" x14ac:dyDescent="0.2">
      <c r="A974" s="715" t="s">
        <v>3649</v>
      </c>
      <c r="B974" s="715" t="s">
        <v>3691</v>
      </c>
      <c r="C974" s="722" t="s">
        <v>3650</v>
      </c>
      <c r="D974" s="715" t="s">
        <v>3710</v>
      </c>
      <c r="E974" s="777">
        <v>6000</v>
      </c>
      <c r="F974" s="716">
        <v>31036764</v>
      </c>
      <c r="G974" s="760" t="s">
        <v>3712</v>
      </c>
      <c r="H974" s="760" t="s">
        <v>3665</v>
      </c>
      <c r="I974" s="761" t="s">
        <v>3658</v>
      </c>
      <c r="J974" s="761" t="s">
        <v>3658</v>
      </c>
      <c r="K974" s="761">
        <v>3</v>
      </c>
      <c r="L974" s="716">
        <v>3</v>
      </c>
      <c r="M974" s="762">
        <v>18000</v>
      </c>
      <c r="N974" s="716"/>
      <c r="O974" s="716"/>
      <c r="P974" s="787">
        <v>0</v>
      </c>
    </row>
    <row r="975" spans="1:16" ht="48" x14ac:dyDescent="0.2">
      <c r="A975" s="715" t="s">
        <v>3649</v>
      </c>
      <c r="B975" s="715" t="s">
        <v>3691</v>
      </c>
      <c r="C975" s="722" t="s">
        <v>3650</v>
      </c>
      <c r="D975" s="715" t="s">
        <v>3708</v>
      </c>
      <c r="E975" s="777">
        <v>6000</v>
      </c>
      <c r="F975" s="716">
        <v>31044573</v>
      </c>
      <c r="G975" s="760" t="s">
        <v>3713</v>
      </c>
      <c r="H975" s="760" t="s">
        <v>3665</v>
      </c>
      <c r="I975" s="761" t="s">
        <v>3658</v>
      </c>
      <c r="J975" s="761" t="s">
        <v>3658</v>
      </c>
      <c r="K975" s="761">
        <v>1</v>
      </c>
      <c r="L975" s="716">
        <v>1</v>
      </c>
      <c r="M975" s="762">
        <v>6000</v>
      </c>
      <c r="N975" s="716"/>
      <c r="O975" s="716"/>
      <c r="P975" s="787">
        <v>0</v>
      </c>
    </row>
    <row r="976" spans="1:16" ht="48" x14ac:dyDescent="0.2">
      <c r="A976" s="715" t="s">
        <v>3649</v>
      </c>
      <c r="B976" s="715" t="s">
        <v>3691</v>
      </c>
      <c r="C976" s="722" t="s">
        <v>3650</v>
      </c>
      <c r="D976" s="715" t="s">
        <v>3708</v>
      </c>
      <c r="E976" s="777">
        <v>6000</v>
      </c>
      <c r="F976" s="716">
        <v>44087529</v>
      </c>
      <c r="G976" s="760" t="s">
        <v>3714</v>
      </c>
      <c r="H976" s="760" t="s">
        <v>3665</v>
      </c>
      <c r="I976" s="761" t="s">
        <v>3658</v>
      </c>
      <c r="J976" s="761" t="s">
        <v>3658</v>
      </c>
      <c r="K976" s="761">
        <v>1</v>
      </c>
      <c r="L976" s="716">
        <v>1</v>
      </c>
      <c r="M976" s="762">
        <v>6000</v>
      </c>
      <c r="N976" s="716"/>
      <c r="O976" s="716"/>
      <c r="P976" s="787">
        <v>0</v>
      </c>
    </row>
    <row r="977" spans="1:16" ht="48" x14ac:dyDescent="0.2">
      <c r="A977" s="715" t="s">
        <v>3649</v>
      </c>
      <c r="B977" s="715" t="s">
        <v>3691</v>
      </c>
      <c r="C977" s="722" t="s">
        <v>3650</v>
      </c>
      <c r="D977" s="715" t="s">
        <v>3708</v>
      </c>
      <c r="E977" s="777">
        <v>6000</v>
      </c>
      <c r="F977" s="716">
        <v>22091320</v>
      </c>
      <c r="G977" s="760" t="s">
        <v>3715</v>
      </c>
      <c r="H977" s="760" t="s">
        <v>3665</v>
      </c>
      <c r="I977" s="761" t="s">
        <v>3658</v>
      </c>
      <c r="J977" s="761" t="s">
        <v>3658</v>
      </c>
      <c r="K977" s="761">
        <v>2</v>
      </c>
      <c r="L977" s="716">
        <v>2</v>
      </c>
      <c r="M977" s="762">
        <v>12000</v>
      </c>
      <c r="N977" s="716"/>
      <c r="O977" s="716"/>
      <c r="P977" s="787">
        <v>0</v>
      </c>
    </row>
    <row r="978" spans="1:16" ht="48" x14ac:dyDescent="0.2">
      <c r="A978" s="715" t="s">
        <v>3649</v>
      </c>
      <c r="B978" s="715" t="s">
        <v>3691</v>
      </c>
      <c r="C978" s="722" t="s">
        <v>3650</v>
      </c>
      <c r="D978" s="715" t="s">
        <v>3705</v>
      </c>
      <c r="E978" s="777">
        <v>5000</v>
      </c>
      <c r="F978" s="716">
        <v>42517292</v>
      </c>
      <c r="G978" s="760" t="s">
        <v>3716</v>
      </c>
      <c r="H978" s="760" t="s">
        <v>3665</v>
      </c>
      <c r="I978" s="761" t="s">
        <v>3658</v>
      </c>
      <c r="J978" s="761" t="s">
        <v>3658</v>
      </c>
      <c r="K978" s="761">
        <v>4</v>
      </c>
      <c r="L978" s="716">
        <v>4</v>
      </c>
      <c r="M978" s="762">
        <v>20000</v>
      </c>
      <c r="N978" s="716"/>
      <c r="O978" s="716"/>
      <c r="P978" s="787">
        <v>0</v>
      </c>
    </row>
    <row r="979" spans="1:16" ht="48" x14ac:dyDescent="0.2">
      <c r="A979" s="715" t="s">
        <v>3649</v>
      </c>
      <c r="B979" s="715" t="s">
        <v>3691</v>
      </c>
      <c r="C979" s="722" t="s">
        <v>3650</v>
      </c>
      <c r="D979" s="715" t="s">
        <v>3710</v>
      </c>
      <c r="E979" s="777">
        <v>5000</v>
      </c>
      <c r="F979" s="716">
        <v>24706650</v>
      </c>
      <c r="G979" s="760" t="s">
        <v>3717</v>
      </c>
      <c r="H979" s="760" t="s">
        <v>3665</v>
      </c>
      <c r="I979" s="761" t="s">
        <v>3658</v>
      </c>
      <c r="J979" s="761" t="s">
        <v>3658</v>
      </c>
      <c r="K979" s="761">
        <v>3</v>
      </c>
      <c r="L979" s="716">
        <v>3</v>
      </c>
      <c r="M979" s="762">
        <v>15000</v>
      </c>
      <c r="N979" s="716"/>
      <c r="O979" s="716"/>
      <c r="P979" s="787">
        <v>0</v>
      </c>
    </row>
    <row r="980" spans="1:16" ht="48" x14ac:dyDescent="0.2">
      <c r="A980" s="715" t="s">
        <v>3649</v>
      </c>
      <c r="B980" s="715" t="s">
        <v>3691</v>
      </c>
      <c r="C980" s="722" t="s">
        <v>3650</v>
      </c>
      <c r="D980" s="715" t="s">
        <v>3710</v>
      </c>
      <c r="E980" s="777">
        <v>5000</v>
      </c>
      <c r="F980" s="716">
        <v>22297674</v>
      </c>
      <c r="G980" s="760" t="s">
        <v>3718</v>
      </c>
      <c r="H980" s="760" t="s">
        <v>3665</v>
      </c>
      <c r="I980" s="761" t="s">
        <v>3658</v>
      </c>
      <c r="J980" s="761" t="s">
        <v>3658</v>
      </c>
      <c r="K980" s="761">
        <v>1</v>
      </c>
      <c r="L980" s="716">
        <v>1</v>
      </c>
      <c r="M980" s="762">
        <v>5000</v>
      </c>
      <c r="N980" s="716"/>
      <c r="O980" s="716"/>
      <c r="P980" s="787">
        <v>0</v>
      </c>
    </row>
    <row r="981" spans="1:16" ht="48" x14ac:dyDescent="0.2">
      <c r="A981" s="715" t="s">
        <v>3649</v>
      </c>
      <c r="B981" s="715" t="s">
        <v>3691</v>
      </c>
      <c r="C981" s="722" t="s">
        <v>3650</v>
      </c>
      <c r="D981" s="715" t="s">
        <v>3710</v>
      </c>
      <c r="E981" s="777">
        <v>5000</v>
      </c>
      <c r="F981" s="716">
        <v>6293188</v>
      </c>
      <c r="G981" s="760" t="s">
        <v>3719</v>
      </c>
      <c r="H981" s="760" t="s">
        <v>3665</v>
      </c>
      <c r="I981" s="761" t="s">
        <v>3658</v>
      </c>
      <c r="J981" s="761" t="s">
        <v>3658</v>
      </c>
      <c r="K981" s="761">
        <v>1</v>
      </c>
      <c r="L981" s="716">
        <v>1</v>
      </c>
      <c r="M981" s="762">
        <v>5000</v>
      </c>
      <c r="N981" s="716"/>
      <c r="O981" s="716"/>
      <c r="P981" s="787">
        <v>0</v>
      </c>
    </row>
    <row r="982" spans="1:16" ht="48" x14ac:dyDescent="0.2">
      <c r="A982" s="715" t="s">
        <v>3649</v>
      </c>
      <c r="B982" s="715" t="s">
        <v>3691</v>
      </c>
      <c r="C982" s="722" t="s">
        <v>3650</v>
      </c>
      <c r="D982" s="715" t="s">
        <v>3708</v>
      </c>
      <c r="E982" s="777">
        <v>5000</v>
      </c>
      <c r="F982" s="716">
        <v>23962295</v>
      </c>
      <c r="G982" s="760" t="s">
        <v>3720</v>
      </c>
      <c r="H982" s="760" t="s">
        <v>3665</v>
      </c>
      <c r="I982" s="761" t="s">
        <v>3658</v>
      </c>
      <c r="J982" s="761" t="s">
        <v>3658</v>
      </c>
      <c r="K982" s="761">
        <v>2</v>
      </c>
      <c r="L982" s="716">
        <v>2</v>
      </c>
      <c r="M982" s="762">
        <v>10000</v>
      </c>
      <c r="N982" s="716"/>
      <c r="O982" s="716"/>
      <c r="P982" s="787">
        <v>0</v>
      </c>
    </row>
    <row r="983" spans="1:16" ht="48" x14ac:dyDescent="0.2">
      <c r="A983" s="715" t="s">
        <v>3649</v>
      </c>
      <c r="B983" s="715" t="s">
        <v>3691</v>
      </c>
      <c r="C983" s="722" t="s">
        <v>3650</v>
      </c>
      <c r="D983" s="715" t="s">
        <v>3705</v>
      </c>
      <c r="E983" s="777">
        <v>5000</v>
      </c>
      <c r="F983" s="716">
        <v>41979292</v>
      </c>
      <c r="G983" s="760" t="s">
        <v>3721</v>
      </c>
      <c r="H983" s="760" t="s">
        <v>3665</v>
      </c>
      <c r="I983" s="761" t="s">
        <v>3658</v>
      </c>
      <c r="J983" s="761" t="s">
        <v>3658</v>
      </c>
      <c r="K983" s="761">
        <v>1</v>
      </c>
      <c r="L983" s="716">
        <v>1</v>
      </c>
      <c r="M983" s="762">
        <v>5000</v>
      </c>
      <c r="N983" s="716"/>
      <c r="O983" s="716"/>
      <c r="P983" s="787">
        <v>0</v>
      </c>
    </row>
    <row r="984" spans="1:16" ht="48" x14ac:dyDescent="0.2">
      <c r="A984" s="715" t="s">
        <v>3649</v>
      </c>
      <c r="B984" s="715" t="s">
        <v>3691</v>
      </c>
      <c r="C984" s="722" t="s">
        <v>3650</v>
      </c>
      <c r="D984" s="715" t="s">
        <v>3710</v>
      </c>
      <c r="E984" s="777">
        <v>5000</v>
      </c>
      <c r="F984" s="716">
        <v>41833734</v>
      </c>
      <c r="G984" s="760" t="s">
        <v>3722</v>
      </c>
      <c r="H984" s="760" t="s">
        <v>3665</v>
      </c>
      <c r="I984" s="761" t="s">
        <v>3658</v>
      </c>
      <c r="J984" s="761" t="s">
        <v>3658</v>
      </c>
      <c r="K984" s="761">
        <v>1</v>
      </c>
      <c r="L984" s="716">
        <v>1</v>
      </c>
      <c r="M984" s="762">
        <v>5000</v>
      </c>
      <c r="N984" s="716"/>
      <c r="O984" s="716"/>
      <c r="P984" s="787">
        <v>0</v>
      </c>
    </row>
    <row r="985" spans="1:16" ht="48" x14ac:dyDescent="0.2">
      <c r="A985" s="715" t="s">
        <v>3649</v>
      </c>
      <c r="B985" s="715" t="s">
        <v>3691</v>
      </c>
      <c r="C985" s="722" t="s">
        <v>3650</v>
      </c>
      <c r="D985" s="715" t="s">
        <v>3705</v>
      </c>
      <c r="E985" s="777">
        <v>5000</v>
      </c>
      <c r="F985" s="778">
        <v>23885379</v>
      </c>
      <c r="G985" s="760" t="s">
        <v>3723</v>
      </c>
      <c r="H985" s="760" t="s">
        <v>3665</v>
      </c>
      <c r="I985" s="761" t="s">
        <v>3658</v>
      </c>
      <c r="J985" s="761" t="s">
        <v>3658</v>
      </c>
      <c r="K985" s="761">
        <v>9</v>
      </c>
      <c r="L985" s="716">
        <v>9</v>
      </c>
      <c r="M985" s="762">
        <v>45000</v>
      </c>
      <c r="N985" s="716"/>
      <c r="O985" s="716"/>
      <c r="P985" s="787">
        <v>0</v>
      </c>
    </row>
    <row r="986" spans="1:16" ht="48" x14ac:dyDescent="0.2">
      <c r="A986" s="715" t="s">
        <v>3649</v>
      </c>
      <c r="B986" s="715" t="s">
        <v>3691</v>
      </c>
      <c r="C986" s="722" t="s">
        <v>3650</v>
      </c>
      <c r="D986" s="715" t="s">
        <v>3708</v>
      </c>
      <c r="E986" s="777">
        <v>6000</v>
      </c>
      <c r="F986" s="778">
        <v>10840862</v>
      </c>
      <c r="G986" s="760" t="s">
        <v>3724</v>
      </c>
      <c r="H986" s="760" t="s">
        <v>3665</v>
      </c>
      <c r="I986" s="761" t="s">
        <v>3658</v>
      </c>
      <c r="J986" s="761" t="s">
        <v>3658</v>
      </c>
      <c r="K986" s="761">
        <v>4</v>
      </c>
      <c r="L986" s="716">
        <v>4</v>
      </c>
      <c r="M986" s="762">
        <v>24000</v>
      </c>
      <c r="N986" s="716"/>
      <c r="O986" s="716"/>
      <c r="P986" s="787">
        <v>0</v>
      </c>
    </row>
    <row r="987" spans="1:16" ht="48" x14ac:dyDescent="0.2">
      <c r="A987" s="715" t="s">
        <v>3649</v>
      </c>
      <c r="B987" s="715" t="s">
        <v>3691</v>
      </c>
      <c r="C987" s="722" t="s">
        <v>3650</v>
      </c>
      <c r="D987" s="715" t="s">
        <v>3710</v>
      </c>
      <c r="E987" s="777">
        <v>6000</v>
      </c>
      <c r="F987" s="778">
        <v>6294268</v>
      </c>
      <c r="G987" s="760" t="s">
        <v>3725</v>
      </c>
      <c r="H987" s="760" t="s">
        <v>3665</v>
      </c>
      <c r="I987" s="761" t="s">
        <v>3658</v>
      </c>
      <c r="J987" s="761" t="s">
        <v>3658</v>
      </c>
      <c r="K987" s="761">
        <v>5</v>
      </c>
      <c r="L987" s="716">
        <v>5</v>
      </c>
      <c r="M987" s="762">
        <v>30000</v>
      </c>
      <c r="N987" s="716">
        <v>6</v>
      </c>
      <c r="O987" s="716">
        <v>6</v>
      </c>
      <c r="P987" s="787">
        <v>36000</v>
      </c>
    </row>
    <row r="988" spans="1:16" ht="48" x14ac:dyDescent="0.2">
      <c r="A988" s="715" t="s">
        <v>3649</v>
      </c>
      <c r="B988" s="715" t="s">
        <v>3691</v>
      </c>
      <c r="C988" s="722" t="s">
        <v>3650</v>
      </c>
      <c r="D988" s="715" t="s">
        <v>3710</v>
      </c>
      <c r="E988" s="777">
        <v>6000</v>
      </c>
      <c r="F988" s="778">
        <v>45463761</v>
      </c>
      <c r="G988" s="760" t="s">
        <v>3726</v>
      </c>
      <c r="H988" s="760" t="s">
        <v>3665</v>
      </c>
      <c r="I988" s="761" t="s">
        <v>3658</v>
      </c>
      <c r="J988" s="761" t="s">
        <v>3658</v>
      </c>
      <c r="K988" s="761">
        <v>4</v>
      </c>
      <c r="L988" s="716">
        <v>4</v>
      </c>
      <c r="M988" s="762">
        <v>24000</v>
      </c>
      <c r="N988" s="716">
        <v>6</v>
      </c>
      <c r="O988" s="716">
        <v>6</v>
      </c>
      <c r="P988" s="787">
        <v>36000</v>
      </c>
    </row>
    <row r="989" spans="1:16" ht="48" x14ac:dyDescent="0.2">
      <c r="A989" s="715" t="s">
        <v>3649</v>
      </c>
      <c r="B989" s="715" t="s">
        <v>3691</v>
      </c>
      <c r="C989" s="722" t="s">
        <v>3650</v>
      </c>
      <c r="D989" s="715" t="s">
        <v>3705</v>
      </c>
      <c r="E989" s="777">
        <v>6000</v>
      </c>
      <c r="F989" s="778">
        <v>42738171</v>
      </c>
      <c r="G989" s="760" t="s">
        <v>3727</v>
      </c>
      <c r="H989" s="760" t="s">
        <v>3665</v>
      </c>
      <c r="I989" s="761" t="s">
        <v>3658</v>
      </c>
      <c r="J989" s="761" t="s">
        <v>3658</v>
      </c>
      <c r="K989" s="761">
        <v>2</v>
      </c>
      <c r="L989" s="716">
        <v>2</v>
      </c>
      <c r="M989" s="762">
        <v>12000</v>
      </c>
      <c r="N989" s="716">
        <v>1</v>
      </c>
      <c r="O989" s="716">
        <v>1</v>
      </c>
      <c r="P989" s="787">
        <v>6000</v>
      </c>
    </row>
    <row r="990" spans="1:16" ht="48" x14ac:dyDescent="0.2">
      <c r="A990" s="715" t="s">
        <v>3649</v>
      </c>
      <c r="B990" s="715" t="s">
        <v>3691</v>
      </c>
      <c r="C990" s="722" t="s">
        <v>3650</v>
      </c>
      <c r="D990" s="715" t="s">
        <v>3705</v>
      </c>
      <c r="E990" s="777">
        <v>5000</v>
      </c>
      <c r="F990" s="778">
        <v>32971514</v>
      </c>
      <c r="G990" s="760" t="s">
        <v>3728</v>
      </c>
      <c r="H990" s="760" t="s">
        <v>3665</v>
      </c>
      <c r="I990" s="761" t="s">
        <v>3658</v>
      </c>
      <c r="J990" s="761" t="s">
        <v>3658</v>
      </c>
      <c r="K990" s="761">
        <v>1</v>
      </c>
      <c r="L990" s="716">
        <v>1</v>
      </c>
      <c r="M990" s="762">
        <v>5000</v>
      </c>
      <c r="N990" s="716">
        <v>2</v>
      </c>
      <c r="O990" s="716">
        <v>2</v>
      </c>
      <c r="P990" s="787">
        <v>6000</v>
      </c>
    </row>
    <row r="991" spans="1:16" ht="48" x14ac:dyDescent="0.2">
      <c r="A991" s="715" t="s">
        <v>3649</v>
      </c>
      <c r="B991" s="715" t="s">
        <v>3691</v>
      </c>
      <c r="C991" s="722" t="s">
        <v>3650</v>
      </c>
      <c r="D991" s="715" t="s">
        <v>3708</v>
      </c>
      <c r="E991" s="777">
        <v>6000</v>
      </c>
      <c r="F991" s="778">
        <v>31174917</v>
      </c>
      <c r="G991" s="760" t="s">
        <v>3729</v>
      </c>
      <c r="H991" s="760" t="s">
        <v>3665</v>
      </c>
      <c r="I991" s="761" t="s">
        <v>3658</v>
      </c>
      <c r="J991" s="761" t="s">
        <v>3658</v>
      </c>
      <c r="K991" s="761"/>
      <c r="L991" s="716"/>
      <c r="M991" s="722">
        <v>0</v>
      </c>
      <c r="N991" s="716">
        <v>6</v>
      </c>
      <c r="O991" s="716">
        <v>6</v>
      </c>
      <c r="P991" s="787">
        <v>36000</v>
      </c>
    </row>
    <row r="992" spans="1:16" ht="48" x14ac:dyDescent="0.2">
      <c r="A992" s="715" t="s">
        <v>3649</v>
      </c>
      <c r="B992" s="715" t="s">
        <v>3691</v>
      </c>
      <c r="C992" s="722" t="s">
        <v>3650</v>
      </c>
      <c r="D992" s="715" t="s">
        <v>3705</v>
      </c>
      <c r="E992" s="777">
        <v>6000</v>
      </c>
      <c r="F992" s="778">
        <v>44342957</v>
      </c>
      <c r="G992" s="760" t="s">
        <v>3730</v>
      </c>
      <c r="H992" s="760" t="s">
        <v>3665</v>
      </c>
      <c r="I992" s="761" t="s">
        <v>3658</v>
      </c>
      <c r="J992" s="761" t="s">
        <v>3658</v>
      </c>
      <c r="K992" s="761"/>
      <c r="L992" s="716"/>
      <c r="M992" s="722">
        <v>0</v>
      </c>
      <c r="N992" s="716">
        <v>1</v>
      </c>
      <c r="O992" s="716">
        <v>1</v>
      </c>
      <c r="P992" s="787">
        <v>6000</v>
      </c>
    </row>
    <row r="993" spans="1:16" ht="48" x14ac:dyDescent="0.2">
      <c r="A993" s="715" t="s">
        <v>3649</v>
      </c>
      <c r="B993" s="715" t="s">
        <v>3691</v>
      </c>
      <c r="C993" s="722" t="s">
        <v>3650</v>
      </c>
      <c r="D993" s="715" t="s">
        <v>3705</v>
      </c>
      <c r="E993" s="777">
        <v>5000</v>
      </c>
      <c r="F993" s="778">
        <v>44870935</v>
      </c>
      <c r="G993" s="760" t="s">
        <v>3731</v>
      </c>
      <c r="H993" s="760" t="s">
        <v>3665</v>
      </c>
      <c r="I993" s="761" t="s">
        <v>3658</v>
      </c>
      <c r="J993" s="761" t="s">
        <v>3658</v>
      </c>
      <c r="K993" s="761"/>
      <c r="L993" s="716"/>
      <c r="M993" s="722">
        <v>0</v>
      </c>
      <c r="N993" s="716">
        <v>1</v>
      </c>
      <c r="O993" s="716">
        <v>1</v>
      </c>
      <c r="P993" s="787">
        <v>5000</v>
      </c>
    </row>
    <row r="994" spans="1:16" ht="48" x14ac:dyDescent="0.2">
      <c r="A994" s="715" t="s">
        <v>3649</v>
      </c>
      <c r="B994" s="715" t="s">
        <v>3691</v>
      </c>
      <c r="C994" s="722" t="s">
        <v>3650</v>
      </c>
      <c r="D994" s="715" t="s">
        <v>3705</v>
      </c>
      <c r="E994" s="777">
        <v>6000</v>
      </c>
      <c r="F994" s="778">
        <v>43938931</v>
      </c>
      <c r="G994" s="760" t="s">
        <v>3732</v>
      </c>
      <c r="H994" s="760" t="s">
        <v>3665</v>
      </c>
      <c r="I994" s="761" t="s">
        <v>3658</v>
      </c>
      <c r="J994" s="761" t="s">
        <v>3658</v>
      </c>
      <c r="K994" s="761"/>
      <c r="L994" s="716"/>
      <c r="M994" s="722">
        <v>0</v>
      </c>
      <c r="N994" s="716">
        <v>1</v>
      </c>
      <c r="O994" s="716">
        <v>1</v>
      </c>
      <c r="P994" s="787">
        <v>6000</v>
      </c>
    </row>
    <row r="995" spans="1:16" x14ac:dyDescent="0.2">
      <c r="A995" s="781" t="s">
        <v>1274</v>
      </c>
      <c r="B995" s="782"/>
      <c r="C995" s="782"/>
      <c r="D995" s="782"/>
      <c r="E995" s="782"/>
      <c r="F995" s="782"/>
      <c r="G995" s="782"/>
      <c r="H995" s="782"/>
      <c r="I995" s="782"/>
      <c r="J995" s="782"/>
      <c r="K995" s="782"/>
      <c r="L995" s="782"/>
      <c r="M995" s="782"/>
      <c r="N995" s="782"/>
      <c r="O995" s="782"/>
      <c r="P995" s="782"/>
    </row>
    <row r="996" spans="1:16" ht="45" x14ac:dyDescent="0.2">
      <c r="A996" s="717" t="s">
        <v>1274</v>
      </c>
      <c r="B996" s="717" t="s">
        <v>2897</v>
      </c>
      <c r="C996" s="778" t="s">
        <v>104</v>
      </c>
      <c r="D996" s="717" t="s">
        <v>3733</v>
      </c>
      <c r="E996" s="759">
        <v>3200</v>
      </c>
      <c r="F996" s="719">
        <v>41076960</v>
      </c>
      <c r="G996" s="791" t="s">
        <v>3734</v>
      </c>
      <c r="H996" s="717" t="s">
        <v>3735</v>
      </c>
      <c r="I996" s="717" t="s">
        <v>2556</v>
      </c>
      <c r="J996" s="717" t="s">
        <v>2556</v>
      </c>
      <c r="K996" s="719">
        <v>1</v>
      </c>
      <c r="L996" s="719">
        <v>1</v>
      </c>
      <c r="M996" s="719">
        <v>3200</v>
      </c>
      <c r="N996" s="719"/>
      <c r="O996" s="719"/>
      <c r="P996" s="759">
        <v>0</v>
      </c>
    </row>
    <row r="997" spans="1:16" ht="45" x14ac:dyDescent="0.2">
      <c r="A997" s="717" t="s">
        <v>1274</v>
      </c>
      <c r="B997" s="717" t="s">
        <v>2897</v>
      </c>
      <c r="C997" s="778" t="s">
        <v>104</v>
      </c>
      <c r="D997" s="717" t="s">
        <v>2918</v>
      </c>
      <c r="E997" s="759">
        <v>1400</v>
      </c>
      <c r="F997" s="719">
        <v>71000508</v>
      </c>
      <c r="G997" s="791" t="s">
        <v>3736</v>
      </c>
      <c r="H997" s="717" t="s">
        <v>2918</v>
      </c>
      <c r="I997" s="760" t="s">
        <v>2527</v>
      </c>
      <c r="J997" s="760" t="s">
        <v>2527</v>
      </c>
      <c r="K997" s="719">
        <v>1</v>
      </c>
      <c r="L997" s="719">
        <v>12</v>
      </c>
      <c r="M997" s="719">
        <v>16800</v>
      </c>
      <c r="N997" s="719"/>
      <c r="O997" s="719"/>
      <c r="P997" s="759">
        <v>0</v>
      </c>
    </row>
    <row r="998" spans="1:16" ht="30" x14ac:dyDescent="0.2">
      <c r="A998" s="717" t="s">
        <v>1274</v>
      </c>
      <c r="B998" s="717" t="s">
        <v>2897</v>
      </c>
      <c r="C998" s="778" t="s">
        <v>104</v>
      </c>
      <c r="D998" s="717" t="s">
        <v>2986</v>
      </c>
      <c r="E998" s="759">
        <v>2400</v>
      </c>
      <c r="F998" s="719">
        <v>47496139</v>
      </c>
      <c r="G998" s="791" t="s">
        <v>3737</v>
      </c>
      <c r="H998" s="717" t="s">
        <v>2986</v>
      </c>
      <c r="I998" s="717" t="s">
        <v>2556</v>
      </c>
      <c r="J998" s="717" t="s">
        <v>2556</v>
      </c>
      <c r="K998" s="719">
        <v>1</v>
      </c>
      <c r="L998" s="719">
        <v>0.5</v>
      </c>
      <c r="M998" s="719">
        <v>1200</v>
      </c>
      <c r="N998" s="719"/>
      <c r="O998" s="719"/>
      <c r="P998" s="759">
        <v>0</v>
      </c>
    </row>
    <row r="999" spans="1:16" ht="45" x14ac:dyDescent="0.2">
      <c r="A999" s="717" t="s">
        <v>1274</v>
      </c>
      <c r="B999" s="717" t="s">
        <v>2897</v>
      </c>
      <c r="C999" s="778" t="s">
        <v>104</v>
      </c>
      <c r="D999" s="717" t="s">
        <v>2928</v>
      </c>
      <c r="E999" s="759">
        <v>2400</v>
      </c>
      <c r="F999" s="719">
        <v>10659840</v>
      </c>
      <c r="G999" s="791" t="s">
        <v>3738</v>
      </c>
      <c r="H999" s="717" t="s">
        <v>2928</v>
      </c>
      <c r="I999" s="717" t="s">
        <v>2556</v>
      </c>
      <c r="J999" s="717" t="s">
        <v>2556</v>
      </c>
      <c r="K999" s="719">
        <v>1</v>
      </c>
      <c r="L999" s="719">
        <v>1</v>
      </c>
      <c r="M999" s="719">
        <v>2400</v>
      </c>
      <c r="N999" s="719"/>
      <c r="O999" s="719"/>
      <c r="P999" s="759">
        <v>0</v>
      </c>
    </row>
    <row r="1000" spans="1:16" ht="45" x14ac:dyDescent="0.2">
      <c r="A1000" s="717" t="s">
        <v>1274</v>
      </c>
      <c r="B1000" s="717" t="s">
        <v>2897</v>
      </c>
      <c r="C1000" s="778" t="s">
        <v>104</v>
      </c>
      <c r="D1000" s="717" t="s">
        <v>3739</v>
      </c>
      <c r="E1000" s="759">
        <v>2000</v>
      </c>
      <c r="F1000" s="719">
        <v>41938297</v>
      </c>
      <c r="G1000" s="791" t="s">
        <v>3740</v>
      </c>
      <c r="H1000" s="717" t="s">
        <v>3739</v>
      </c>
      <c r="I1000" s="760" t="s">
        <v>2527</v>
      </c>
      <c r="J1000" s="717" t="s">
        <v>3741</v>
      </c>
      <c r="K1000" s="719">
        <v>1</v>
      </c>
      <c r="L1000" s="719">
        <v>0.5</v>
      </c>
      <c r="M1000" s="719">
        <v>1000</v>
      </c>
      <c r="N1000" s="719"/>
      <c r="O1000" s="719"/>
      <c r="P1000" s="759">
        <v>0</v>
      </c>
    </row>
    <row r="1001" spans="1:16" ht="45" x14ac:dyDescent="0.2">
      <c r="A1001" s="717" t="s">
        <v>1274</v>
      </c>
      <c r="B1001" s="717" t="s">
        <v>2897</v>
      </c>
      <c r="C1001" s="778" t="s">
        <v>104</v>
      </c>
      <c r="D1001" s="717" t="s">
        <v>3742</v>
      </c>
      <c r="E1001" s="759">
        <v>2800</v>
      </c>
      <c r="F1001" s="719">
        <v>70980780</v>
      </c>
      <c r="G1001" s="791" t="s">
        <v>3743</v>
      </c>
      <c r="H1001" s="717" t="s">
        <v>3735</v>
      </c>
      <c r="I1001" s="717" t="s">
        <v>2556</v>
      </c>
      <c r="J1001" s="717" t="s">
        <v>2556</v>
      </c>
      <c r="K1001" s="719">
        <v>1</v>
      </c>
      <c r="L1001" s="719">
        <v>0.5</v>
      </c>
      <c r="M1001" s="719">
        <v>1400</v>
      </c>
      <c r="N1001" s="719"/>
      <c r="O1001" s="719"/>
      <c r="P1001" s="759">
        <v>0</v>
      </c>
    </row>
    <row r="1002" spans="1:16" ht="45" x14ac:dyDescent="0.2">
      <c r="A1002" s="717" t="s">
        <v>1274</v>
      </c>
      <c r="B1002" s="717" t="s">
        <v>2897</v>
      </c>
      <c r="C1002" s="778" t="s">
        <v>104</v>
      </c>
      <c r="D1002" s="717" t="s">
        <v>3744</v>
      </c>
      <c r="E1002" s="759">
        <v>2800</v>
      </c>
      <c r="F1002" s="719">
        <v>44006480</v>
      </c>
      <c r="G1002" s="791" t="s">
        <v>3745</v>
      </c>
      <c r="H1002" s="717" t="s">
        <v>3476</v>
      </c>
      <c r="I1002" s="717" t="s">
        <v>2556</v>
      </c>
      <c r="J1002" s="717" t="s">
        <v>2556</v>
      </c>
      <c r="K1002" s="719">
        <v>1</v>
      </c>
      <c r="L1002" s="719">
        <v>0.5</v>
      </c>
      <c r="M1002" s="719">
        <v>1400</v>
      </c>
      <c r="N1002" s="719"/>
      <c r="O1002" s="719"/>
      <c r="P1002" s="759">
        <v>0</v>
      </c>
    </row>
    <row r="1003" spans="1:16" ht="60" x14ac:dyDescent="0.2">
      <c r="A1003" s="717" t="s">
        <v>1274</v>
      </c>
      <c r="B1003" s="717" t="s">
        <v>2897</v>
      </c>
      <c r="C1003" s="778" t="s">
        <v>104</v>
      </c>
      <c r="D1003" s="717" t="s">
        <v>3746</v>
      </c>
      <c r="E1003" s="759">
        <v>2400</v>
      </c>
      <c r="F1003" s="719">
        <v>10641493</v>
      </c>
      <c r="G1003" s="791" t="s">
        <v>3747</v>
      </c>
      <c r="H1003" s="717" t="s">
        <v>3128</v>
      </c>
      <c r="I1003" s="717" t="s">
        <v>2556</v>
      </c>
      <c r="J1003" s="717" t="s">
        <v>2556</v>
      </c>
      <c r="K1003" s="719">
        <v>1</v>
      </c>
      <c r="L1003" s="719">
        <v>0.5</v>
      </c>
      <c r="M1003" s="719">
        <v>1200</v>
      </c>
      <c r="N1003" s="719"/>
      <c r="O1003" s="719"/>
      <c r="P1003" s="759">
        <v>0</v>
      </c>
    </row>
    <row r="1004" spans="1:16" ht="45" x14ac:dyDescent="0.2">
      <c r="A1004" s="717" t="s">
        <v>1274</v>
      </c>
      <c r="B1004" s="717" t="s">
        <v>2897</v>
      </c>
      <c r="C1004" s="778" t="s">
        <v>104</v>
      </c>
      <c r="D1004" s="717" t="s">
        <v>2909</v>
      </c>
      <c r="E1004" s="759">
        <v>1400</v>
      </c>
      <c r="F1004" s="719">
        <v>80365505</v>
      </c>
      <c r="G1004" s="791" t="s">
        <v>3748</v>
      </c>
      <c r="H1004" s="717" t="s">
        <v>3123</v>
      </c>
      <c r="I1004" s="717" t="s">
        <v>2556</v>
      </c>
      <c r="J1004" s="717" t="s">
        <v>2556</v>
      </c>
      <c r="K1004" s="719">
        <v>1</v>
      </c>
      <c r="L1004" s="719">
        <v>1</v>
      </c>
      <c r="M1004" s="719">
        <v>1400</v>
      </c>
      <c r="N1004" s="719"/>
      <c r="O1004" s="719"/>
      <c r="P1004" s="759">
        <v>0</v>
      </c>
    </row>
    <row r="1005" spans="1:16" ht="60" x14ac:dyDescent="0.2">
      <c r="A1005" s="717" t="s">
        <v>1274</v>
      </c>
      <c r="B1005" s="717" t="s">
        <v>2897</v>
      </c>
      <c r="C1005" s="778" t="s">
        <v>104</v>
      </c>
      <c r="D1005" s="717" t="s">
        <v>3476</v>
      </c>
      <c r="E1005" s="759">
        <v>2400</v>
      </c>
      <c r="F1005" s="719">
        <v>4430027</v>
      </c>
      <c r="G1005" s="717" t="s">
        <v>3749</v>
      </c>
      <c r="H1005" s="717" t="s">
        <v>3476</v>
      </c>
      <c r="I1005" s="717" t="s">
        <v>2556</v>
      </c>
      <c r="J1005" s="717" t="s">
        <v>2556</v>
      </c>
      <c r="K1005" s="719">
        <v>1</v>
      </c>
      <c r="L1005" s="719">
        <v>7</v>
      </c>
      <c r="M1005" s="719">
        <v>16800</v>
      </c>
      <c r="N1005" s="719"/>
      <c r="O1005" s="719"/>
      <c r="P1005" s="759">
        <v>0</v>
      </c>
    </row>
    <row r="1006" spans="1:16" ht="45" x14ac:dyDescent="0.2">
      <c r="A1006" s="717" t="s">
        <v>1274</v>
      </c>
      <c r="B1006" s="717" t="s">
        <v>2897</v>
      </c>
      <c r="C1006" s="778" t="s">
        <v>104</v>
      </c>
      <c r="D1006" s="717" t="s">
        <v>2940</v>
      </c>
      <c r="E1006" s="759">
        <v>4200</v>
      </c>
      <c r="F1006" s="719">
        <v>44355715</v>
      </c>
      <c r="G1006" s="717" t="s">
        <v>3750</v>
      </c>
      <c r="H1006" s="717" t="s">
        <v>2940</v>
      </c>
      <c r="I1006" s="717" t="s">
        <v>2556</v>
      </c>
      <c r="J1006" s="717" t="s">
        <v>2556</v>
      </c>
      <c r="K1006" s="719">
        <v>1</v>
      </c>
      <c r="L1006" s="719">
        <v>5</v>
      </c>
      <c r="M1006" s="719">
        <v>21000</v>
      </c>
      <c r="N1006" s="719"/>
      <c r="O1006" s="719"/>
      <c r="P1006" s="759">
        <v>0</v>
      </c>
    </row>
    <row r="1007" spans="1:16" ht="45" x14ac:dyDescent="0.2">
      <c r="A1007" s="717" t="s">
        <v>1274</v>
      </c>
      <c r="B1007" s="717" t="s">
        <v>2897</v>
      </c>
      <c r="C1007" s="778" t="s">
        <v>104</v>
      </c>
      <c r="D1007" s="717" t="s">
        <v>3064</v>
      </c>
      <c r="E1007" s="759">
        <v>2400</v>
      </c>
      <c r="F1007" s="719">
        <v>44246164</v>
      </c>
      <c r="G1007" s="717" t="s">
        <v>3751</v>
      </c>
      <c r="H1007" s="717" t="s">
        <v>3064</v>
      </c>
      <c r="I1007" s="717" t="s">
        <v>2556</v>
      </c>
      <c r="J1007" s="717" t="s">
        <v>2556</v>
      </c>
      <c r="K1007" s="719">
        <v>1</v>
      </c>
      <c r="L1007" s="719">
        <v>4</v>
      </c>
      <c r="M1007" s="719">
        <v>9600</v>
      </c>
      <c r="N1007" s="719"/>
      <c r="O1007" s="719"/>
      <c r="P1007" s="759">
        <v>0</v>
      </c>
    </row>
    <row r="1008" spans="1:16" ht="60" x14ac:dyDescent="0.2">
      <c r="A1008" s="717" t="s">
        <v>1274</v>
      </c>
      <c r="B1008" s="717" t="s">
        <v>2897</v>
      </c>
      <c r="C1008" s="778" t="s">
        <v>104</v>
      </c>
      <c r="D1008" s="717" t="s">
        <v>3476</v>
      </c>
      <c r="E1008" s="759">
        <v>2400</v>
      </c>
      <c r="F1008" s="719">
        <v>43071635</v>
      </c>
      <c r="G1008" s="717" t="s">
        <v>3752</v>
      </c>
      <c r="H1008" s="717" t="s">
        <v>3476</v>
      </c>
      <c r="I1008" s="717" t="s">
        <v>2556</v>
      </c>
      <c r="J1008" s="717" t="s">
        <v>2556</v>
      </c>
      <c r="K1008" s="719">
        <v>4</v>
      </c>
      <c r="L1008" s="719">
        <v>12</v>
      </c>
      <c r="M1008" s="719">
        <v>28800</v>
      </c>
      <c r="N1008" s="719">
        <v>4</v>
      </c>
      <c r="O1008" s="719">
        <v>12</v>
      </c>
      <c r="P1008" s="759">
        <v>28800</v>
      </c>
    </row>
    <row r="1009" spans="1:16" ht="45" x14ac:dyDescent="0.2">
      <c r="A1009" s="717" t="s">
        <v>1274</v>
      </c>
      <c r="B1009" s="717" t="s">
        <v>2897</v>
      </c>
      <c r="C1009" s="778" t="s">
        <v>104</v>
      </c>
      <c r="D1009" s="717" t="s">
        <v>2940</v>
      </c>
      <c r="E1009" s="759">
        <v>4200</v>
      </c>
      <c r="F1009" s="719">
        <v>45301217</v>
      </c>
      <c r="G1009" s="717" t="s">
        <v>3753</v>
      </c>
      <c r="H1009" s="717" t="s">
        <v>2940</v>
      </c>
      <c r="I1009" s="717" t="s">
        <v>2556</v>
      </c>
      <c r="J1009" s="717" t="s">
        <v>2556</v>
      </c>
      <c r="K1009" s="719">
        <v>1</v>
      </c>
      <c r="L1009" s="719">
        <v>3</v>
      </c>
      <c r="M1009" s="719">
        <v>12600</v>
      </c>
      <c r="N1009" s="719"/>
      <c r="O1009" s="719"/>
      <c r="P1009" s="759">
        <v>0</v>
      </c>
    </row>
    <row r="1010" spans="1:16" ht="60" x14ac:dyDescent="0.2">
      <c r="A1010" s="717" t="s">
        <v>1274</v>
      </c>
      <c r="B1010" s="717" t="s">
        <v>2897</v>
      </c>
      <c r="C1010" s="778" t="s">
        <v>104</v>
      </c>
      <c r="D1010" s="717" t="s">
        <v>2940</v>
      </c>
      <c r="E1010" s="759">
        <v>4200</v>
      </c>
      <c r="F1010" s="719">
        <v>42725213</v>
      </c>
      <c r="G1010" s="717" t="s">
        <v>3754</v>
      </c>
      <c r="H1010" s="717" t="s">
        <v>2940</v>
      </c>
      <c r="I1010" s="717" t="s">
        <v>2556</v>
      </c>
      <c r="J1010" s="717" t="s">
        <v>2556</v>
      </c>
      <c r="K1010" s="719">
        <v>4</v>
      </c>
      <c r="L1010" s="719">
        <v>12</v>
      </c>
      <c r="M1010" s="719">
        <v>50400</v>
      </c>
      <c r="N1010" s="719">
        <v>4</v>
      </c>
      <c r="O1010" s="719">
        <v>12</v>
      </c>
      <c r="P1010" s="759">
        <v>50400</v>
      </c>
    </row>
    <row r="1011" spans="1:16" ht="45" x14ac:dyDescent="0.2">
      <c r="A1011" s="717" t="s">
        <v>1274</v>
      </c>
      <c r="B1011" s="717" t="s">
        <v>2897</v>
      </c>
      <c r="C1011" s="778" t="s">
        <v>104</v>
      </c>
      <c r="D1011" s="717" t="s">
        <v>2928</v>
      </c>
      <c r="E1011" s="759">
        <v>2400</v>
      </c>
      <c r="F1011" s="719">
        <v>43141331</v>
      </c>
      <c r="G1011" s="717" t="s">
        <v>3755</v>
      </c>
      <c r="H1011" s="717" t="s">
        <v>2928</v>
      </c>
      <c r="I1011" s="717" t="s">
        <v>2556</v>
      </c>
      <c r="J1011" s="717" t="s">
        <v>2556</v>
      </c>
      <c r="K1011" s="719">
        <v>2</v>
      </c>
      <c r="L1011" s="719">
        <v>6</v>
      </c>
      <c r="M1011" s="719">
        <v>14400</v>
      </c>
      <c r="N1011" s="719">
        <v>4</v>
      </c>
      <c r="O1011" s="719">
        <v>12</v>
      </c>
      <c r="P1011" s="759">
        <v>28800</v>
      </c>
    </row>
    <row r="1012" spans="1:16" ht="45" x14ac:dyDescent="0.2">
      <c r="A1012" s="717" t="s">
        <v>1274</v>
      </c>
      <c r="B1012" s="717" t="s">
        <v>2897</v>
      </c>
      <c r="C1012" s="778" t="s">
        <v>104</v>
      </c>
      <c r="D1012" s="717" t="s">
        <v>3099</v>
      </c>
      <c r="E1012" s="759">
        <v>1600</v>
      </c>
      <c r="F1012" s="719">
        <v>44082737</v>
      </c>
      <c r="G1012" s="717" t="s">
        <v>3756</v>
      </c>
      <c r="H1012" s="717" t="s">
        <v>3099</v>
      </c>
      <c r="I1012" s="760" t="s">
        <v>2527</v>
      </c>
      <c r="J1012" s="760" t="s">
        <v>2527</v>
      </c>
      <c r="K1012" s="719">
        <v>2</v>
      </c>
      <c r="L1012" s="719">
        <v>6</v>
      </c>
      <c r="M1012" s="719">
        <v>9600</v>
      </c>
      <c r="N1012" s="719">
        <v>4</v>
      </c>
      <c r="O1012" s="719">
        <v>12</v>
      </c>
      <c r="P1012" s="759">
        <v>19200</v>
      </c>
    </row>
    <row r="1013" spans="1:16" ht="60" x14ac:dyDescent="0.2">
      <c r="A1013" s="717" t="s">
        <v>1274</v>
      </c>
      <c r="B1013" s="717" t="s">
        <v>2897</v>
      </c>
      <c r="C1013" s="778" t="s">
        <v>104</v>
      </c>
      <c r="D1013" s="717" t="s">
        <v>2912</v>
      </c>
      <c r="E1013" s="759">
        <v>1200</v>
      </c>
      <c r="F1013" s="719">
        <v>31301558</v>
      </c>
      <c r="G1013" s="717" t="s">
        <v>3757</v>
      </c>
      <c r="H1013" s="717" t="s">
        <v>2912</v>
      </c>
      <c r="I1013" s="760" t="s">
        <v>2527</v>
      </c>
      <c r="J1013" s="717" t="s">
        <v>3758</v>
      </c>
      <c r="K1013" s="719">
        <v>4</v>
      </c>
      <c r="L1013" s="719">
        <v>12</v>
      </c>
      <c r="M1013" s="719">
        <v>14400</v>
      </c>
      <c r="N1013" s="719">
        <v>4</v>
      </c>
      <c r="O1013" s="719">
        <v>12</v>
      </c>
      <c r="P1013" s="759">
        <v>14400</v>
      </c>
    </row>
    <row r="1014" spans="1:16" ht="30" x14ac:dyDescent="0.2">
      <c r="A1014" s="717" t="s">
        <v>1274</v>
      </c>
      <c r="B1014" s="717" t="s">
        <v>2897</v>
      </c>
      <c r="C1014" s="778" t="s">
        <v>104</v>
      </c>
      <c r="D1014" s="717" t="s">
        <v>2909</v>
      </c>
      <c r="E1014" s="759">
        <v>1400</v>
      </c>
      <c r="F1014" s="719">
        <v>80138391</v>
      </c>
      <c r="G1014" s="717" t="s">
        <v>3759</v>
      </c>
      <c r="H1014" s="717" t="s">
        <v>2909</v>
      </c>
      <c r="I1014" s="717" t="s">
        <v>2556</v>
      </c>
      <c r="J1014" s="717" t="s">
        <v>2556</v>
      </c>
      <c r="K1014" s="719">
        <v>4</v>
      </c>
      <c r="L1014" s="719">
        <v>12</v>
      </c>
      <c r="M1014" s="719">
        <v>16800</v>
      </c>
      <c r="N1014" s="719">
        <v>4</v>
      </c>
      <c r="O1014" s="719">
        <v>12</v>
      </c>
      <c r="P1014" s="759">
        <v>16800</v>
      </c>
    </row>
    <row r="1015" spans="1:16" ht="45" x14ac:dyDescent="0.2">
      <c r="A1015" s="717" t="s">
        <v>1274</v>
      </c>
      <c r="B1015" s="717" t="s">
        <v>2897</v>
      </c>
      <c r="C1015" s="778" t="s">
        <v>104</v>
      </c>
      <c r="D1015" s="717" t="s">
        <v>2909</v>
      </c>
      <c r="E1015" s="759">
        <v>1400</v>
      </c>
      <c r="F1015" s="719">
        <v>10363142</v>
      </c>
      <c r="G1015" s="717" t="s">
        <v>3760</v>
      </c>
      <c r="H1015" s="717" t="s">
        <v>2909</v>
      </c>
      <c r="I1015" s="717" t="s">
        <v>2556</v>
      </c>
      <c r="J1015" s="717" t="s">
        <v>2556</v>
      </c>
      <c r="K1015" s="719">
        <v>4</v>
      </c>
      <c r="L1015" s="719">
        <v>12</v>
      </c>
      <c r="M1015" s="719">
        <v>16800</v>
      </c>
      <c r="N1015" s="719">
        <v>4</v>
      </c>
      <c r="O1015" s="719">
        <v>12</v>
      </c>
      <c r="P1015" s="759">
        <v>16800</v>
      </c>
    </row>
    <row r="1016" spans="1:16" ht="60" x14ac:dyDescent="0.2">
      <c r="A1016" s="717" t="s">
        <v>1274</v>
      </c>
      <c r="B1016" s="717" t="s">
        <v>2897</v>
      </c>
      <c r="C1016" s="778" t="s">
        <v>104</v>
      </c>
      <c r="D1016" s="717" t="s">
        <v>2912</v>
      </c>
      <c r="E1016" s="759">
        <v>1200</v>
      </c>
      <c r="F1016" s="719">
        <v>31302096</v>
      </c>
      <c r="G1016" s="717" t="s">
        <v>3761</v>
      </c>
      <c r="H1016" s="717" t="s">
        <v>2912</v>
      </c>
      <c r="I1016" s="760" t="s">
        <v>2527</v>
      </c>
      <c r="J1016" s="717" t="s">
        <v>3758</v>
      </c>
      <c r="K1016" s="719">
        <v>4</v>
      </c>
      <c r="L1016" s="719">
        <v>12</v>
      </c>
      <c r="M1016" s="719">
        <v>14400</v>
      </c>
      <c r="N1016" s="719">
        <v>4</v>
      </c>
      <c r="O1016" s="719">
        <v>12</v>
      </c>
      <c r="P1016" s="759">
        <v>14400</v>
      </c>
    </row>
    <row r="1017" spans="1:16" ht="60" x14ac:dyDescent="0.2">
      <c r="A1017" s="717" t="s">
        <v>1274</v>
      </c>
      <c r="B1017" s="717" t="s">
        <v>2897</v>
      </c>
      <c r="C1017" s="778" t="s">
        <v>104</v>
      </c>
      <c r="D1017" s="717" t="s">
        <v>2899</v>
      </c>
      <c r="E1017" s="759">
        <v>1115</v>
      </c>
      <c r="F1017" s="719">
        <v>6087437</v>
      </c>
      <c r="G1017" s="717" t="s">
        <v>3762</v>
      </c>
      <c r="H1017" s="717" t="s">
        <v>2899</v>
      </c>
      <c r="I1017" s="717" t="s">
        <v>2556</v>
      </c>
      <c r="J1017" s="717" t="s">
        <v>2556</v>
      </c>
      <c r="K1017" s="719">
        <v>1</v>
      </c>
      <c r="L1017" s="719">
        <v>4</v>
      </c>
      <c r="M1017" s="719">
        <v>4460</v>
      </c>
      <c r="N1017" s="719"/>
      <c r="O1017" s="719"/>
      <c r="P1017" s="759">
        <v>0</v>
      </c>
    </row>
    <row r="1018" spans="1:16" ht="45" x14ac:dyDescent="0.2">
      <c r="A1018" s="717" t="s">
        <v>1274</v>
      </c>
      <c r="B1018" s="717" t="s">
        <v>2897</v>
      </c>
      <c r="C1018" s="778" t="s">
        <v>104</v>
      </c>
      <c r="D1018" s="717" t="s">
        <v>3235</v>
      </c>
      <c r="E1018" s="759">
        <v>2400</v>
      </c>
      <c r="F1018" s="719">
        <v>42660435</v>
      </c>
      <c r="G1018" s="717" t="s">
        <v>3763</v>
      </c>
      <c r="H1018" s="717" t="s">
        <v>3235</v>
      </c>
      <c r="I1018" s="717" t="s">
        <v>2556</v>
      </c>
      <c r="J1018" s="717" t="s">
        <v>2556</v>
      </c>
      <c r="K1018" s="719">
        <v>2</v>
      </c>
      <c r="L1018" s="719">
        <v>6</v>
      </c>
      <c r="M1018" s="719">
        <v>14400</v>
      </c>
      <c r="N1018" s="719">
        <v>4</v>
      </c>
      <c r="O1018" s="719">
        <v>12</v>
      </c>
      <c r="P1018" s="759">
        <v>28800</v>
      </c>
    </row>
    <row r="1019" spans="1:16" ht="45" x14ac:dyDescent="0.2">
      <c r="A1019" s="717" t="s">
        <v>1274</v>
      </c>
      <c r="B1019" s="717" t="s">
        <v>2897</v>
      </c>
      <c r="C1019" s="778" t="s">
        <v>104</v>
      </c>
      <c r="D1019" s="717" t="s">
        <v>3059</v>
      </c>
      <c r="E1019" s="759">
        <v>1600</v>
      </c>
      <c r="F1019" s="719">
        <v>46674601</v>
      </c>
      <c r="G1019" s="717" t="s">
        <v>3764</v>
      </c>
      <c r="H1019" s="717" t="s">
        <v>3059</v>
      </c>
      <c r="I1019" s="760" t="s">
        <v>2527</v>
      </c>
      <c r="J1019" s="760" t="s">
        <v>2527</v>
      </c>
      <c r="K1019" s="719">
        <v>2</v>
      </c>
      <c r="L1019" s="719">
        <v>6</v>
      </c>
      <c r="M1019" s="719">
        <v>9600</v>
      </c>
      <c r="N1019" s="719">
        <v>4</v>
      </c>
      <c r="O1019" s="719">
        <v>12</v>
      </c>
      <c r="P1019" s="759">
        <v>19200</v>
      </c>
    </row>
    <row r="1020" spans="1:16" ht="60" x14ac:dyDescent="0.2">
      <c r="A1020" s="717" t="s">
        <v>1274</v>
      </c>
      <c r="B1020" s="717" t="s">
        <v>2897</v>
      </c>
      <c r="C1020" s="778" t="s">
        <v>104</v>
      </c>
      <c r="D1020" s="717" t="s">
        <v>2909</v>
      </c>
      <c r="E1020" s="759">
        <v>1400</v>
      </c>
      <c r="F1020" s="719">
        <v>31302128</v>
      </c>
      <c r="G1020" s="717" t="s">
        <v>3765</v>
      </c>
      <c r="H1020" s="717" t="s">
        <v>2909</v>
      </c>
      <c r="I1020" s="717" t="s">
        <v>2556</v>
      </c>
      <c r="J1020" s="717" t="s">
        <v>2556</v>
      </c>
      <c r="K1020" s="719">
        <v>4</v>
      </c>
      <c r="L1020" s="719">
        <v>12</v>
      </c>
      <c r="M1020" s="719">
        <v>16800</v>
      </c>
      <c r="N1020" s="719">
        <v>4</v>
      </c>
      <c r="O1020" s="719">
        <v>12</v>
      </c>
      <c r="P1020" s="759">
        <v>16800</v>
      </c>
    </row>
    <row r="1021" spans="1:16" ht="45" x14ac:dyDescent="0.2">
      <c r="A1021" s="717" t="s">
        <v>1274</v>
      </c>
      <c r="B1021" s="717" t="s">
        <v>2897</v>
      </c>
      <c r="C1021" s="778" t="s">
        <v>104</v>
      </c>
      <c r="D1021" s="717" t="s">
        <v>2928</v>
      </c>
      <c r="E1021" s="759">
        <v>2400</v>
      </c>
      <c r="F1021" s="719">
        <v>73333720</v>
      </c>
      <c r="G1021" s="717" t="s">
        <v>3766</v>
      </c>
      <c r="H1021" s="717" t="s">
        <v>2928</v>
      </c>
      <c r="I1021" s="717" t="s">
        <v>2556</v>
      </c>
      <c r="J1021" s="717" t="s">
        <v>2556</v>
      </c>
      <c r="K1021" s="719">
        <v>2</v>
      </c>
      <c r="L1021" s="719">
        <v>12</v>
      </c>
      <c r="M1021" s="719">
        <v>28800</v>
      </c>
      <c r="N1021" s="719">
        <v>4</v>
      </c>
      <c r="O1021" s="719">
        <v>12</v>
      </c>
      <c r="P1021" s="759">
        <v>28800</v>
      </c>
    </row>
    <row r="1022" spans="1:16" ht="60" x14ac:dyDescent="0.2">
      <c r="A1022" s="717" t="s">
        <v>1274</v>
      </c>
      <c r="B1022" s="717" t="s">
        <v>2897</v>
      </c>
      <c r="C1022" s="778" t="s">
        <v>104</v>
      </c>
      <c r="D1022" s="717" t="s">
        <v>2918</v>
      </c>
      <c r="E1022" s="759">
        <v>1700</v>
      </c>
      <c r="F1022" s="719">
        <v>47653776</v>
      </c>
      <c r="G1022" s="717" t="s">
        <v>3767</v>
      </c>
      <c r="H1022" s="717" t="s">
        <v>2918</v>
      </c>
      <c r="I1022" s="760" t="s">
        <v>2527</v>
      </c>
      <c r="J1022" s="760" t="s">
        <v>2527</v>
      </c>
      <c r="K1022" s="719">
        <v>2</v>
      </c>
      <c r="L1022" s="719">
        <v>12</v>
      </c>
      <c r="M1022" s="719">
        <v>20400</v>
      </c>
      <c r="N1022" s="719">
        <v>4</v>
      </c>
      <c r="O1022" s="719">
        <v>12</v>
      </c>
      <c r="P1022" s="759">
        <v>20400</v>
      </c>
    </row>
    <row r="1023" spans="1:16" ht="60" x14ac:dyDescent="0.2">
      <c r="A1023" s="717" t="s">
        <v>1274</v>
      </c>
      <c r="B1023" s="717" t="s">
        <v>2897</v>
      </c>
      <c r="C1023" s="778" t="s">
        <v>104</v>
      </c>
      <c r="D1023" s="717" t="s">
        <v>2918</v>
      </c>
      <c r="E1023" s="759">
        <v>1700</v>
      </c>
      <c r="F1023" s="719">
        <v>46549316</v>
      </c>
      <c r="G1023" s="717" t="s">
        <v>3768</v>
      </c>
      <c r="H1023" s="717" t="s">
        <v>2918</v>
      </c>
      <c r="I1023" s="760" t="s">
        <v>2527</v>
      </c>
      <c r="J1023" s="760" t="s">
        <v>2527</v>
      </c>
      <c r="K1023" s="719">
        <v>2</v>
      </c>
      <c r="L1023" s="719">
        <v>12</v>
      </c>
      <c r="M1023" s="719">
        <v>20400</v>
      </c>
      <c r="N1023" s="719">
        <v>4</v>
      </c>
      <c r="O1023" s="719">
        <v>12</v>
      </c>
      <c r="P1023" s="759">
        <v>20400</v>
      </c>
    </row>
    <row r="1024" spans="1:16" ht="45" x14ac:dyDescent="0.2">
      <c r="A1024" s="717" t="s">
        <v>1274</v>
      </c>
      <c r="B1024" s="717" t="s">
        <v>2897</v>
      </c>
      <c r="C1024" s="778" t="s">
        <v>104</v>
      </c>
      <c r="D1024" s="717" t="s">
        <v>2918</v>
      </c>
      <c r="E1024" s="759">
        <v>1400</v>
      </c>
      <c r="F1024" s="719">
        <v>80151180</v>
      </c>
      <c r="G1024" s="717" t="s">
        <v>3769</v>
      </c>
      <c r="H1024" s="717" t="s">
        <v>2918</v>
      </c>
      <c r="I1024" s="760" t="s">
        <v>2527</v>
      </c>
      <c r="J1024" s="760" t="s">
        <v>2527</v>
      </c>
      <c r="K1024" s="719">
        <v>4</v>
      </c>
      <c r="L1024" s="719">
        <v>12</v>
      </c>
      <c r="M1024" s="719">
        <v>16800</v>
      </c>
      <c r="N1024" s="719">
        <v>4</v>
      </c>
      <c r="O1024" s="719">
        <v>12</v>
      </c>
      <c r="P1024" s="759">
        <v>16800</v>
      </c>
    </row>
    <row r="1025" spans="1:16" ht="45" x14ac:dyDescent="0.2">
      <c r="A1025" s="717" t="s">
        <v>1274</v>
      </c>
      <c r="B1025" s="717" t="s">
        <v>2897</v>
      </c>
      <c r="C1025" s="778" t="s">
        <v>104</v>
      </c>
      <c r="D1025" s="717" t="s">
        <v>2928</v>
      </c>
      <c r="E1025" s="759">
        <v>2400</v>
      </c>
      <c r="F1025" s="719">
        <v>45101661</v>
      </c>
      <c r="G1025" s="717" t="s">
        <v>3770</v>
      </c>
      <c r="H1025" s="717" t="s">
        <v>2928</v>
      </c>
      <c r="I1025" s="717" t="s">
        <v>2556</v>
      </c>
      <c r="J1025" s="717" t="s">
        <v>2556</v>
      </c>
      <c r="K1025" s="719">
        <v>4</v>
      </c>
      <c r="L1025" s="719">
        <v>12</v>
      </c>
      <c r="M1025" s="719">
        <v>28800</v>
      </c>
      <c r="N1025" s="719">
        <v>4</v>
      </c>
      <c r="O1025" s="719">
        <v>12</v>
      </c>
      <c r="P1025" s="759">
        <v>28800</v>
      </c>
    </row>
    <row r="1026" spans="1:16" ht="60" x14ac:dyDescent="0.2">
      <c r="A1026" s="717" t="s">
        <v>1274</v>
      </c>
      <c r="B1026" s="717" t="s">
        <v>2897</v>
      </c>
      <c r="C1026" s="778" t="s">
        <v>104</v>
      </c>
      <c r="D1026" s="717" t="s">
        <v>3235</v>
      </c>
      <c r="E1026" s="759">
        <v>2400</v>
      </c>
      <c r="F1026" s="719">
        <v>44272096</v>
      </c>
      <c r="G1026" s="717" t="s">
        <v>3771</v>
      </c>
      <c r="H1026" s="717" t="s">
        <v>3235</v>
      </c>
      <c r="I1026" s="717" t="s">
        <v>2556</v>
      </c>
      <c r="J1026" s="717" t="s">
        <v>2556</v>
      </c>
      <c r="K1026" s="719">
        <v>2</v>
      </c>
      <c r="L1026" s="719">
        <v>6</v>
      </c>
      <c r="M1026" s="719">
        <v>14400</v>
      </c>
      <c r="N1026" s="719"/>
      <c r="O1026" s="719"/>
      <c r="P1026" s="759">
        <v>0</v>
      </c>
    </row>
    <row r="1027" spans="1:16" ht="60" x14ac:dyDescent="0.2">
      <c r="A1027" s="717" t="s">
        <v>1274</v>
      </c>
      <c r="B1027" s="717" t="s">
        <v>2897</v>
      </c>
      <c r="C1027" s="778" t="s">
        <v>104</v>
      </c>
      <c r="D1027" s="717" t="s">
        <v>2928</v>
      </c>
      <c r="E1027" s="759">
        <v>2400</v>
      </c>
      <c r="F1027" s="719">
        <v>46379140</v>
      </c>
      <c r="G1027" s="717" t="s">
        <v>3772</v>
      </c>
      <c r="H1027" s="717" t="s">
        <v>2928</v>
      </c>
      <c r="I1027" s="717" t="s">
        <v>2556</v>
      </c>
      <c r="J1027" s="717" t="s">
        <v>2556</v>
      </c>
      <c r="K1027" s="719">
        <v>1</v>
      </c>
      <c r="L1027" s="719">
        <v>4</v>
      </c>
      <c r="M1027" s="719">
        <v>9600</v>
      </c>
      <c r="N1027" s="719">
        <v>4</v>
      </c>
      <c r="O1027" s="719">
        <v>12</v>
      </c>
      <c r="P1027" s="759">
        <v>28800</v>
      </c>
    </row>
    <row r="1028" spans="1:16" ht="60" x14ac:dyDescent="0.2">
      <c r="A1028" s="717" t="s">
        <v>1274</v>
      </c>
      <c r="B1028" s="717" t="s">
        <v>2897</v>
      </c>
      <c r="C1028" s="778" t="s">
        <v>104</v>
      </c>
      <c r="D1028" s="717" t="s">
        <v>2928</v>
      </c>
      <c r="E1028" s="759">
        <v>2400</v>
      </c>
      <c r="F1028" s="719">
        <v>44870050</v>
      </c>
      <c r="G1028" s="717" t="s">
        <v>3773</v>
      </c>
      <c r="H1028" s="717" t="s">
        <v>2928</v>
      </c>
      <c r="I1028" s="717" t="s">
        <v>2556</v>
      </c>
      <c r="J1028" s="717" t="s">
        <v>2556</v>
      </c>
      <c r="K1028" s="719">
        <v>1</v>
      </c>
      <c r="L1028" s="719">
        <v>4</v>
      </c>
      <c r="M1028" s="719">
        <v>9600</v>
      </c>
      <c r="N1028" s="719"/>
      <c r="O1028" s="719"/>
      <c r="P1028" s="759">
        <v>0</v>
      </c>
    </row>
    <row r="1029" spans="1:16" ht="45" x14ac:dyDescent="0.2">
      <c r="A1029" s="717" t="s">
        <v>1274</v>
      </c>
      <c r="B1029" s="717" t="s">
        <v>2897</v>
      </c>
      <c r="C1029" s="778" t="s">
        <v>104</v>
      </c>
      <c r="D1029" s="717" t="s">
        <v>3126</v>
      </c>
      <c r="E1029" s="759">
        <v>3000</v>
      </c>
      <c r="F1029" s="719">
        <v>44352892</v>
      </c>
      <c r="G1029" s="717" t="s">
        <v>3774</v>
      </c>
      <c r="H1029" s="717" t="s">
        <v>3126</v>
      </c>
      <c r="I1029" s="717" t="s">
        <v>2556</v>
      </c>
      <c r="J1029" s="717" t="s">
        <v>2556</v>
      </c>
      <c r="K1029" s="719">
        <v>1</v>
      </c>
      <c r="L1029" s="719">
        <v>8</v>
      </c>
      <c r="M1029" s="719">
        <v>24000</v>
      </c>
      <c r="N1029" s="719"/>
      <c r="O1029" s="719"/>
      <c r="P1029" s="759">
        <v>0</v>
      </c>
    </row>
    <row r="1030" spans="1:16" ht="45" x14ac:dyDescent="0.2">
      <c r="A1030" s="717" t="s">
        <v>1274</v>
      </c>
      <c r="B1030" s="717" t="s">
        <v>2897</v>
      </c>
      <c r="C1030" s="778" t="s">
        <v>104</v>
      </c>
      <c r="D1030" s="717" t="s">
        <v>3476</v>
      </c>
      <c r="E1030" s="759">
        <v>2400</v>
      </c>
      <c r="F1030" s="719">
        <v>73184827</v>
      </c>
      <c r="G1030" s="717" t="s">
        <v>3775</v>
      </c>
      <c r="H1030" s="717" t="s">
        <v>3476</v>
      </c>
      <c r="I1030" s="717" t="s">
        <v>2556</v>
      </c>
      <c r="J1030" s="717" t="s">
        <v>2556</v>
      </c>
      <c r="K1030" s="719">
        <v>1</v>
      </c>
      <c r="L1030" s="719">
        <v>4</v>
      </c>
      <c r="M1030" s="719">
        <v>9600</v>
      </c>
      <c r="N1030" s="719"/>
      <c r="O1030" s="719"/>
      <c r="P1030" s="759">
        <v>0</v>
      </c>
    </row>
    <row r="1031" spans="1:16" ht="30" x14ac:dyDescent="0.2">
      <c r="A1031" s="717" t="s">
        <v>1274</v>
      </c>
      <c r="B1031" s="717" t="s">
        <v>2897</v>
      </c>
      <c r="C1031" s="778" t="s">
        <v>104</v>
      </c>
      <c r="D1031" s="717" t="s">
        <v>2909</v>
      </c>
      <c r="E1031" s="759">
        <v>1400</v>
      </c>
      <c r="F1031" s="719">
        <v>42847917</v>
      </c>
      <c r="G1031" s="717" t="s">
        <v>3776</v>
      </c>
      <c r="H1031" s="717" t="s">
        <v>2909</v>
      </c>
      <c r="I1031" s="717" t="s">
        <v>2556</v>
      </c>
      <c r="J1031" s="717" t="s">
        <v>2556</v>
      </c>
      <c r="K1031" s="719">
        <v>4</v>
      </c>
      <c r="L1031" s="719">
        <v>12</v>
      </c>
      <c r="M1031" s="719">
        <v>16800</v>
      </c>
      <c r="N1031" s="719">
        <v>4</v>
      </c>
      <c r="O1031" s="719">
        <v>12</v>
      </c>
      <c r="P1031" s="759">
        <v>16800</v>
      </c>
    </row>
    <row r="1032" spans="1:16" ht="45" x14ac:dyDescent="0.2">
      <c r="A1032" s="717" t="s">
        <v>1274</v>
      </c>
      <c r="B1032" s="717" t="s">
        <v>2897</v>
      </c>
      <c r="C1032" s="778" t="s">
        <v>104</v>
      </c>
      <c r="D1032" s="717" t="s">
        <v>2918</v>
      </c>
      <c r="E1032" s="759">
        <v>1400</v>
      </c>
      <c r="F1032" s="719">
        <v>9188521</v>
      </c>
      <c r="G1032" s="717" t="s">
        <v>3777</v>
      </c>
      <c r="H1032" s="717" t="s">
        <v>2918</v>
      </c>
      <c r="I1032" s="760" t="s">
        <v>2527</v>
      </c>
      <c r="J1032" s="760" t="s">
        <v>2527</v>
      </c>
      <c r="K1032" s="719">
        <v>4</v>
      </c>
      <c r="L1032" s="719">
        <v>12</v>
      </c>
      <c r="M1032" s="719">
        <v>16800</v>
      </c>
      <c r="N1032" s="719">
        <v>4</v>
      </c>
      <c r="O1032" s="719">
        <v>12</v>
      </c>
      <c r="P1032" s="759">
        <v>16800</v>
      </c>
    </row>
    <row r="1033" spans="1:16" ht="60" x14ac:dyDescent="0.2">
      <c r="A1033" s="717" t="s">
        <v>1274</v>
      </c>
      <c r="B1033" s="717" t="s">
        <v>2897</v>
      </c>
      <c r="C1033" s="778" t="s">
        <v>104</v>
      </c>
      <c r="D1033" s="717" t="s">
        <v>3259</v>
      </c>
      <c r="E1033" s="759">
        <v>1400</v>
      </c>
      <c r="F1033" s="719">
        <v>31541974</v>
      </c>
      <c r="G1033" s="717" t="s">
        <v>3778</v>
      </c>
      <c r="H1033" s="717" t="s">
        <v>3259</v>
      </c>
      <c r="I1033" s="760" t="s">
        <v>2527</v>
      </c>
      <c r="J1033" s="760" t="s">
        <v>2527</v>
      </c>
      <c r="K1033" s="719">
        <v>4</v>
      </c>
      <c r="L1033" s="719">
        <v>12</v>
      </c>
      <c r="M1033" s="719">
        <v>16800</v>
      </c>
      <c r="N1033" s="719">
        <v>4</v>
      </c>
      <c r="O1033" s="719">
        <v>12</v>
      </c>
      <c r="P1033" s="759">
        <v>16800</v>
      </c>
    </row>
    <row r="1034" spans="1:16" ht="45" x14ac:dyDescent="0.2">
      <c r="A1034" s="717" t="s">
        <v>1274</v>
      </c>
      <c r="B1034" s="717" t="s">
        <v>2897</v>
      </c>
      <c r="C1034" s="778" t="s">
        <v>104</v>
      </c>
      <c r="D1034" s="717" t="s">
        <v>2918</v>
      </c>
      <c r="E1034" s="759">
        <v>1400</v>
      </c>
      <c r="F1034" s="719">
        <v>73664207</v>
      </c>
      <c r="G1034" s="717" t="s">
        <v>3779</v>
      </c>
      <c r="H1034" s="717" t="s">
        <v>2918</v>
      </c>
      <c r="I1034" s="760" t="s">
        <v>2527</v>
      </c>
      <c r="J1034" s="760" t="s">
        <v>2527</v>
      </c>
      <c r="K1034" s="719">
        <v>4</v>
      </c>
      <c r="L1034" s="719">
        <v>12</v>
      </c>
      <c r="M1034" s="719">
        <v>16800</v>
      </c>
      <c r="N1034" s="719">
        <v>4</v>
      </c>
      <c r="O1034" s="719">
        <v>12</v>
      </c>
      <c r="P1034" s="759">
        <v>16800</v>
      </c>
    </row>
    <row r="1035" spans="1:16" ht="30" x14ac:dyDescent="0.2">
      <c r="A1035" s="717" t="s">
        <v>1274</v>
      </c>
      <c r="B1035" s="717" t="s">
        <v>2897</v>
      </c>
      <c r="C1035" s="778" t="s">
        <v>104</v>
      </c>
      <c r="D1035" s="717" t="s">
        <v>3476</v>
      </c>
      <c r="E1035" s="759">
        <v>2400</v>
      </c>
      <c r="F1035" s="719">
        <v>47710779</v>
      </c>
      <c r="G1035" s="717" t="s">
        <v>3780</v>
      </c>
      <c r="H1035" s="717" t="s">
        <v>3476</v>
      </c>
      <c r="I1035" s="717" t="s">
        <v>2556</v>
      </c>
      <c r="J1035" s="717" t="s">
        <v>2556</v>
      </c>
      <c r="K1035" s="719">
        <v>4</v>
      </c>
      <c r="L1035" s="719">
        <v>12</v>
      </c>
      <c r="M1035" s="719">
        <v>28800</v>
      </c>
      <c r="N1035" s="719">
        <v>4</v>
      </c>
      <c r="O1035" s="719">
        <v>12</v>
      </c>
      <c r="P1035" s="759">
        <v>28800</v>
      </c>
    </row>
    <row r="1036" spans="1:16" ht="30" x14ac:dyDescent="0.2">
      <c r="A1036" s="717" t="s">
        <v>1274</v>
      </c>
      <c r="B1036" s="717" t="s">
        <v>2897</v>
      </c>
      <c r="C1036" s="778" t="s">
        <v>104</v>
      </c>
      <c r="D1036" s="717" t="s">
        <v>2918</v>
      </c>
      <c r="E1036" s="759">
        <v>1400</v>
      </c>
      <c r="F1036" s="719">
        <v>44322063</v>
      </c>
      <c r="G1036" s="717" t="s">
        <v>3781</v>
      </c>
      <c r="H1036" s="717" t="s">
        <v>2918</v>
      </c>
      <c r="I1036" s="760" t="s">
        <v>2527</v>
      </c>
      <c r="J1036" s="760" t="s">
        <v>2527</v>
      </c>
      <c r="K1036" s="719">
        <v>1</v>
      </c>
      <c r="L1036" s="719">
        <v>12</v>
      </c>
      <c r="M1036" s="719">
        <v>16800</v>
      </c>
      <c r="N1036" s="719">
        <v>4</v>
      </c>
      <c r="O1036" s="719">
        <v>12</v>
      </c>
      <c r="P1036" s="759">
        <v>16800</v>
      </c>
    </row>
    <row r="1037" spans="1:16" ht="45" x14ac:dyDescent="0.2">
      <c r="A1037" s="717" t="s">
        <v>1274</v>
      </c>
      <c r="B1037" s="717" t="s">
        <v>2897</v>
      </c>
      <c r="C1037" s="778" t="s">
        <v>104</v>
      </c>
      <c r="D1037" s="717" t="s">
        <v>2928</v>
      </c>
      <c r="E1037" s="759">
        <v>2400</v>
      </c>
      <c r="F1037" s="719">
        <v>42354821</v>
      </c>
      <c r="G1037" s="717" t="s">
        <v>3782</v>
      </c>
      <c r="H1037" s="717" t="s">
        <v>2928</v>
      </c>
      <c r="I1037" s="717" t="s">
        <v>2556</v>
      </c>
      <c r="J1037" s="717" t="s">
        <v>2556</v>
      </c>
      <c r="K1037" s="719">
        <v>4</v>
      </c>
      <c r="L1037" s="719">
        <v>12</v>
      </c>
      <c r="M1037" s="719">
        <v>28800</v>
      </c>
      <c r="N1037" s="719">
        <v>4</v>
      </c>
      <c r="O1037" s="719">
        <v>12</v>
      </c>
      <c r="P1037" s="759">
        <v>28800</v>
      </c>
    </row>
    <row r="1038" spans="1:16" ht="45" x14ac:dyDescent="0.2">
      <c r="A1038" s="717" t="s">
        <v>1274</v>
      </c>
      <c r="B1038" s="717" t="s">
        <v>2897</v>
      </c>
      <c r="C1038" s="778" t="s">
        <v>104</v>
      </c>
      <c r="D1038" s="717" t="s">
        <v>2928</v>
      </c>
      <c r="E1038" s="759">
        <v>2400</v>
      </c>
      <c r="F1038" s="719">
        <v>46892545</v>
      </c>
      <c r="G1038" s="717" t="s">
        <v>3783</v>
      </c>
      <c r="H1038" s="717" t="s">
        <v>2928</v>
      </c>
      <c r="I1038" s="717" t="s">
        <v>2556</v>
      </c>
      <c r="J1038" s="717" t="s">
        <v>2556</v>
      </c>
      <c r="K1038" s="719">
        <v>3</v>
      </c>
      <c r="L1038" s="719">
        <v>12</v>
      </c>
      <c r="M1038" s="719">
        <v>28800</v>
      </c>
      <c r="N1038" s="719">
        <v>4</v>
      </c>
      <c r="O1038" s="719">
        <v>12</v>
      </c>
      <c r="P1038" s="759">
        <v>28800</v>
      </c>
    </row>
    <row r="1039" spans="1:16" ht="45" x14ac:dyDescent="0.2">
      <c r="A1039" s="717" t="s">
        <v>1274</v>
      </c>
      <c r="B1039" s="717" t="s">
        <v>2897</v>
      </c>
      <c r="C1039" s="778" t="s">
        <v>104</v>
      </c>
      <c r="D1039" s="717" t="s">
        <v>2918</v>
      </c>
      <c r="E1039" s="759">
        <v>1400</v>
      </c>
      <c r="F1039" s="719">
        <v>42300099</v>
      </c>
      <c r="G1039" s="717" t="s">
        <v>3784</v>
      </c>
      <c r="H1039" s="717" t="s">
        <v>2918</v>
      </c>
      <c r="I1039" s="760" t="s">
        <v>2527</v>
      </c>
      <c r="J1039" s="760" t="s">
        <v>2527</v>
      </c>
      <c r="K1039" s="719">
        <v>4</v>
      </c>
      <c r="L1039" s="719">
        <v>12</v>
      </c>
      <c r="M1039" s="719">
        <v>16800</v>
      </c>
      <c r="N1039" s="719">
        <v>4</v>
      </c>
      <c r="O1039" s="719">
        <v>12</v>
      </c>
      <c r="P1039" s="759">
        <v>16800</v>
      </c>
    </row>
    <row r="1040" spans="1:16" ht="45" x14ac:dyDescent="0.2">
      <c r="A1040" s="717" t="s">
        <v>1274</v>
      </c>
      <c r="B1040" s="717" t="s">
        <v>2897</v>
      </c>
      <c r="C1040" s="778" t="s">
        <v>104</v>
      </c>
      <c r="D1040" s="717" t="s">
        <v>2912</v>
      </c>
      <c r="E1040" s="759">
        <v>1200</v>
      </c>
      <c r="F1040" s="719">
        <v>45933907</v>
      </c>
      <c r="G1040" s="717" t="s">
        <v>3785</v>
      </c>
      <c r="H1040" s="717" t="s">
        <v>2912</v>
      </c>
      <c r="I1040" s="760" t="s">
        <v>2527</v>
      </c>
      <c r="J1040" s="717" t="s">
        <v>3758</v>
      </c>
      <c r="K1040" s="719"/>
      <c r="L1040" s="719">
        <v>4</v>
      </c>
      <c r="M1040" s="719">
        <v>4800</v>
      </c>
      <c r="N1040" s="719">
        <v>4</v>
      </c>
      <c r="O1040" s="719">
        <v>12</v>
      </c>
      <c r="P1040" s="759">
        <v>14400</v>
      </c>
    </row>
    <row r="1041" spans="1:16" ht="45" x14ac:dyDescent="0.2">
      <c r="A1041" s="717" t="s">
        <v>1274</v>
      </c>
      <c r="B1041" s="717" t="s">
        <v>2897</v>
      </c>
      <c r="C1041" s="778" t="s">
        <v>104</v>
      </c>
      <c r="D1041" s="717" t="s">
        <v>2909</v>
      </c>
      <c r="E1041" s="759">
        <v>1400</v>
      </c>
      <c r="F1041" s="719">
        <v>44610174</v>
      </c>
      <c r="G1041" s="717" t="s">
        <v>3786</v>
      </c>
      <c r="H1041" s="717" t="s">
        <v>2909</v>
      </c>
      <c r="I1041" s="717" t="s">
        <v>2556</v>
      </c>
      <c r="J1041" s="717" t="s">
        <v>2556</v>
      </c>
      <c r="K1041" s="719">
        <v>1</v>
      </c>
      <c r="L1041" s="719">
        <v>4</v>
      </c>
      <c r="M1041" s="719">
        <v>5600</v>
      </c>
      <c r="N1041" s="719">
        <v>4</v>
      </c>
      <c r="O1041" s="719">
        <v>12</v>
      </c>
      <c r="P1041" s="759">
        <v>16800</v>
      </c>
    </row>
    <row r="1042" spans="1:16" ht="45" x14ac:dyDescent="0.2">
      <c r="A1042" s="717" t="s">
        <v>1274</v>
      </c>
      <c r="B1042" s="717" t="s">
        <v>2897</v>
      </c>
      <c r="C1042" s="778" t="s">
        <v>104</v>
      </c>
      <c r="D1042" s="717" t="s">
        <v>3235</v>
      </c>
      <c r="E1042" s="759">
        <v>2400</v>
      </c>
      <c r="F1042" s="719">
        <v>72293588</v>
      </c>
      <c r="G1042" s="717" t="s">
        <v>3787</v>
      </c>
      <c r="H1042" s="717" t="s">
        <v>3235</v>
      </c>
      <c r="I1042" s="717" t="s">
        <v>2556</v>
      </c>
      <c r="J1042" s="717" t="s">
        <v>2556</v>
      </c>
      <c r="K1042" s="719">
        <v>2</v>
      </c>
      <c r="L1042" s="719">
        <v>6</v>
      </c>
      <c r="M1042" s="719">
        <v>14400</v>
      </c>
      <c r="N1042" s="719"/>
      <c r="O1042" s="719"/>
      <c r="P1042" s="759">
        <v>0</v>
      </c>
    </row>
    <row r="1043" spans="1:16" ht="45" x14ac:dyDescent="0.2">
      <c r="A1043" s="717" t="s">
        <v>1274</v>
      </c>
      <c r="B1043" s="717" t="s">
        <v>2897</v>
      </c>
      <c r="C1043" s="778" t="s">
        <v>104</v>
      </c>
      <c r="D1043" s="717" t="s">
        <v>2918</v>
      </c>
      <c r="E1043" s="759">
        <v>1800</v>
      </c>
      <c r="F1043" s="719">
        <v>46586166</v>
      </c>
      <c r="G1043" s="717" t="s">
        <v>3788</v>
      </c>
      <c r="H1043" s="717" t="s">
        <v>2918</v>
      </c>
      <c r="I1043" s="760" t="s">
        <v>2527</v>
      </c>
      <c r="J1043" s="760" t="s">
        <v>2527</v>
      </c>
      <c r="K1043" s="719">
        <v>4</v>
      </c>
      <c r="L1043" s="719">
        <v>12</v>
      </c>
      <c r="M1043" s="719">
        <v>21600</v>
      </c>
      <c r="N1043" s="719">
        <v>4</v>
      </c>
      <c r="O1043" s="719">
        <v>12</v>
      </c>
      <c r="P1043" s="759">
        <v>21600</v>
      </c>
    </row>
    <row r="1044" spans="1:16" ht="45" x14ac:dyDescent="0.2">
      <c r="A1044" s="717" t="s">
        <v>1274</v>
      </c>
      <c r="B1044" s="717" t="s">
        <v>2897</v>
      </c>
      <c r="C1044" s="778" t="s">
        <v>104</v>
      </c>
      <c r="D1044" s="717" t="s">
        <v>3789</v>
      </c>
      <c r="E1044" s="759">
        <v>2800</v>
      </c>
      <c r="F1044" s="719">
        <v>40738819</v>
      </c>
      <c r="G1044" s="717" t="s">
        <v>3790</v>
      </c>
      <c r="H1044" s="717" t="s">
        <v>2986</v>
      </c>
      <c r="I1044" s="717" t="s">
        <v>2556</v>
      </c>
      <c r="J1044" s="717" t="s">
        <v>2556</v>
      </c>
      <c r="K1044" s="719">
        <v>4</v>
      </c>
      <c r="L1044" s="719">
        <v>12</v>
      </c>
      <c r="M1044" s="719">
        <v>33600</v>
      </c>
      <c r="N1044" s="719">
        <v>4</v>
      </c>
      <c r="O1044" s="719">
        <v>12</v>
      </c>
      <c r="P1044" s="759">
        <v>33600</v>
      </c>
    </row>
    <row r="1045" spans="1:16" ht="30" x14ac:dyDescent="0.2">
      <c r="A1045" s="717" t="s">
        <v>1274</v>
      </c>
      <c r="B1045" s="717" t="s">
        <v>2897</v>
      </c>
      <c r="C1045" s="778" t="s">
        <v>104</v>
      </c>
      <c r="D1045" s="717" t="s">
        <v>3791</v>
      </c>
      <c r="E1045" s="759">
        <v>200</v>
      </c>
      <c r="F1045" s="719">
        <v>43235260</v>
      </c>
      <c r="G1045" s="717" t="s">
        <v>3792</v>
      </c>
      <c r="H1045" s="717" t="s">
        <v>3791</v>
      </c>
      <c r="I1045" s="717" t="s">
        <v>2556</v>
      </c>
      <c r="J1045" s="717" t="s">
        <v>2556</v>
      </c>
      <c r="K1045" s="719">
        <v>4</v>
      </c>
      <c r="L1045" s="719">
        <v>12</v>
      </c>
      <c r="M1045" s="719">
        <v>2400</v>
      </c>
      <c r="N1045" s="719"/>
      <c r="O1045" s="719"/>
      <c r="P1045" s="759">
        <v>0</v>
      </c>
    </row>
    <row r="1046" spans="1:16" ht="30" x14ac:dyDescent="0.2">
      <c r="A1046" s="717" t="s">
        <v>1274</v>
      </c>
      <c r="B1046" s="717" t="s">
        <v>2897</v>
      </c>
      <c r="C1046" s="778" t="s">
        <v>104</v>
      </c>
      <c r="D1046" s="717" t="s">
        <v>3476</v>
      </c>
      <c r="E1046" s="759">
        <v>2600</v>
      </c>
      <c r="F1046" s="719">
        <v>70763399</v>
      </c>
      <c r="G1046" s="717" t="s">
        <v>3793</v>
      </c>
      <c r="H1046" s="717" t="s">
        <v>3476</v>
      </c>
      <c r="I1046" s="717" t="s">
        <v>2556</v>
      </c>
      <c r="J1046" s="717" t="s">
        <v>2556</v>
      </c>
      <c r="K1046" s="719">
        <v>4</v>
      </c>
      <c r="L1046" s="719">
        <v>12</v>
      </c>
      <c r="M1046" s="719">
        <v>31200</v>
      </c>
      <c r="N1046" s="719">
        <v>4</v>
      </c>
      <c r="O1046" s="719">
        <v>12</v>
      </c>
      <c r="P1046" s="759">
        <v>31200</v>
      </c>
    </row>
    <row r="1047" spans="1:16" ht="45" x14ac:dyDescent="0.2">
      <c r="A1047" s="717" t="s">
        <v>1274</v>
      </c>
      <c r="B1047" s="717" t="s">
        <v>2897</v>
      </c>
      <c r="C1047" s="778" t="s">
        <v>104</v>
      </c>
      <c r="D1047" s="717" t="s">
        <v>3008</v>
      </c>
      <c r="E1047" s="759">
        <v>2400</v>
      </c>
      <c r="F1047" s="719">
        <v>45231949</v>
      </c>
      <c r="G1047" s="717" t="s">
        <v>3794</v>
      </c>
      <c r="H1047" s="717" t="s">
        <v>3008</v>
      </c>
      <c r="I1047" s="717" t="s">
        <v>2556</v>
      </c>
      <c r="J1047" s="717" t="s">
        <v>2556</v>
      </c>
      <c r="K1047" s="719">
        <v>1</v>
      </c>
      <c r="L1047" s="719">
        <v>4</v>
      </c>
      <c r="M1047" s="719">
        <v>9600</v>
      </c>
      <c r="N1047" s="719"/>
      <c r="O1047" s="719"/>
      <c r="P1047" s="759">
        <v>0</v>
      </c>
    </row>
    <row r="1048" spans="1:16" ht="45" x14ac:dyDescent="0.2">
      <c r="A1048" s="717" t="s">
        <v>1274</v>
      </c>
      <c r="B1048" s="717" t="s">
        <v>2897</v>
      </c>
      <c r="C1048" s="778" t="s">
        <v>104</v>
      </c>
      <c r="D1048" s="717" t="s">
        <v>2986</v>
      </c>
      <c r="E1048" s="759">
        <v>2800</v>
      </c>
      <c r="F1048" s="719">
        <v>40799012</v>
      </c>
      <c r="G1048" s="717" t="s">
        <v>3795</v>
      </c>
      <c r="H1048" s="717" t="s">
        <v>2986</v>
      </c>
      <c r="I1048" s="717" t="s">
        <v>2556</v>
      </c>
      <c r="J1048" s="717" t="s">
        <v>2556</v>
      </c>
      <c r="K1048" s="719">
        <v>4</v>
      </c>
      <c r="L1048" s="719">
        <v>11.5</v>
      </c>
      <c r="M1048" s="719">
        <v>32200</v>
      </c>
      <c r="N1048" s="719">
        <v>4</v>
      </c>
      <c r="O1048" s="719">
        <v>12</v>
      </c>
      <c r="P1048" s="759">
        <v>33600</v>
      </c>
    </row>
    <row r="1049" spans="1:16" ht="45" x14ac:dyDescent="0.2">
      <c r="A1049" s="717" t="s">
        <v>1274</v>
      </c>
      <c r="B1049" s="717" t="s">
        <v>2897</v>
      </c>
      <c r="C1049" s="778" t="s">
        <v>104</v>
      </c>
      <c r="D1049" s="717" t="s">
        <v>3263</v>
      </c>
      <c r="E1049" s="759">
        <v>2000</v>
      </c>
      <c r="F1049" s="719">
        <v>10747149</v>
      </c>
      <c r="G1049" s="717" t="s">
        <v>3796</v>
      </c>
      <c r="H1049" s="717" t="s">
        <v>3263</v>
      </c>
      <c r="I1049" s="717" t="s">
        <v>2556</v>
      </c>
      <c r="J1049" s="717" t="s">
        <v>2556</v>
      </c>
      <c r="K1049" s="719">
        <v>4</v>
      </c>
      <c r="L1049" s="719">
        <v>12</v>
      </c>
      <c r="M1049" s="719">
        <v>24000</v>
      </c>
      <c r="N1049" s="719">
        <v>4</v>
      </c>
      <c r="O1049" s="719">
        <v>12</v>
      </c>
      <c r="P1049" s="759">
        <v>24000</v>
      </c>
    </row>
    <row r="1050" spans="1:16" ht="45" x14ac:dyDescent="0.2">
      <c r="A1050" s="717" t="s">
        <v>1274</v>
      </c>
      <c r="B1050" s="717" t="s">
        <v>2897</v>
      </c>
      <c r="C1050" s="778" t="s">
        <v>104</v>
      </c>
      <c r="D1050" s="717" t="s">
        <v>3476</v>
      </c>
      <c r="E1050" s="759">
        <v>2400</v>
      </c>
      <c r="F1050" s="719">
        <v>47229796</v>
      </c>
      <c r="G1050" s="717" t="s">
        <v>3797</v>
      </c>
      <c r="H1050" s="717" t="s">
        <v>3476</v>
      </c>
      <c r="I1050" s="717" t="s">
        <v>2556</v>
      </c>
      <c r="J1050" s="717" t="s">
        <v>2556</v>
      </c>
      <c r="K1050" s="719">
        <v>1</v>
      </c>
      <c r="L1050" s="719">
        <v>4</v>
      </c>
      <c r="M1050" s="719">
        <v>9600</v>
      </c>
      <c r="N1050" s="719"/>
      <c r="O1050" s="719"/>
      <c r="P1050" s="759">
        <v>0</v>
      </c>
    </row>
    <row r="1051" spans="1:16" ht="45" x14ac:dyDescent="0.2">
      <c r="A1051" s="717" t="s">
        <v>1274</v>
      </c>
      <c r="B1051" s="717" t="s">
        <v>2897</v>
      </c>
      <c r="C1051" s="778" t="s">
        <v>104</v>
      </c>
      <c r="D1051" s="717" t="s">
        <v>2928</v>
      </c>
      <c r="E1051" s="759">
        <v>2600</v>
      </c>
      <c r="F1051" s="719">
        <v>45172441</v>
      </c>
      <c r="G1051" s="717" t="s">
        <v>3798</v>
      </c>
      <c r="H1051" s="717" t="s">
        <v>2928</v>
      </c>
      <c r="I1051" s="717" t="s">
        <v>2556</v>
      </c>
      <c r="J1051" s="717" t="s">
        <v>2556</v>
      </c>
      <c r="K1051" s="719">
        <v>1</v>
      </c>
      <c r="L1051" s="719">
        <v>4</v>
      </c>
      <c r="M1051" s="719">
        <v>10400</v>
      </c>
      <c r="N1051" s="719">
        <v>4</v>
      </c>
      <c r="O1051" s="719">
        <v>12</v>
      </c>
      <c r="P1051" s="759">
        <v>31200</v>
      </c>
    </row>
    <row r="1052" spans="1:16" ht="45" x14ac:dyDescent="0.2">
      <c r="A1052" s="717" t="s">
        <v>1274</v>
      </c>
      <c r="B1052" s="717" t="s">
        <v>2897</v>
      </c>
      <c r="C1052" s="778" t="s">
        <v>104</v>
      </c>
      <c r="D1052" s="717" t="s">
        <v>3742</v>
      </c>
      <c r="E1052" s="759">
        <v>2800</v>
      </c>
      <c r="F1052" s="719">
        <v>45447320</v>
      </c>
      <c r="G1052" s="717" t="s">
        <v>3799</v>
      </c>
      <c r="H1052" s="717" t="s">
        <v>3800</v>
      </c>
      <c r="I1052" s="717" t="s">
        <v>2556</v>
      </c>
      <c r="J1052" s="717" t="s">
        <v>2556</v>
      </c>
      <c r="K1052" s="719">
        <v>1</v>
      </c>
      <c r="L1052" s="719">
        <v>4</v>
      </c>
      <c r="M1052" s="719">
        <v>11200</v>
      </c>
      <c r="N1052" s="719">
        <v>4</v>
      </c>
      <c r="O1052" s="719">
        <v>12</v>
      </c>
      <c r="P1052" s="759">
        <v>33600</v>
      </c>
    </row>
    <row r="1053" spans="1:16" ht="30" x14ac:dyDescent="0.2">
      <c r="A1053" s="717" t="s">
        <v>1274</v>
      </c>
      <c r="B1053" s="717" t="s">
        <v>2897</v>
      </c>
      <c r="C1053" s="778" t="s">
        <v>104</v>
      </c>
      <c r="D1053" s="717" t="s">
        <v>3235</v>
      </c>
      <c r="E1053" s="759">
        <v>2400</v>
      </c>
      <c r="F1053" s="719">
        <v>31039844</v>
      </c>
      <c r="G1053" s="717" t="s">
        <v>3801</v>
      </c>
      <c r="H1053" s="717" t="s">
        <v>3235</v>
      </c>
      <c r="I1053" s="717" t="s">
        <v>2556</v>
      </c>
      <c r="J1053" s="717" t="s">
        <v>2556</v>
      </c>
      <c r="K1053" s="719">
        <v>4</v>
      </c>
      <c r="L1053" s="719">
        <v>12</v>
      </c>
      <c r="M1053" s="719">
        <v>28800</v>
      </c>
      <c r="N1053" s="719">
        <v>4</v>
      </c>
      <c r="O1053" s="719">
        <v>12</v>
      </c>
      <c r="P1053" s="759">
        <v>28800</v>
      </c>
    </row>
    <row r="1054" spans="1:16" ht="60" x14ac:dyDescent="0.2">
      <c r="A1054" s="717" t="s">
        <v>1274</v>
      </c>
      <c r="B1054" s="717" t="s">
        <v>2897</v>
      </c>
      <c r="C1054" s="778" t="s">
        <v>104</v>
      </c>
      <c r="D1054" s="717" t="s">
        <v>3802</v>
      </c>
      <c r="E1054" s="759">
        <v>1800</v>
      </c>
      <c r="F1054" s="719">
        <v>31301717</v>
      </c>
      <c r="G1054" s="717" t="s">
        <v>3803</v>
      </c>
      <c r="H1054" s="717" t="s">
        <v>3802</v>
      </c>
      <c r="I1054" s="717" t="s">
        <v>2556</v>
      </c>
      <c r="J1054" s="717" t="s">
        <v>2556</v>
      </c>
      <c r="K1054" s="719">
        <v>1</v>
      </c>
      <c r="L1054" s="719">
        <v>11.5</v>
      </c>
      <c r="M1054" s="719">
        <v>20700</v>
      </c>
      <c r="N1054" s="719">
        <v>4</v>
      </c>
      <c r="O1054" s="719">
        <v>12</v>
      </c>
      <c r="P1054" s="759">
        <v>21600</v>
      </c>
    </row>
    <row r="1055" spans="1:16" ht="45" x14ac:dyDescent="0.2">
      <c r="A1055" s="717" t="s">
        <v>1274</v>
      </c>
      <c r="B1055" s="717" t="s">
        <v>2897</v>
      </c>
      <c r="C1055" s="778" t="s">
        <v>104</v>
      </c>
      <c r="D1055" s="717" t="s">
        <v>3804</v>
      </c>
      <c r="E1055" s="759">
        <v>2800</v>
      </c>
      <c r="F1055" s="719">
        <v>41214664</v>
      </c>
      <c r="G1055" s="717" t="s">
        <v>3805</v>
      </c>
      <c r="H1055" s="717" t="s">
        <v>3571</v>
      </c>
      <c r="I1055" s="717" t="s">
        <v>2556</v>
      </c>
      <c r="J1055" s="717" t="s">
        <v>2556</v>
      </c>
      <c r="K1055" s="719">
        <v>1</v>
      </c>
      <c r="L1055" s="719">
        <v>11.5</v>
      </c>
      <c r="M1055" s="719">
        <v>32200</v>
      </c>
      <c r="N1055" s="719">
        <v>4</v>
      </c>
      <c r="O1055" s="719">
        <v>12</v>
      </c>
      <c r="P1055" s="759">
        <v>33600</v>
      </c>
    </row>
    <row r="1056" spans="1:16" ht="60" x14ac:dyDescent="0.2">
      <c r="A1056" s="717" t="s">
        <v>1274</v>
      </c>
      <c r="B1056" s="717" t="s">
        <v>2897</v>
      </c>
      <c r="C1056" s="778" t="s">
        <v>104</v>
      </c>
      <c r="D1056" s="717" t="s">
        <v>3806</v>
      </c>
      <c r="E1056" s="759">
        <v>2800</v>
      </c>
      <c r="F1056" s="719">
        <v>10344755</v>
      </c>
      <c r="G1056" s="717" t="s">
        <v>3807</v>
      </c>
      <c r="H1056" s="717" t="s">
        <v>3806</v>
      </c>
      <c r="I1056" s="717" t="s">
        <v>2556</v>
      </c>
      <c r="J1056" s="717" t="s">
        <v>2556</v>
      </c>
      <c r="K1056" s="719">
        <v>1</v>
      </c>
      <c r="L1056" s="719">
        <v>11.5</v>
      </c>
      <c r="M1056" s="719">
        <v>32200</v>
      </c>
      <c r="N1056" s="719">
        <v>4</v>
      </c>
      <c r="O1056" s="719">
        <v>12</v>
      </c>
      <c r="P1056" s="759">
        <v>33600</v>
      </c>
    </row>
    <row r="1057" spans="1:16" ht="45" x14ac:dyDescent="0.2">
      <c r="A1057" s="717" t="s">
        <v>1274</v>
      </c>
      <c r="B1057" s="717" t="s">
        <v>2897</v>
      </c>
      <c r="C1057" s="778" t="s">
        <v>104</v>
      </c>
      <c r="D1057" s="717" t="s">
        <v>3744</v>
      </c>
      <c r="E1057" s="759">
        <v>2800</v>
      </c>
      <c r="F1057" s="719">
        <v>42599696</v>
      </c>
      <c r="G1057" s="717" t="s">
        <v>3808</v>
      </c>
      <c r="H1057" s="717" t="s">
        <v>2986</v>
      </c>
      <c r="I1057" s="717" t="s">
        <v>2556</v>
      </c>
      <c r="J1057" s="717" t="s">
        <v>2556</v>
      </c>
      <c r="K1057" s="719">
        <v>1</v>
      </c>
      <c r="L1057" s="719">
        <v>11.8</v>
      </c>
      <c r="M1057" s="719">
        <v>33040</v>
      </c>
      <c r="N1057" s="719">
        <v>4</v>
      </c>
      <c r="O1057" s="719">
        <v>12</v>
      </c>
      <c r="P1057" s="759">
        <v>33600</v>
      </c>
    </row>
    <row r="1058" spans="1:16" ht="45" x14ac:dyDescent="0.2">
      <c r="A1058" s="717" t="s">
        <v>1274</v>
      </c>
      <c r="B1058" s="717" t="s">
        <v>2897</v>
      </c>
      <c r="C1058" s="778" t="s">
        <v>104</v>
      </c>
      <c r="D1058" s="717" t="s">
        <v>2945</v>
      </c>
      <c r="E1058" s="759">
        <v>1115</v>
      </c>
      <c r="F1058" s="719">
        <v>41310457</v>
      </c>
      <c r="G1058" s="717" t="s">
        <v>3809</v>
      </c>
      <c r="H1058" s="717" t="s">
        <v>2945</v>
      </c>
      <c r="I1058" s="717" t="s">
        <v>2556</v>
      </c>
      <c r="J1058" s="717" t="s">
        <v>2556</v>
      </c>
      <c r="K1058" s="719">
        <v>1</v>
      </c>
      <c r="L1058" s="719">
        <v>4</v>
      </c>
      <c r="M1058" s="719">
        <v>4460</v>
      </c>
      <c r="N1058" s="719"/>
      <c r="O1058" s="719"/>
      <c r="P1058" s="759">
        <v>0</v>
      </c>
    </row>
    <row r="1059" spans="1:16" ht="30" x14ac:dyDescent="0.2">
      <c r="A1059" s="717" t="s">
        <v>1274</v>
      </c>
      <c r="B1059" s="717" t="s">
        <v>2897</v>
      </c>
      <c r="C1059" s="778" t="s">
        <v>104</v>
      </c>
      <c r="D1059" s="717" t="s">
        <v>3810</v>
      </c>
      <c r="E1059" s="759">
        <v>3000</v>
      </c>
      <c r="F1059" s="719">
        <v>40117511</v>
      </c>
      <c r="G1059" s="717" t="s">
        <v>3811</v>
      </c>
      <c r="H1059" s="717" t="s">
        <v>2600</v>
      </c>
      <c r="I1059" s="717" t="s">
        <v>2556</v>
      </c>
      <c r="J1059" s="717" t="s">
        <v>2556</v>
      </c>
      <c r="K1059" s="719">
        <v>1</v>
      </c>
      <c r="L1059" s="719">
        <v>12</v>
      </c>
      <c r="M1059" s="719">
        <v>36000</v>
      </c>
      <c r="N1059" s="719">
        <v>4</v>
      </c>
      <c r="O1059" s="719">
        <v>12</v>
      </c>
      <c r="P1059" s="759">
        <v>36000</v>
      </c>
    </row>
    <row r="1060" spans="1:16" ht="45" x14ac:dyDescent="0.2">
      <c r="A1060" s="717" t="s">
        <v>1274</v>
      </c>
      <c r="B1060" s="717" t="s">
        <v>2897</v>
      </c>
      <c r="C1060" s="778" t="s">
        <v>104</v>
      </c>
      <c r="D1060" s="717" t="s">
        <v>3123</v>
      </c>
      <c r="E1060" s="759">
        <v>1600</v>
      </c>
      <c r="F1060" s="719">
        <v>48328862</v>
      </c>
      <c r="G1060" s="717" t="s">
        <v>3812</v>
      </c>
      <c r="H1060" s="717" t="s">
        <v>3123</v>
      </c>
      <c r="I1060" s="717" t="s">
        <v>2556</v>
      </c>
      <c r="J1060" s="717" t="s">
        <v>2556</v>
      </c>
      <c r="K1060" s="719">
        <v>1</v>
      </c>
      <c r="L1060" s="719">
        <v>4</v>
      </c>
      <c r="M1060" s="719">
        <v>6400</v>
      </c>
      <c r="N1060" s="719"/>
      <c r="O1060" s="719"/>
      <c r="P1060" s="759">
        <v>0</v>
      </c>
    </row>
    <row r="1061" spans="1:16" ht="45" x14ac:dyDescent="0.2">
      <c r="A1061" s="717" t="s">
        <v>1274</v>
      </c>
      <c r="B1061" s="717" t="s">
        <v>2897</v>
      </c>
      <c r="C1061" s="778" t="s">
        <v>104</v>
      </c>
      <c r="D1061" s="717" t="s">
        <v>3746</v>
      </c>
      <c r="E1061" s="759">
        <v>3200</v>
      </c>
      <c r="F1061" s="719">
        <v>10427359</v>
      </c>
      <c r="G1061" s="717" t="s">
        <v>3813</v>
      </c>
      <c r="H1061" s="717" t="s">
        <v>3128</v>
      </c>
      <c r="I1061" s="717" t="s">
        <v>2556</v>
      </c>
      <c r="J1061" s="717" t="s">
        <v>2556</v>
      </c>
      <c r="K1061" s="719">
        <v>1</v>
      </c>
      <c r="L1061" s="719">
        <v>11.5</v>
      </c>
      <c r="M1061" s="719">
        <v>36800</v>
      </c>
      <c r="N1061" s="719">
        <v>1</v>
      </c>
      <c r="O1061" s="719">
        <v>4</v>
      </c>
      <c r="P1061" s="759">
        <v>12800</v>
      </c>
    </row>
    <row r="1062" spans="1:16" ht="45" x14ac:dyDescent="0.2">
      <c r="A1062" s="717" t="s">
        <v>1274</v>
      </c>
      <c r="B1062" s="717" t="s">
        <v>2897</v>
      </c>
      <c r="C1062" s="778" t="s">
        <v>104</v>
      </c>
      <c r="D1062" s="717" t="s">
        <v>3746</v>
      </c>
      <c r="E1062" s="759">
        <v>3200</v>
      </c>
      <c r="F1062" s="719">
        <v>43967070</v>
      </c>
      <c r="G1062" s="717" t="s">
        <v>3814</v>
      </c>
      <c r="H1062" s="717" t="s">
        <v>3128</v>
      </c>
      <c r="I1062" s="717" t="s">
        <v>2556</v>
      </c>
      <c r="J1062" s="717" t="s">
        <v>2556</v>
      </c>
      <c r="K1062" s="719"/>
      <c r="L1062" s="719"/>
      <c r="M1062" s="719">
        <v>0</v>
      </c>
      <c r="N1062" s="719">
        <v>3</v>
      </c>
      <c r="O1062" s="719">
        <v>8</v>
      </c>
      <c r="P1062" s="759">
        <v>25600</v>
      </c>
    </row>
    <row r="1063" spans="1:16" ht="45" x14ac:dyDescent="0.2">
      <c r="A1063" s="717" t="s">
        <v>1274</v>
      </c>
      <c r="B1063" s="717" t="s">
        <v>2897</v>
      </c>
      <c r="C1063" s="778" t="s">
        <v>104</v>
      </c>
      <c r="D1063" s="717" t="s">
        <v>3123</v>
      </c>
      <c r="E1063" s="759">
        <v>1400</v>
      </c>
      <c r="F1063" s="721">
        <v>70821987</v>
      </c>
      <c r="G1063" s="717" t="s">
        <v>3815</v>
      </c>
      <c r="H1063" s="717" t="s">
        <v>3123</v>
      </c>
      <c r="I1063" s="717" t="s">
        <v>2556</v>
      </c>
      <c r="J1063" s="717" t="s">
        <v>2556</v>
      </c>
      <c r="K1063" s="719">
        <v>1</v>
      </c>
      <c r="L1063" s="719">
        <v>4</v>
      </c>
      <c r="M1063" s="719">
        <v>5600</v>
      </c>
      <c r="N1063" s="719"/>
      <c r="O1063" s="719"/>
      <c r="P1063" s="759">
        <v>0</v>
      </c>
    </row>
    <row r="1064" spans="1:16" ht="45" x14ac:dyDescent="0.2">
      <c r="A1064" s="717" t="s">
        <v>1274</v>
      </c>
      <c r="B1064" s="717" t="s">
        <v>2897</v>
      </c>
      <c r="C1064" s="778" t="s">
        <v>104</v>
      </c>
      <c r="D1064" s="717" t="s">
        <v>2928</v>
      </c>
      <c r="E1064" s="759">
        <v>2600</v>
      </c>
      <c r="F1064" s="719">
        <v>45931788</v>
      </c>
      <c r="G1064" s="717" t="s">
        <v>3816</v>
      </c>
      <c r="H1064" s="717" t="s">
        <v>2928</v>
      </c>
      <c r="I1064" s="717" t="s">
        <v>2556</v>
      </c>
      <c r="J1064" s="717" t="s">
        <v>2556</v>
      </c>
      <c r="K1064" s="719">
        <v>1</v>
      </c>
      <c r="L1064" s="719">
        <v>12</v>
      </c>
      <c r="M1064" s="719">
        <v>31200</v>
      </c>
      <c r="N1064" s="719">
        <v>4</v>
      </c>
      <c r="O1064" s="719">
        <v>12</v>
      </c>
      <c r="P1064" s="759">
        <v>31200</v>
      </c>
    </row>
    <row r="1065" spans="1:16" ht="45" x14ac:dyDescent="0.2">
      <c r="A1065" s="717" t="s">
        <v>1274</v>
      </c>
      <c r="B1065" s="717" t="s">
        <v>2897</v>
      </c>
      <c r="C1065" s="778" t="s">
        <v>104</v>
      </c>
      <c r="D1065" s="717" t="s">
        <v>3733</v>
      </c>
      <c r="E1065" s="759">
        <v>3800</v>
      </c>
      <c r="F1065" s="719">
        <v>41156938</v>
      </c>
      <c r="G1065" s="717" t="s">
        <v>3817</v>
      </c>
      <c r="H1065" s="717" t="s">
        <v>2981</v>
      </c>
      <c r="I1065" s="717" t="s">
        <v>2556</v>
      </c>
      <c r="J1065" s="717" t="s">
        <v>2556</v>
      </c>
      <c r="K1065" s="719">
        <v>1</v>
      </c>
      <c r="L1065" s="719">
        <v>12</v>
      </c>
      <c r="M1065" s="719">
        <v>45600</v>
      </c>
      <c r="N1065" s="719">
        <v>1</v>
      </c>
      <c r="O1065" s="719">
        <v>4</v>
      </c>
      <c r="P1065" s="759">
        <v>15200</v>
      </c>
    </row>
    <row r="1066" spans="1:16" ht="45" x14ac:dyDescent="0.2">
      <c r="A1066" s="717" t="s">
        <v>1274</v>
      </c>
      <c r="B1066" s="717" t="s">
        <v>2897</v>
      </c>
      <c r="C1066" s="778" t="s">
        <v>104</v>
      </c>
      <c r="D1066" s="717" t="s">
        <v>3733</v>
      </c>
      <c r="E1066" s="759">
        <v>3600</v>
      </c>
      <c r="F1066" s="719">
        <v>23952495</v>
      </c>
      <c r="G1066" s="717" t="s">
        <v>3818</v>
      </c>
      <c r="H1066" s="717" t="s">
        <v>3128</v>
      </c>
      <c r="I1066" s="717" t="s">
        <v>2556</v>
      </c>
      <c r="J1066" s="717" t="s">
        <v>2556</v>
      </c>
      <c r="K1066" s="719"/>
      <c r="L1066" s="719"/>
      <c r="M1066" s="719">
        <v>0</v>
      </c>
      <c r="N1066" s="719">
        <v>3</v>
      </c>
      <c r="O1066" s="719">
        <v>8</v>
      </c>
      <c r="P1066" s="759">
        <v>28800</v>
      </c>
    </row>
    <row r="1067" spans="1:16" ht="45" x14ac:dyDescent="0.2">
      <c r="A1067" s="717" t="s">
        <v>1274</v>
      </c>
      <c r="B1067" s="717" t="s">
        <v>2897</v>
      </c>
      <c r="C1067" s="778" t="s">
        <v>104</v>
      </c>
      <c r="D1067" s="717" t="s">
        <v>2912</v>
      </c>
      <c r="E1067" s="759">
        <v>1400</v>
      </c>
      <c r="F1067" s="719">
        <v>42406799</v>
      </c>
      <c r="G1067" s="717" t="s">
        <v>3819</v>
      </c>
      <c r="H1067" s="717" t="s">
        <v>2912</v>
      </c>
      <c r="I1067" s="760" t="s">
        <v>2527</v>
      </c>
      <c r="J1067" s="717" t="s">
        <v>3758</v>
      </c>
      <c r="K1067" s="719">
        <v>1</v>
      </c>
      <c r="L1067" s="719">
        <v>12</v>
      </c>
      <c r="M1067" s="719">
        <v>16800</v>
      </c>
      <c r="N1067" s="719">
        <v>4</v>
      </c>
      <c r="O1067" s="719">
        <v>12</v>
      </c>
      <c r="P1067" s="759">
        <v>16800</v>
      </c>
    </row>
    <row r="1068" spans="1:16" ht="60" x14ac:dyDescent="0.2">
      <c r="A1068" s="717" t="s">
        <v>1274</v>
      </c>
      <c r="B1068" s="717" t="s">
        <v>2897</v>
      </c>
      <c r="C1068" s="778" t="s">
        <v>104</v>
      </c>
      <c r="D1068" s="717" t="s">
        <v>2981</v>
      </c>
      <c r="E1068" s="759">
        <v>2400</v>
      </c>
      <c r="F1068" s="719">
        <v>42681496</v>
      </c>
      <c r="G1068" s="717" t="s">
        <v>3820</v>
      </c>
      <c r="H1068" s="717" t="s">
        <v>2981</v>
      </c>
      <c r="I1068" s="717" t="s">
        <v>2556</v>
      </c>
      <c r="J1068" s="717" t="s">
        <v>2556</v>
      </c>
      <c r="K1068" s="719">
        <v>1</v>
      </c>
      <c r="L1068" s="719">
        <v>12</v>
      </c>
      <c r="M1068" s="719">
        <v>28800</v>
      </c>
      <c r="N1068" s="719">
        <v>4</v>
      </c>
      <c r="O1068" s="719">
        <v>12</v>
      </c>
      <c r="P1068" s="759">
        <v>28800</v>
      </c>
    </row>
    <row r="1069" spans="1:16" ht="60" x14ac:dyDescent="0.2">
      <c r="A1069" s="717" t="s">
        <v>1274</v>
      </c>
      <c r="B1069" s="717" t="s">
        <v>2897</v>
      </c>
      <c r="C1069" s="778" t="s">
        <v>104</v>
      </c>
      <c r="D1069" s="717" t="s">
        <v>2940</v>
      </c>
      <c r="E1069" s="759">
        <v>5000</v>
      </c>
      <c r="F1069" s="719">
        <v>72814690</v>
      </c>
      <c r="G1069" s="717" t="s">
        <v>3821</v>
      </c>
      <c r="H1069" s="717" t="s">
        <v>2940</v>
      </c>
      <c r="I1069" s="717" t="s">
        <v>2556</v>
      </c>
      <c r="J1069" s="717" t="s">
        <v>2556</v>
      </c>
      <c r="K1069" s="719"/>
      <c r="L1069" s="719"/>
      <c r="M1069" s="719">
        <v>0</v>
      </c>
      <c r="N1069" s="719">
        <v>2</v>
      </c>
      <c r="O1069" s="719">
        <v>6</v>
      </c>
      <c r="P1069" s="759">
        <v>30000</v>
      </c>
    </row>
    <row r="1070" spans="1:16" ht="60" x14ac:dyDescent="0.2">
      <c r="A1070" s="717" t="s">
        <v>1274</v>
      </c>
      <c r="B1070" s="717" t="s">
        <v>2897</v>
      </c>
      <c r="C1070" s="778" t="s">
        <v>104</v>
      </c>
      <c r="D1070" s="717" t="s">
        <v>2918</v>
      </c>
      <c r="E1070" s="759">
        <v>1600</v>
      </c>
      <c r="F1070" s="719">
        <v>75830994</v>
      </c>
      <c r="G1070" s="717" t="s">
        <v>3822</v>
      </c>
      <c r="H1070" s="717" t="s">
        <v>2918</v>
      </c>
      <c r="I1070" s="760" t="s">
        <v>2527</v>
      </c>
      <c r="J1070" s="760" t="s">
        <v>2527</v>
      </c>
      <c r="K1070" s="719"/>
      <c r="L1070" s="719"/>
      <c r="M1070" s="719">
        <v>0</v>
      </c>
      <c r="N1070" s="719">
        <v>2</v>
      </c>
      <c r="O1070" s="719">
        <v>6</v>
      </c>
      <c r="P1070" s="759">
        <v>9600</v>
      </c>
    </row>
    <row r="1071" spans="1:16" ht="45" x14ac:dyDescent="0.2">
      <c r="A1071" s="717" t="s">
        <v>1274</v>
      </c>
      <c r="B1071" s="717" t="s">
        <v>2897</v>
      </c>
      <c r="C1071" s="778" t="s">
        <v>104</v>
      </c>
      <c r="D1071" s="717" t="s">
        <v>3823</v>
      </c>
      <c r="E1071" s="759">
        <v>1400</v>
      </c>
      <c r="F1071" s="719">
        <v>45064211</v>
      </c>
      <c r="G1071" s="717" t="s">
        <v>3824</v>
      </c>
      <c r="H1071" s="717" t="s">
        <v>3823</v>
      </c>
      <c r="I1071" s="760" t="s">
        <v>2527</v>
      </c>
      <c r="J1071" s="760" t="s">
        <v>2527</v>
      </c>
      <c r="K1071" s="719"/>
      <c r="L1071" s="719"/>
      <c r="M1071" s="719">
        <v>0</v>
      </c>
      <c r="N1071" s="719">
        <v>2</v>
      </c>
      <c r="O1071" s="719">
        <v>5</v>
      </c>
      <c r="P1071" s="759">
        <v>7000</v>
      </c>
    </row>
    <row r="1072" spans="1:16" ht="45" x14ac:dyDescent="0.2">
      <c r="A1072" s="717" t="s">
        <v>1274</v>
      </c>
      <c r="B1072" s="717" t="s">
        <v>2897</v>
      </c>
      <c r="C1072" s="778" t="s">
        <v>104</v>
      </c>
      <c r="D1072" s="717" t="s">
        <v>3059</v>
      </c>
      <c r="E1072" s="759">
        <v>1600</v>
      </c>
      <c r="F1072" s="719">
        <v>44503716</v>
      </c>
      <c r="G1072" s="717" t="s">
        <v>3825</v>
      </c>
      <c r="H1072" s="717" t="s">
        <v>3059</v>
      </c>
      <c r="I1072" s="760" t="s">
        <v>2527</v>
      </c>
      <c r="J1072" s="760" t="s">
        <v>2527</v>
      </c>
      <c r="K1072" s="719"/>
      <c r="L1072" s="719"/>
      <c r="M1072" s="719">
        <v>0</v>
      </c>
      <c r="N1072" s="719">
        <v>2</v>
      </c>
      <c r="O1072" s="719">
        <v>5</v>
      </c>
      <c r="P1072" s="759">
        <v>8000</v>
      </c>
    </row>
    <row r="1073" spans="1:16" ht="45" x14ac:dyDescent="0.2">
      <c r="A1073" s="717" t="s">
        <v>1274</v>
      </c>
      <c r="B1073" s="717" t="s">
        <v>2897</v>
      </c>
      <c r="C1073" s="778" t="s">
        <v>104</v>
      </c>
      <c r="D1073" s="717" t="s">
        <v>2940</v>
      </c>
      <c r="E1073" s="759">
        <v>5000</v>
      </c>
      <c r="F1073" s="719">
        <v>46226774</v>
      </c>
      <c r="G1073" s="717" t="s">
        <v>3826</v>
      </c>
      <c r="H1073" s="717" t="s">
        <v>2940</v>
      </c>
      <c r="I1073" s="717" t="s">
        <v>2556</v>
      </c>
      <c r="J1073" s="717" t="s">
        <v>2556</v>
      </c>
      <c r="K1073" s="719"/>
      <c r="L1073" s="719"/>
      <c r="M1073" s="719">
        <v>0</v>
      </c>
      <c r="N1073" s="719">
        <v>1</v>
      </c>
      <c r="O1073" s="719">
        <v>4</v>
      </c>
      <c r="P1073" s="759">
        <v>20000</v>
      </c>
    </row>
    <row r="1074" spans="1:16" x14ac:dyDescent="0.2">
      <c r="A1074" s="781" t="s">
        <v>3827</v>
      </c>
      <c r="B1074" s="782"/>
      <c r="C1074" s="792"/>
      <c r="D1074" s="782"/>
      <c r="E1074" s="782"/>
      <c r="F1074" s="782"/>
      <c r="G1074" s="782"/>
      <c r="H1074" s="782"/>
      <c r="I1074" s="782"/>
      <c r="J1074" s="782"/>
      <c r="K1074" s="782"/>
      <c r="L1074" s="782"/>
      <c r="M1074" s="782"/>
      <c r="N1074" s="782"/>
      <c r="O1074" s="782"/>
      <c r="P1074" s="782"/>
    </row>
    <row r="1075" spans="1:16" ht="45" x14ac:dyDescent="0.2">
      <c r="A1075" s="717" t="s">
        <v>3828</v>
      </c>
      <c r="B1075" s="717" t="s">
        <v>2897</v>
      </c>
      <c r="C1075" s="778" t="s">
        <v>104</v>
      </c>
      <c r="D1075" s="717" t="s">
        <v>3829</v>
      </c>
      <c r="E1075" s="718">
        <v>1500</v>
      </c>
      <c r="F1075" s="719">
        <v>31192853</v>
      </c>
      <c r="G1075" s="717" t="s">
        <v>3830</v>
      </c>
      <c r="H1075" s="717" t="s">
        <v>2918</v>
      </c>
      <c r="I1075" s="719" t="s">
        <v>2573</v>
      </c>
      <c r="J1075" s="719" t="s">
        <v>2527</v>
      </c>
      <c r="K1075" s="719">
        <v>1</v>
      </c>
      <c r="L1075" s="778">
        <v>12</v>
      </c>
      <c r="M1075" s="793">
        <v>18000</v>
      </c>
      <c r="N1075" s="719">
        <v>1</v>
      </c>
      <c r="O1075" s="778">
        <v>12</v>
      </c>
      <c r="P1075" s="718">
        <v>18000</v>
      </c>
    </row>
    <row r="1076" spans="1:16" ht="45" x14ac:dyDescent="0.2">
      <c r="A1076" s="717" t="s">
        <v>3828</v>
      </c>
      <c r="B1076" s="717" t="s">
        <v>2897</v>
      </c>
      <c r="C1076" s="778" t="s">
        <v>104</v>
      </c>
      <c r="D1076" s="717" t="s">
        <v>3829</v>
      </c>
      <c r="E1076" s="718">
        <v>1500</v>
      </c>
      <c r="F1076" s="719">
        <v>31183320</v>
      </c>
      <c r="G1076" s="717" t="s">
        <v>3831</v>
      </c>
      <c r="H1076" s="717" t="s">
        <v>2918</v>
      </c>
      <c r="I1076" s="719" t="s">
        <v>2573</v>
      </c>
      <c r="J1076" s="719" t="s">
        <v>2527</v>
      </c>
      <c r="K1076" s="719">
        <v>1</v>
      </c>
      <c r="L1076" s="778">
        <v>12</v>
      </c>
      <c r="M1076" s="793">
        <v>18000</v>
      </c>
      <c r="N1076" s="719">
        <v>1</v>
      </c>
      <c r="O1076" s="778">
        <v>12</v>
      </c>
      <c r="P1076" s="718">
        <v>18000</v>
      </c>
    </row>
    <row r="1077" spans="1:16" ht="45" x14ac:dyDescent="0.2">
      <c r="A1077" s="717" t="s">
        <v>3828</v>
      </c>
      <c r="B1077" s="717" t="s">
        <v>2897</v>
      </c>
      <c r="C1077" s="778" t="s">
        <v>104</v>
      </c>
      <c r="D1077" s="717" t="s">
        <v>3829</v>
      </c>
      <c r="E1077" s="718">
        <v>1350</v>
      </c>
      <c r="F1077" s="719">
        <v>40717855</v>
      </c>
      <c r="G1077" s="717" t="s">
        <v>3832</v>
      </c>
      <c r="H1077" s="717" t="s">
        <v>2912</v>
      </c>
      <c r="I1077" s="719" t="s">
        <v>3833</v>
      </c>
      <c r="J1077" s="719" t="s">
        <v>3741</v>
      </c>
      <c r="K1077" s="719">
        <v>1</v>
      </c>
      <c r="L1077" s="778">
        <v>12</v>
      </c>
      <c r="M1077" s="793">
        <v>16200</v>
      </c>
      <c r="N1077" s="719">
        <v>1</v>
      </c>
      <c r="O1077" s="778">
        <v>12</v>
      </c>
      <c r="P1077" s="718">
        <v>16200</v>
      </c>
    </row>
    <row r="1078" spans="1:16" ht="45" x14ac:dyDescent="0.2">
      <c r="A1078" s="717" t="s">
        <v>3828</v>
      </c>
      <c r="B1078" s="717" t="s">
        <v>2897</v>
      </c>
      <c r="C1078" s="778" t="s">
        <v>104</v>
      </c>
      <c r="D1078" s="717" t="s">
        <v>3829</v>
      </c>
      <c r="E1078" s="718">
        <v>2000</v>
      </c>
      <c r="F1078" s="719">
        <v>41622858</v>
      </c>
      <c r="G1078" s="717" t="s">
        <v>3834</v>
      </c>
      <c r="H1078" s="717" t="s">
        <v>2928</v>
      </c>
      <c r="I1078" s="719" t="s">
        <v>2573</v>
      </c>
      <c r="J1078" s="719" t="s">
        <v>2551</v>
      </c>
      <c r="K1078" s="719">
        <v>1</v>
      </c>
      <c r="L1078" s="778">
        <v>12</v>
      </c>
      <c r="M1078" s="793">
        <v>24000</v>
      </c>
      <c r="N1078" s="719">
        <v>1</v>
      </c>
      <c r="O1078" s="778">
        <v>12</v>
      </c>
      <c r="P1078" s="718">
        <v>24000</v>
      </c>
    </row>
    <row r="1079" spans="1:16" ht="45" x14ac:dyDescent="0.2">
      <c r="A1079" s="717" t="s">
        <v>3828</v>
      </c>
      <c r="B1079" s="717" t="s">
        <v>2897</v>
      </c>
      <c r="C1079" s="778" t="s">
        <v>104</v>
      </c>
      <c r="D1079" s="717" t="s">
        <v>3829</v>
      </c>
      <c r="E1079" s="718">
        <v>2000</v>
      </c>
      <c r="F1079" s="719">
        <v>42338309</v>
      </c>
      <c r="G1079" s="717" t="s">
        <v>3835</v>
      </c>
      <c r="H1079" s="717" t="s">
        <v>2928</v>
      </c>
      <c r="I1079" s="719" t="s">
        <v>2573</v>
      </c>
      <c r="J1079" s="719" t="s">
        <v>2551</v>
      </c>
      <c r="K1079" s="719">
        <v>1</v>
      </c>
      <c r="L1079" s="778">
        <v>12</v>
      </c>
      <c r="M1079" s="793">
        <v>24000</v>
      </c>
      <c r="N1079" s="719">
        <v>1</v>
      </c>
      <c r="O1079" s="778">
        <v>12</v>
      </c>
      <c r="P1079" s="718">
        <v>24000</v>
      </c>
    </row>
    <row r="1080" spans="1:16" ht="45" x14ac:dyDescent="0.2">
      <c r="A1080" s="717" t="s">
        <v>3828</v>
      </c>
      <c r="B1080" s="717" t="s">
        <v>2897</v>
      </c>
      <c r="C1080" s="778" t="s">
        <v>104</v>
      </c>
      <c r="D1080" s="717" t="s">
        <v>3829</v>
      </c>
      <c r="E1080" s="718">
        <v>1350</v>
      </c>
      <c r="F1080" s="719">
        <v>31174850</v>
      </c>
      <c r="G1080" s="717" t="s">
        <v>3836</v>
      </c>
      <c r="H1080" s="717" t="s">
        <v>2912</v>
      </c>
      <c r="I1080" s="719" t="s">
        <v>3833</v>
      </c>
      <c r="J1080" s="719" t="s">
        <v>3741</v>
      </c>
      <c r="K1080" s="719">
        <v>1</v>
      </c>
      <c r="L1080" s="778">
        <v>12</v>
      </c>
      <c r="M1080" s="793">
        <v>16200</v>
      </c>
      <c r="N1080" s="719">
        <v>1</v>
      </c>
      <c r="O1080" s="778">
        <v>12</v>
      </c>
      <c r="P1080" s="718">
        <v>16200</v>
      </c>
    </row>
    <row r="1081" spans="1:16" ht="45" x14ac:dyDescent="0.2">
      <c r="A1081" s="717" t="s">
        <v>3828</v>
      </c>
      <c r="B1081" s="717" t="s">
        <v>2897</v>
      </c>
      <c r="C1081" s="778" t="s">
        <v>104</v>
      </c>
      <c r="D1081" s="717" t="s">
        <v>3829</v>
      </c>
      <c r="E1081" s="718">
        <v>1350</v>
      </c>
      <c r="F1081" s="719">
        <v>41614388</v>
      </c>
      <c r="G1081" s="717" t="s">
        <v>3837</v>
      </c>
      <c r="H1081" s="717" t="s">
        <v>2912</v>
      </c>
      <c r="I1081" s="719" t="s">
        <v>3833</v>
      </c>
      <c r="J1081" s="719" t="s">
        <v>3741</v>
      </c>
      <c r="K1081" s="719">
        <v>1</v>
      </c>
      <c r="L1081" s="778">
        <v>12</v>
      </c>
      <c r="M1081" s="793">
        <v>16200</v>
      </c>
      <c r="N1081" s="719">
        <v>1</v>
      </c>
      <c r="O1081" s="778">
        <v>12</v>
      </c>
      <c r="P1081" s="718">
        <v>16200</v>
      </c>
    </row>
    <row r="1082" spans="1:16" ht="60" x14ac:dyDescent="0.2">
      <c r="A1082" s="717" t="s">
        <v>3828</v>
      </c>
      <c r="B1082" s="717" t="s">
        <v>2897</v>
      </c>
      <c r="C1082" s="778" t="s">
        <v>104</v>
      </c>
      <c r="D1082" s="717" t="s">
        <v>3829</v>
      </c>
      <c r="E1082" s="718">
        <v>1500</v>
      </c>
      <c r="F1082" s="719">
        <v>71429631</v>
      </c>
      <c r="G1082" s="717" t="s">
        <v>3838</v>
      </c>
      <c r="H1082" s="717" t="s">
        <v>3118</v>
      </c>
      <c r="I1082" s="719" t="s">
        <v>2573</v>
      </c>
      <c r="J1082" s="719" t="s">
        <v>2527</v>
      </c>
      <c r="K1082" s="719">
        <v>1</v>
      </c>
      <c r="L1082" s="778">
        <v>12</v>
      </c>
      <c r="M1082" s="793">
        <v>18000</v>
      </c>
      <c r="N1082" s="719">
        <v>1</v>
      </c>
      <c r="O1082" s="778">
        <v>12</v>
      </c>
      <c r="P1082" s="718">
        <v>18000</v>
      </c>
    </row>
    <row r="1083" spans="1:16" ht="45" x14ac:dyDescent="0.2">
      <c r="A1083" s="717" t="s">
        <v>3828</v>
      </c>
      <c r="B1083" s="717" t="s">
        <v>2897</v>
      </c>
      <c r="C1083" s="778" t="s">
        <v>104</v>
      </c>
      <c r="D1083" s="717" t="s">
        <v>3829</v>
      </c>
      <c r="E1083" s="718">
        <v>1350</v>
      </c>
      <c r="F1083" s="719">
        <v>42929838</v>
      </c>
      <c r="G1083" s="717" t="s">
        <v>3839</v>
      </c>
      <c r="H1083" s="717" t="s">
        <v>3137</v>
      </c>
      <c r="I1083" s="719" t="s">
        <v>3833</v>
      </c>
      <c r="J1083" s="719" t="s">
        <v>3741</v>
      </c>
      <c r="K1083" s="719">
        <v>1</v>
      </c>
      <c r="L1083" s="778">
        <v>12</v>
      </c>
      <c r="M1083" s="793">
        <v>16200</v>
      </c>
      <c r="N1083" s="719">
        <v>1</v>
      </c>
      <c r="O1083" s="778">
        <v>12</v>
      </c>
      <c r="P1083" s="718">
        <v>16200</v>
      </c>
    </row>
    <row r="1084" spans="1:16" ht="45" x14ac:dyDescent="0.2">
      <c r="A1084" s="717" t="s">
        <v>3828</v>
      </c>
      <c r="B1084" s="717" t="s">
        <v>2897</v>
      </c>
      <c r="C1084" s="778" t="s">
        <v>104</v>
      </c>
      <c r="D1084" s="717" t="s">
        <v>3829</v>
      </c>
      <c r="E1084" s="718">
        <v>2000</v>
      </c>
      <c r="F1084" s="719">
        <v>45856547</v>
      </c>
      <c r="G1084" s="717" t="s">
        <v>3840</v>
      </c>
      <c r="H1084" s="717" t="s">
        <v>2928</v>
      </c>
      <c r="I1084" s="719" t="s">
        <v>2573</v>
      </c>
      <c r="J1084" s="719" t="s">
        <v>2551</v>
      </c>
      <c r="K1084" s="719">
        <v>1</v>
      </c>
      <c r="L1084" s="778">
        <v>12</v>
      </c>
      <c r="M1084" s="793">
        <v>24000</v>
      </c>
      <c r="N1084" s="719">
        <v>1</v>
      </c>
      <c r="O1084" s="778">
        <v>12</v>
      </c>
      <c r="P1084" s="718">
        <v>24000</v>
      </c>
    </row>
    <row r="1085" spans="1:16" ht="45" x14ac:dyDescent="0.2">
      <c r="A1085" s="717" t="s">
        <v>3828</v>
      </c>
      <c r="B1085" s="717" t="s">
        <v>2897</v>
      </c>
      <c r="C1085" s="778" t="s">
        <v>104</v>
      </c>
      <c r="D1085" s="717" t="s">
        <v>3829</v>
      </c>
      <c r="E1085" s="718">
        <v>2000</v>
      </c>
      <c r="F1085" s="719">
        <v>43214269</v>
      </c>
      <c r="G1085" s="717" t="s">
        <v>3841</v>
      </c>
      <c r="H1085" s="717" t="s">
        <v>2928</v>
      </c>
      <c r="I1085" s="719" t="s">
        <v>2573</v>
      </c>
      <c r="J1085" s="719" t="s">
        <v>2551</v>
      </c>
      <c r="K1085" s="719">
        <v>1</v>
      </c>
      <c r="L1085" s="778">
        <v>12</v>
      </c>
      <c r="M1085" s="793">
        <v>24000</v>
      </c>
      <c r="N1085" s="719">
        <v>1</v>
      </c>
      <c r="O1085" s="778">
        <v>12</v>
      </c>
      <c r="P1085" s="718">
        <v>24000</v>
      </c>
    </row>
    <row r="1086" spans="1:16" ht="45" x14ac:dyDescent="0.2">
      <c r="A1086" s="717" t="s">
        <v>3828</v>
      </c>
      <c r="B1086" s="717" t="s">
        <v>3842</v>
      </c>
      <c r="C1086" s="778" t="s">
        <v>104</v>
      </c>
      <c r="D1086" s="717" t="s">
        <v>3829</v>
      </c>
      <c r="E1086" s="718">
        <v>2700</v>
      </c>
      <c r="F1086" s="719">
        <v>43712909</v>
      </c>
      <c r="G1086" s="717" t="s">
        <v>3843</v>
      </c>
      <c r="H1086" s="717" t="s">
        <v>3008</v>
      </c>
      <c r="I1086" s="719" t="s">
        <v>2573</v>
      </c>
      <c r="J1086" s="719" t="s">
        <v>2551</v>
      </c>
      <c r="K1086" s="719">
        <v>1</v>
      </c>
      <c r="L1086" s="778">
        <v>12</v>
      </c>
      <c r="M1086" s="793">
        <v>32400</v>
      </c>
      <c r="N1086" s="719">
        <v>1</v>
      </c>
      <c r="O1086" s="778">
        <v>12</v>
      </c>
      <c r="P1086" s="718">
        <v>32400</v>
      </c>
    </row>
    <row r="1087" spans="1:16" ht="45" x14ac:dyDescent="0.2">
      <c r="A1087" s="717" t="s">
        <v>3828</v>
      </c>
      <c r="B1087" s="717" t="s">
        <v>2897</v>
      </c>
      <c r="C1087" s="778" t="s">
        <v>104</v>
      </c>
      <c r="D1087" s="717" t="s">
        <v>3829</v>
      </c>
      <c r="E1087" s="718">
        <v>2000</v>
      </c>
      <c r="F1087" s="719">
        <v>40119130</v>
      </c>
      <c r="G1087" s="717" t="s">
        <v>3844</v>
      </c>
      <c r="H1087" s="717" t="s">
        <v>2928</v>
      </c>
      <c r="I1087" s="719" t="s">
        <v>2573</v>
      </c>
      <c r="J1087" s="719" t="s">
        <v>2551</v>
      </c>
      <c r="K1087" s="719">
        <v>1</v>
      </c>
      <c r="L1087" s="778">
        <v>12</v>
      </c>
      <c r="M1087" s="793">
        <v>24000</v>
      </c>
      <c r="N1087" s="719">
        <v>1</v>
      </c>
      <c r="O1087" s="778">
        <v>12</v>
      </c>
      <c r="P1087" s="718">
        <v>24000</v>
      </c>
    </row>
    <row r="1088" spans="1:16" ht="45" x14ac:dyDescent="0.2">
      <c r="A1088" s="717" t="s">
        <v>3828</v>
      </c>
      <c r="B1088" s="717" t="s">
        <v>2897</v>
      </c>
      <c r="C1088" s="778" t="s">
        <v>104</v>
      </c>
      <c r="D1088" s="717" t="s">
        <v>3829</v>
      </c>
      <c r="E1088" s="718">
        <v>1350</v>
      </c>
      <c r="F1088" s="719">
        <v>10631924</v>
      </c>
      <c r="G1088" s="717" t="s">
        <v>3845</v>
      </c>
      <c r="H1088" s="717" t="s">
        <v>2912</v>
      </c>
      <c r="I1088" s="719" t="s">
        <v>3833</v>
      </c>
      <c r="J1088" s="719" t="s">
        <v>3741</v>
      </c>
      <c r="K1088" s="719">
        <v>1</v>
      </c>
      <c r="L1088" s="778">
        <v>12</v>
      </c>
      <c r="M1088" s="793">
        <v>16200</v>
      </c>
      <c r="N1088" s="719">
        <v>1</v>
      </c>
      <c r="O1088" s="778">
        <v>12</v>
      </c>
      <c r="P1088" s="718">
        <v>16200</v>
      </c>
    </row>
    <row r="1089" spans="1:16" ht="60" x14ac:dyDescent="0.2">
      <c r="A1089" s="717" t="s">
        <v>3828</v>
      </c>
      <c r="B1089" s="717" t="s">
        <v>2897</v>
      </c>
      <c r="C1089" s="778" t="s">
        <v>104</v>
      </c>
      <c r="D1089" s="717" t="s">
        <v>3829</v>
      </c>
      <c r="E1089" s="718">
        <v>1500</v>
      </c>
      <c r="F1089" s="719">
        <v>43884756</v>
      </c>
      <c r="G1089" s="717" t="s">
        <v>3846</v>
      </c>
      <c r="H1089" s="717" t="s">
        <v>2963</v>
      </c>
      <c r="I1089" s="719" t="s">
        <v>2573</v>
      </c>
      <c r="J1089" s="719" t="s">
        <v>2527</v>
      </c>
      <c r="K1089" s="719">
        <v>1</v>
      </c>
      <c r="L1089" s="778">
        <v>12</v>
      </c>
      <c r="M1089" s="793">
        <v>18000</v>
      </c>
      <c r="N1089" s="719">
        <v>1</v>
      </c>
      <c r="O1089" s="778">
        <v>12</v>
      </c>
      <c r="P1089" s="718">
        <v>18000</v>
      </c>
    </row>
    <row r="1090" spans="1:16" ht="45" x14ac:dyDescent="0.2">
      <c r="A1090" s="717" t="s">
        <v>3828</v>
      </c>
      <c r="B1090" s="717" t="s">
        <v>3842</v>
      </c>
      <c r="C1090" s="778" t="s">
        <v>104</v>
      </c>
      <c r="D1090" s="717" t="s">
        <v>3829</v>
      </c>
      <c r="E1090" s="718">
        <v>1500</v>
      </c>
      <c r="F1090" s="719">
        <v>42457376</v>
      </c>
      <c r="G1090" s="717" t="s">
        <v>3847</v>
      </c>
      <c r="H1090" s="717" t="s">
        <v>3259</v>
      </c>
      <c r="I1090" s="719" t="s">
        <v>2573</v>
      </c>
      <c r="J1090" s="719" t="s">
        <v>2527</v>
      </c>
      <c r="K1090" s="719">
        <v>1</v>
      </c>
      <c r="L1090" s="778">
        <v>12</v>
      </c>
      <c r="M1090" s="793">
        <v>18000</v>
      </c>
      <c r="N1090" s="719">
        <v>1</v>
      </c>
      <c r="O1090" s="778">
        <v>12</v>
      </c>
      <c r="P1090" s="718">
        <v>18000</v>
      </c>
    </row>
    <row r="1091" spans="1:16" ht="45" x14ac:dyDescent="0.2">
      <c r="A1091" s="717" t="s">
        <v>3828</v>
      </c>
      <c r="B1091" s="717" t="s">
        <v>2897</v>
      </c>
      <c r="C1091" s="778" t="s">
        <v>104</v>
      </c>
      <c r="D1091" s="717" t="s">
        <v>3829</v>
      </c>
      <c r="E1091" s="718">
        <v>2000</v>
      </c>
      <c r="F1091" s="719">
        <v>42470073</v>
      </c>
      <c r="G1091" s="717" t="s">
        <v>3848</v>
      </c>
      <c r="H1091" s="717" t="s">
        <v>2928</v>
      </c>
      <c r="I1091" s="719" t="s">
        <v>2573</v>
      </c>
      <c r="J1091" s="719" t="s">
        <v>2551</v>
      </c>
      <c r="K1091" s="719">
        <v>1</v>
      </c>
      <c r="L1091" s="778">
        <v>12</v>
      </c>
      <c r="M1091" s="793">
        <v>24000</v>
      </c>
      <c r="N1091" s="719">
        <v>1</v>
      </c>
      <c r="O1091" s="778">
        <v>12</v>
      </c>
      <c r="P1091" s="718">
        <v>24000</v>
      </c>
    </row>
    <row r="1092" spans="1:16" ht="45" x14ac:dyDescent="0.2">
      <c r="A1092" s="717" t="s">
        <v>3828</v>
      </c>
      <c r="B1092" s="717" t="s">
        <v>3842</v>
      </c>
      <c r="C1092" s="778" t="s">
        <v>104</v>
      </c>
      <c r="D1092" s="717" t="s">
        <v>3829</v>
      </c>
      <c r="E1092" s="718">
        <v>1500</v>
      </c>
      <c r="F1092" s="719">
        <v>42914177</v>
      </c>
      <c r="G1092" s="717" t="s">
        <v>3849</v>
      </c>
      <c r="H1092" s="717" t="s">
        <v>3259</v>
      </c>
      <c r="I1092" s="719" t="s">
        <v>2573</v>
      </c>
      <c r="J1092" s="719" t="s">
        <v>2527</v>
      </c>
      <c r="K1092" s="719">
        <v>1</v>
      </c>
      <c r="L1092" s="778">
        <v>12</v>
      </c>
      <c r="M1092" s="793">
        <v>18000</v>
      </c>
      <c r="N1092" s="719">
        <v>1</v>
      </c>
      <c r="O1092" s="778">
        <v>12</v>
      </c>
      <c r="P1092" s="718">
        <v>18000</v>
      </c>
    </row>
    <row r="1093" spans="1:16" ht="45" x14ac:dyDescent="0.2">
      <c r="A1093" s="717" t="s">
        <v>3828</v>
      </c>
      <c r="B1093" s="717" t="s">
        <v>2897</v>
      </c>
      <c r="C1093" s="778" t="s">
        <v>104</v>
      </c>
      <c r="D1093" s="717" t="s">
        <v>3829</v>
      </c>
      <c r="E1093" s="718">
        <v>1500</v>
      </c>
      <c r="F1093" s="719">
        <v>41430351</v>
      </c>
      <c r="G1093" s="717" t="s">
        <v>3850</v>
      </c>
      <c r="H1093" s="717" t="s">
        <v>2918</v>
      </c>
      <c r="I1093" s="719" t="s">
        <v>2573</v>
      </c>
      <c r="J1093" s="719" t="s">
        <v>2527</v>
      </c>
      <c r="K1093" s="719">
        <v>1</v>
      </c>
      <c r="L1093" s="778">
        <v>12</v>
      </c>
      <c r="M1093" s="793">
        <v>18000</v>
      </c>
      <c r="N1093" s="719">
        <v>1</v>
      </c>
      <c r="O1093" s="778">
        <v>12</v>
      </c>
      <c r="P1093" s="718">
        <v>18000</v>
      </c>
    </row>
    <row r="1094" spans="1:16" ht="45" x14ac:dyDescent="0.2">
      <c r="A1094" s="717" t="s">
        <v>3828</v>
      </c>
      <c r="B1094" s="717" t="s">
        <v>2897</v>
      </c>
      <c r="C1094" s="778" t="s">
        <v>104</v>
      </c>
      <c r="D1094" s="717" t="s">
        <v>3829</v>
      </c>
      <c r="E1094" s="718">
        <v>1500</v>
      </c>
      <c r="F1094" s="719">
        <v>41622443</v>
      </c>
      <c r="G1094" s="717" t="s">
        <v>3851</v>
      </c>
      <c r="H1094" s="717" t="s">
        <v>2963</v>
      </c>
      <c r="I1094" s="719" t="s">
        <v>2573</v>
      </c>
      <c r="J1094" s="719" t="s">
        <v>2527</v>
      </c>
      <c r="K1094" s="719">
        <v>1</v>
      </c>
      <c r="L1094" s="778">
        <v>12</v>
      </c>
      <c r="M1094" s="793">
        <v>18000</v>
      </c>
      <c r="N1094" s="719">
        <v>1</v>
      </c>
      <c r="O1094" s="778">
        <v>12</v>
      </c>
      <c r="P1094" s="718">
        <v>18000</v>
      </c>
    </row>
    <row r="1095" spans="1:16" ht="60" x14ac:dyDescent="0.2">
      <c r="A1095" s="717" t="s">
        <v>3828</v>
      </c>
      <c r="B1095" s="717" t="s">
        <v>2897</v>
      </c>
      <c r="C1095" s="778" t="s">
        <v>104</v>
      </c>
      <c r="D1095" s="717" t="s">
        <v>3829</v>
      </c>
      <c r="E1095" s="718">
        <v>1500</v>
      </c>
      <c r="F1095" s="719">
        <v>31151805</v>
      </c>
      <c r="G1095" s="717" t="s">
        <v>3852</v>
      </c>
      <c r="H1095" s="717" t="s">
        <v>2918</v>
      </c>
      <c r="I1095" s="719" t="s">
        <v>2573</v>
      </c>
      <c r="J1095" s="719" t="s">
        <v>2527</v>
      </c>
      <c r="K1095" s="719">
        <v>1</v>
      </c>
      <c r="L1095" s="778">
        <v>12</v>
      </c>
      <c r="M1095" s="793">
        <v>18000</v>
      </c>
      <c r="N1095" s="719">
        <v>1</v>
      </c>
      <c r="O1095" s="778">
        <v>12</v>
      </c>
      <c r="P1095" s="718">
        <v>18000</v>
      </c>
    </row>
    <row r="1096" spans="1:16" ht="45" x14ac:dyDescent="0.2">
      <c r="A1096" s="717" t="s">
        <v>3828</v>
      </c>
      <c r="B1096" s="717" t="s">
        <v>3842</v>
      </c>
      <c r="C1096" s="778" t="s">
        <v>104</v>
      </c>
      <c r="D1096" s="717" t="s">
        <v>3829</v>
      </c>
      <c r="E1096" s="718">
        <v>2000</v>
      </c>
      <c r="F1096" s="719">
        <v>46286455</v>
      </c>
      <c r="G1096" s="717" t="s">
        <v>3853</v>
      </c>
      <c r="H1096" s="717" t="s">
        <v>2928</v>
      </c>
      <c r="I1096" s="719" t="s">
        <v>2573</v>
      </c>
      <c r="J1096" s="719" t="s">
        <v>2551</v>
      </c>
      <c r="K1096" s="719">
        <v>1</v>
      </c>
      <c r="L1096" s="778">
        <v>12</v>
      </c>
      <c r="M1096" s="793">
        <v>24000</v>
      </c>
      <c r="N1096" s="719">
        <v>1</v>
      </c>
      <c r="O1096" s="778">
        <v>12</v>
      </c>
      <c r="P1096" s="718">
        <v>24000</v>
      </c>
    </row>
    <row r="1097" spans="1:16" ht="45" x14ac:dyDescent="0.2">
      <c r="A1097" s="717" t="s">
        <v>3828</v>
      </c>
      <c r="B1097" s="717" t="s">
        <v>2897</v>
      </c>
      <c r="C1097" s="778" t="s">
        <v>104</v>
      </c>
      <c r="D1097" s="717" t="s">
        <v>3829</v>
      </c>
      <c r="E1097" s="718">
        <v>1350</v>
      </c>
      <c r="F1097" s="719">
        <v>43171127</v>
      </c>
      <c r="G1097" s="717" t="s">
        <v>3854</v>
      </c>
      <c r="H1097" s="717" t="s">
        <v>3137</v>
      </c>
      <c r="I1097" s="719" t="s">
        <v>3833</v>
      </c>
      <c r="J1097" s="719" t="s">
        <v>3741</v>
      </c>
      <c r="K1097" s="719">
        <v>1</v>
      </c>
      <c r="L1097" s="778">
        <v>12</v>
      </c>
      <c r="M1097" s="793">
        <v>16200</v>
      </c>
      <c r="N1097" s="719">
        <v>1</v>
      </c>
      <c r="O1097" s="778">
        <v>12</v>
      </c>
      <c r="P1097" s="718">
        <v>16200</v>
      </c>
    </row>
    <row r="1098" spans="1:16" ht="45" x14ac:dyDescent="0.2">
      <c r="A1098" s="717" t="s">
        <v>3828</v>
      </c>
      <c r="B1098" s="717" t="s">
        <v>2897</v>
      </c>
      <c r="C1098" s="778" t="s">
        <v>104</v>
      </c>
      <c r="D1098" s="717" t="s">
        <v>3829</v>
      </c>
      <c r="E1098" s="718">
        <v>1500</v>
      </c>
      <c r="F1098" s="719">
        <v>46613997</v>
      </c>
      <c r="G1098" s="717" t="s">
        <v>3855</v>
      </c>
      <c r="H1098" s="717" t="s">
        <v>2918</v>
      </c>
      <c r="I1098" s="719" t="s">
        <v>2573</v>
      </c>
      <c r="J1098" s="719" t="s">
        <v>2527</v>
      </c>
      <c r="K1098" s="719">
        <v>1</v>
      </c>
      <c r="L1098" s="778">
        <v>12</v>
      </c>
      <c r="M1098" s="793">
        <v>18000</v>
      </c>
      <c r="N1098" s="719">
        <v>1</v>
      </c>
      <c r="O1098" s="778">
        <v>12</v>
      </c>
      <c r="P1098" s="718">
        <v>18000</v>
      </c>
    </row>
    <row r="1099" spans="1:16" ht="60" x14ac:dyDescent="0.2">
      <c r="A1099" s="717" t="s">
        <v>3828</v>
      </c>
      <c r="B1099" s="717" t="s">
        <v>2897</v>
      </c>
      <c r="C1099" s="778" t="s">
        <v>104</v>
      </c>
      <c r="D1099" s="717" t="s">
        <v>3829</v>
      </c>
      <c r="E1099" s="718">
        <v>1500</v>
      </c>
      <c r="F1099" s="719">
        <v>45483847</v>
      </c>
      <c r="G1099" s="717" t="s">
        <v>3856</v>
      </c>
      <c r="H1099" s="717" t="s">
        <v>3118</v>
      </c>
      <c r="I1099" s="719" t="s">
        <v>2573</v>
      </c>
      <c r="J1099" s="719" t="s">
        <v>2527</v>
      </c>
      <c r="K1099" s="719">
        <v>1</v>
      </c>
      <c r="L1099" s="778">
        <v>12</v>
      </c>
      <c r="M1099" s="793">
        <v>18000</v>
      </c>
      <c r="N1099" s="719">
        <v>1</v>
      </c>
      <c r="O1099" s="778">
        <v>12</v>
      </c>
      <c r="P1099" s="718">
        <v>18000</v>
      </c>
    </row>
    <row r="1100" spans="1:16" ht="45" x14ac:dyDescent="0.2">
      <c r="A1100" s="717" t="s">
        <v>3828</v>
      </c>
      <c r="B1100" s="717" t="s">
        <v>2897</v>
      </c>
      <c r="C1100" s="778" t="s">
        <v>104</v>
      </c>
      <c r="D1100" s="717" t="s">
        <v>3829</v>
      </c>
      <c r="E1100" s="718">
        <v>2700</v>
      </c>
      <c r="F1100" s="719">
        <v>31041602</v>
      </c>
      <c r="G1100" s="717" t="s">
        <v>3857</v>
      </c>
      <c r="H1100" s="717" t="s">
        <v>3858</v>
      </c>
      <c r="I1100" s="719" t="s">
        <v>2573</v>
      </c>
      <c r="J1100" s="719" t="s">
        <v>2551</v>
      </c>
      <c r="K1100" s="719">
        <v>1</v>
      </c>
      <c r="L1100" s="778">
        <v>12</v>
      </c>
      <c r="M1100" s="793">
        <v>32400</v>
      </c>
      <c r="N1100" s="719">
        <v>1</v>
      </c>
      <c r="O1100" s="778">
        <v>12</v>
      </c>
      <c r="P1100" s="718">
        <v>32400</v>
      </c>
    </row>
    <row r="1101" spans="1:16" ht="45" x14ac:dyDescent="0.2">
      <c r="A1101" s="717" t="s">
        <v>3828</v>
      </c>
      <c r="B1101" s="717" t="s">
        <v>2897</v>
      </c>
      <c r="C1101" s="778" t="s">
        <v>104</v>
      </c>
      <c r="D1101" s="717" t="s">
        <v>3829</v>
      </c>
      <c r="E1101" s="718">
        <v>1350</v>
      </c>
      <c r="F1101" s="719">
        <v>10559317</v>
      </c>
      <c r="G1101" s="717" t="s">
        <v>3859</v>
      </c>
      <c r="H1101" s="717" t="s">
        <v>2912</v>
      </c>
      <c r="I1101" s="719" t="s">
        <v>3833</v>
      </c>
      <c r="J1101" s="719" t="s">
        <v>3741</v>
      </c>
      <c r="K1101" s="719">
        <v>1</v>
      </c>
      <c r="L1101" s="778">
        <v>12</v>
      </c>
      <c r="M1101" s="793">
        <v>16200</v>
      </c>
      <c r="N1101" s="719">
        <v>1</v>
      </c>
      <c r="O1101" s="778">
        <v>12</v>
      </c>
      <c r="P1101" s="718">
        <v>16200</v>
      </c>
    </row>
    <row r="1102" spans="1:16" ht="45" x14ac:dyDescent="0.2">
      <c r="A1102" s="717" t="s">
        <v>3828</v>
      </c>
      <c r="B1102" s="717" t="s">
        <v>2897</v>
      </c>
      <c r="C1102" s="778" t="s">
        <v>104</v>
      </c>
      <c r="D1102" s="717" t="s">
        <v>3829</v>
      </c>
      <c r="E1102" s="718">
        <v>1500</v>
      </c>
      <c r="F1102" s="719">
        <v>41061385</v>
      </c>
      <c r="G1102" s="717" t="s">
        <v>3860</v>
      </c>
      <c r="H1102" s="717" t="s">
        <v>2918</v>
      </c>
      <c r="I1102" s="719" t="s">
        <v>2573</v>
      </c>
      <c r="J1102" s="719" t="s">
        <v>2527</v>
      </c>
      <c r="K1102" s="719">
        <v>1</v>
      </c>
      <c r="L1102" s="778">
        <v>12</v>
      </c>
      <c r="M1102" s="793">
        <v>18000</v>
      </c>
      <c r="N1102" s="719">
        <v>1</v>
      </c>
      <c r="O1102" s="778">
        <v>12</v>
      </c>
      <c r="P1102" s="718">
        <v>18000</v>
      </c>
    </row>
    <row r="1103" spans="1:16" ht="60" x14ac:dyDescent="0.2">
      <c r="A1103" s="717" t="s">
        <v>3828</v>
      </c>
      <c r="B1103" s="717" t="s">
        <v>2897</v>
      </c>
      <c r="C1103" s="778" t="s">
        <v>104</v>
      </c>
      <c r="D1103" s="717" t="s">
        <v>3829</v>
      </c>
      <c r="E1103" s="718">
        <v>2000</v>
      </c>
      <c r="F1103" s="719">
        <v>40321519</v>
      </c>
      <c r="G1103" s="717" t="s">
        <v>3861</v>
      </c>
      <c r="H1103" s="717" t="s">
        <v>3005</v>
      </c>
      <c r="I1103" s="719" t="s">
        <v>2573</v>
      </c>
      <c r="J1103" s="719" t="s">
        <v>2551</v>
      </c>
      <c r="K1103" s="719">
        <v>1</v>
      </c>
      <c r="L1103" s="778">
        <v>12</v>
      </c>
      <c r="M1103" s="793">
        <v>24000</v>
      </c>
      <c r="N1103" s="719">
        <v>1</v>
      </c>
      <c r="O1103" s="778">
        <v>12</v>
      </c>
      <c r="P1103" s="718">
        <v>24000</v>
      </c>
    </row>
    <row r="1104" spans="1:16" ht="60" x14ac:dyDescent="0.2">
      <c r="A1104" s="717" t="s">
        <v>3828</v>
      </c>
      <c r="B1104" s="717" t="s">
        <v>2897</v>
      </c>
      <c r="C1104" s="778" t="s">
        <v>104</v>
      </c>
      <c r="D1104" s="717" t="s">
        <v>3829</v>
      </c>
      <c r="E1104" s="718">
        <v>2000</v>
      </c>
      <c r="F1104" s="719">
        <v>70764863</v>
      </c>
      <c r="G1104" s="717" t="s">
        <v>3862</v>
      </c>
      <c r="H1104" s="717" t="s">
        <v>2928</v>
      </c>
      <c r="I1104" s="719" t="s">
        <v>2573</v>
      </c>
      <c r="J1104" s="719" t="s">
        <v>2551</v>
      </c>
      <c r="K1104" s="719">
        <v>1</v>
      </c>
      <c r="L1104" s="778">
        <v>12</v>
      </c>
      <c r="M1104" s="793">
        <v>24000</v>
      </c>
      <c r="N1104" s="719">
        <v>1</v>
      </c>
      <c r="O1104" s="778">
        <v>12</v>
      </c>
      <c r="P1104" s="718">
        <v>24000</v>
      </c>
    </row>
    <row r="1105" spans="1:16" ht="45" x14ac:dyDescent="0.2">
      <c r="A1105" s="717" t="s">
        <v>3828</v>
      </c>
      <c r="B1105" s="717" t="s">
        <v>2897</v>
      </c>
      <c r="C1105" s="778" t="s">
        <v>104</v>
      </c>
      <c r="D1105" s="717" t="s">
        <v>3829</v>
      </c>
      <c r="E1105" s="718">
        <v>2000</v>
      </c>
      <c r="F1105" s="719">
        <v>44882033</v>
      </c>
      <c r="G1105" s="717" t="s">
        <v>3863</v>
      </c>
      <c r="H1105" s="717" t="s">
        <v>2928</v>
      </c>
      <c r="I1105" s="719" t="s">
        <v>2573</v>
      </c>
      <c r="J1105" s="719" t="s">
        <v>2551</v>
      </c>
      <c r="K1105" s="719">
        <v>1</v>
      </c>
      <c r="L1105" s="778">
        <v>12</v>
      </c>
      <c r="M1105" s="793">
        <v>24000</v>
      </c>
      <c r="N1105" s="719">
        <v>1</v>
      </c>
      <c r="O1105" s="778">
        <v>12</v>
      </c>
      <c r="P1105" s="718">
        <v>24000</v>
      </c>
    </row>
    <row r="1106" spans="1:16" ht="45" x14ac:dyDescent="0.2">
      <c r="A1106" s="717" t="s">
        <v>3828</v>
      </c>
      <c r="B1106" s="717" t="s">
        <v>2897</v>
      </c>
      <c r="C1106" s="778" t="s">
        <v>104</v>
      </c>
      <c r="D1106" s="717" t="s">
        <v>3829</v>
      </c>
      <c r="E1106" s="718">
        <v>2000</v>
      </c>
      <c r="F1106" s="719">
        <v>44861299</v>
      </c>
      <c r="G1106" s="717" t="s">
        <v>3864</v>
      </c>
      <c r="H1106" s="717" t="s">
        <v>2928</v>
      </c>
      <c r="I1106" s="719" t="s">
        <v>2573</v>
      </c>
      <c r="J1106" s="719" t="s">
        <v>2551</v>
      </c>
      <c r="K1106" s="719">
        <v>1</v>
      </c>
      <c r="L1106" s="778">
        <v>12</v>
      </c>
      <c r="M1106" s="793">
        <v>24000</v>
      </c>
      <c r="N1106" s="719">
        <v>1</v>
      </c>
      <c r="O1106" s="778">
        <v>12</v>
      </c>
      <c r="P1106" s="718">
        <v>24000</v>
      </c>
    </row>
    <row r="1107" spans="1:16" ht="45" x14ac:dyDescent="0.2">
      <c r="A1107" s="717" t="s">
        <v>3828</v>
      </c>
      <c r="B1107" s="717" t="s">
        <v>2897</v>
      </c>
      <c r="C1107" s="778" t="s">
        <v>104</v>
      </c>
      <c r="D1107" s="717" t="s">
        <v>3829</v>
      </c>
      <c r="E1107" s="718">
        <v>1500</v>
      </c>
      <c r="F1107" s="719">
        <v>40980922</v>
      </c>
      <c r="G1107" s="717" t="s">
        <v>3865</v>
      </c>
      <c r="H1107" s="717" t="s">
        <v>2918</v>
      </c>
      <c r="I1107" s="719" t="s">
        <v>2573</v>
      </c>
      <c r="J1107" s="719" t="s">
        <v>2527</v>
      </c>
      <c r="K1107" s="719">
        <v>1</v>
      </c>
      <c r="L1107" s="778">
        <v>12</v>
      </c>
      <c r="M1107" s="793">
        <v>18000</v>
      </c>
      <c r="N1107" s="719">
        <v>1</v>
      </c>
      <c r="O1107" s="778">
        <v>12</v>
      </c>
      <c r="P1107" s="718">
        <v>18000</v>
      </c>
    </row>
    <row r="1108" spans="1:16" ht="45" x14ac:dyDescent="0.2">
      <c r="A1108" s="717" t="s">
        <v>3828</v>
      </c>
      <c r="B1108" s="717" t="s">
        <v>2897</v>
      </c>
      <c r="C1108" s="778" t="s">
        <v>104</v>
      </c>
      <c r="D1108" s="717" t="s">
        <v>3829</v>
      </c>
      <c r="E1108" s="718">
        <v>1500</v>
      </c>
      <c r="F1108" s="719">
        <v>41604325</v>
      </c>
      <c r="G1108" s="717" t="s">
        <v>3866</v>
      </c>
      <c r="H1108" s="717" t="s">
        <v>2918</v>
      </c>
      <c r="I1108" s="719" t="s">
        <v>2573</v>
      </c>
      <c r="J1108" s="719" t="s">
        <v>2527</v>
      </c>
      <c r="K1108" s="719">
        <v>1</v>
      </c>
      <c r="L1108" s="778">
        <v>12</v>
      </c>
      <c r="M1108" s="793">
        <v>18000</v>
      </c>
      <c r="N1108" s="719">
        <v>1</v>
      </c>
      <c r="O1108" s="778">
        <v>12</v>
      </c>
      <c r="P1108" s="718">
        <v>18000</v>
      </c>
    </row>
    <row r="1109" spans="1:16" ht="60" x14ac:dyDescent="0.2">
      <c r="A1109" s="717" t="s">
        <v>3828</v>
      </c>
      <c r="B1109" s="717" t="s">
        <v>2897</v>
      </c>
      <c r="C1109" s="778" t="s">
        <v>104</v>
      </c>
      <c r="D1109" s="717" t="s">
        <v>3829</v>
      </c>
      <c r="E1109" s="718">
        <v>2000</v>
      </c>
      <c r="F1109" s="719">
        <v>41782698</v>
      </c>
      <c r="G1109" s="717" t="s">
        <v>3867</v>
      </c>
      <c r="H1109" s="717" t="s">
        <v>2928</v>
      </c>
      <c r="I1109" s="719" t="s">
        <v>2573</v>
      </c>
      <c r="J1109" s="719" t="s">
        <v>2551</v>
      </c>
      <c r="K1109" s="719">
        <v>1</v>
      </c>
      <c r="L1109" s="778">
        <v>12</v>
      </c>
      <c r="M1109" s="793">
        <v>24000</v>
      </c>
      <c r="N1109" s="719">
        <v>1</v>
      </c>
      <c r="O1109" s="778">
        <v>12</v>
      </c>
      <c r="P1109" s="718">
        <v>24000</v>
      </c>
    </row>
    <row r="1110" spans="1:16" ht="60" x14ac:dyDescent="0.2">
      <c r="A1110" s="717" t="s">
        <v>3828</v>
      </c>
      <c r="B1110" s="717" t="s">
        <v>2897</v>
      </c>
      <c r="C1110" s="778" t="s">
        <v>104</v>
      </c>
      <c r="D1110" s="717" t="s">
        <v>3829</v>
      </c>
      <c r="E1110" s="718">
        <v>7500</v>
      </c>
      <c r="F1110" s="719">
        <v>45313222</v>
      </c>
      <c r="G1110" s="717" t="s">
        <v>3868</v>
      </c>
      <c r="H1110" s="717" t="s">
        <v>2940</v>
      </c>
      <c r="I1110" s="719" t="s">
        <v>2573</v>
      </c>
      <c r="J1110" s="719" t="s">
        <v>3869</v>
      </c>
      <c r="K1110" s="719">
        <v>1</v>
      </c>
      <c r="L1110" s="778">
        <v>12</v>
      </c>
      <c r="M1110" s="793">
        <v>90000</v>
      </c>
      <c r="N1110" s="719">
        <v>1</v>
      </c>
      <c r="O1110" s="778">
        <v>12</v>
      </c>
      <c r="P1110" s="718">
        <v>90000</v>
      </c>
    </row>
    <row r="1111" spans="1:16" ht="60" x14ac:dyDescent="0.2">
      <c r="A1111" s="717" t="s">
        <v>3828</v>
      </c>
      <c r="B1111" s="717" t="s">
        <v>2897</v>
      </c>
      <c r="C1111" s="778" t="s">
        <v>104</v>
      </c>
      <c r="D1111" s="717" t="s">
        <v>3829</v>
      </c>
      <c r="E1111" s="718">
        <v>2000</v>
      </c>
      <c r="F1111" s="719">
        <v>10044568</v>
      </c>
      <c r="G1111" s="717" t="s">
        <v>3870</v>
      </c>
      <c r="H1111" s="717" t="s">
        <v>3126</v>
      </c>
      <c r="I1111" s="719" t="s">
        <v>2573</v>
      </c>
      <c r="J1111" s="719" t="s">
        <v>2551</v>
      </c>
      <c r="K1111" s="719">
        <v>1</v>
      </c>
      <c r="L1111" s="778">
        <v>12</v>
      </c>
      <c r="M1111" s="793">
        <v>24000</v>
      </c>
      <c r="N1111" s="719">
        <v>1</v>
      </c>
      <c r="O1111" s="778">
        <v>12</v>
      </c>
      <c r="P1111" s="718">
        <v>24000</v>
      </c>
    </row>
    <row r="1112" spans="1:16" ht="45" x14ac:dyDescent="0.2">
      <c r="A1112" s="717" t="s">
        <v>3828</v>
      </c>
      <c r="B1112" s="717" t="s">
        <v>2897</v>
      </c>
      <c r="C1112" s="778" t="s">
        <v>104</v>
      </c>
      <c r="D1112" s="717" t="s">
        <v>3829</v>
      </c>
      <c r="E1112" s="718">
        <v>2000</v>
      </c>
      <c r="F1112" s="719">
        <v>42981840</v>
      </c>
      <c r="G1112" s="717" t="s">
        <v>3871</v>
      </c>
      <c r="H1112" s="717" t="s">
        <v>2928</v>
      </c>
      <c r="I1112" s="719" t="s">
        <v>2573</v>
      </c>
      <c r="J1112" s="719" t="s">
        <v>2551</v>
      </c>
      <c r="K1112" s="719">
        <v>1</v>
      </c>
      <c r="L1112" s="778">
        <v>12</v>
      </c>
      <c r="M1112" s="793">
        <v>24000</v>
      </c>
      <c r="N1112" s="719">
        <v>1</v>
      </c>
      <c r="O1112" s="778">
        <v>12</v>
      </c>
      <c r="P1112" s="718">
        <v>24000</v>
      </c>
    </row>
    <row r="1113" spans="1:16" ht="45" x14ac:dyDescent="0.2">
      <c r="A1113" s="717" t="s">
        <v>3828</v>
      </c>
      <c r="B1113" s="717" t="s">
        <v>2897</v>
      </c>
      <c r="C1113" s="778" t="s">
        <v>104</v>
      </c>
      <c r="D1113" s="717" t="s">
        <v>3829</v>
      </c>
      <c r="E1113" s="718">
        <v>2000</v>
      </c>
      <c r="F1113" s="719">
        <v>42990272</v>
      </c>
      <c r="G1113" s="717" t="s">
        <v>3872</v>
      </c>
      <c r="H1113" s="717" t="s">
        <v>3476</v>
      </c>
      <c r="I1113" s="719" t="s">
        <v>2573</v>
      </c>
      <c r="J1113" s="719" t="s">
        <v>2551</v>
      </c>
      <c r="K1113" s="719">
        <v>1</v>
      </c>
      <c r="L1113" s="778">
        <v>12</v>
      </c>
      <c r="M1113" s="793">
        <v>24000</v>
      </c>
      <c r="N1113" s="719">
        <v>1</v>
      </c>
      <c r="O1113" s="778">
        <v>12</v>
      </c>
      <c r="P1113" s="718">
        <v>24000</v>
      </c>
    </row>
    <row r="1114" spans="1:16" ht="45" x14ac:dyDescent="0.2">
      <c r="A1114" s="717" t="s">
        <v>3828</v>
      </c>
      <c r="B1114" s="717" t="s">
        <v>2897</v>
      </c>
      <c r="C1114" s="778" t="s">
        <v>104</v>
      </c>
      <c r="D1114" s="717" t="s">
        <v>3829</v>
      </c>
      <c r="E1114" s="718">
        <v>1350</v>
      </c>
      <c r="F1114" s="719">
        <v>9668263</v>
      </c>
      <c r="G1114" s="717" t="s">
        <v>3873</v>
      </c>
      <c r="H1114" s="717" t="s">
        <v>2912</v>
      </c>
      <c r="I1114" s="719" t="s">
        <v>3833</v>
      </c>
      <c r="J1114" s="719" t="s">
        <v>3741</v>
      </c>
      <c r="K1114" s="719">
        <v>1</v>
      </c>
      <c r="L1114" s="778">
        <v>12</v>
      </c>
      <c r="M1114" s="793">
        <v>16200</v>
      </c>
      <c r="N1114" s="719">
        <v>1</v>
      </c>
      <c r="O1114" s="778">
        <v>12</v>
      </c>
      <c r="P1114" s="718">
        <v>16200</v>
      </c>
    </row>
    <row r="1115" spans="1:16" ht="45" x14ac:dyDescent="0.2">
      <c r="A1115" s="717" t="s">
        <v>3828</v>
      </c>
      <c r="B1115" s="717" t="s">
        <v>2897</v>
      </c>
      <c r="C1115" s="778" t="s">
        <v>104</v>
      </c>
      <c r="D1115" s="717" t="s">
        <v>3829</v>
      </c>
      <c r="E1115" s="718">
        <v>1350</v>
      </c>
      <c r="F1115" s="719">
        <v>31189543</v>
      </c>
      <c r="G1115" s="717" t="s">
        <v>3874</v>
      </c>
      <c r="H1115" s="717" t="s">
        <v>2912</v>
      </c>
      <c r="I1115" s="719" t="s">
        <v>3833</v>
      </c>
      <c r="J1115" s="719" t="s">
        <v>3741</v>
      </c>
      <c r="K1115" s="719">
        <v>1</v>
      </c>
      <c r="L1115" s="778">
        <v>12</v>
      </c>
      <c r="M1115" s="793">
        <v>16200</v>
      </c>
      <c r="N1115" s="719">
        <v>1</v>
      </c>
      <c r="O1115" s="778">
        <v>12</v>
      </c>
      <c r="P1115" s="718">
        <v>16200</v>
      </c>
    </row>
    <row r="1116" spans="1:16" ht="60" x14ac:dyDescent="0.2">
      <c r="A1116" s="717" t="s">
        <v>3828</v>
      </c>
      <c r="B1116" s="717" t="s">
        <v>2897</v>
      </c>
      <c r="C1116" s="778" t="s">
        <v>104</v>
      </c>
      <c r="D1116" s="717" t="s">
        <v>3829</v>
      </c>
      <c r="E1116" s="718">
        <v>2000</v>
      </c>
      <c r="F1116" s="719">
        <v>25006065</v>
      </c>
      <c r="G1116" s="717" t="s">
        <v>3875</v>
      </c>
      <c r="H1116" s="717" t="s">
        <v>2986</v>
      </c>
      <c r="I1116" s="719" t="s">
        <v>2573</v>
      </c>
      <c r="J1116" s="719" t="s">
        <v>2551</v>
      </c>
      <c r="K1116" s="719">
        <v>1</v>
      </c>
      <c r="L1116" s="778">
        <v>12</v>
      </c>
      <c r="M1116" s="793">
        <v>24000</v>
      </c>
      <c r="N1116" s="719">
        <v>1</v>
      </c>
      <c r="O1116" s="778">
        <v>12</v>
      </c>
      <c r="P1116" s="718">
        <v>24000</v>
      </c>
    </row>
    <row r="1117" spans="1:16" ht="45" x14ac:dyDescent="0.2">
      <c r="A1117" s="717" t="s">
        <v>3828</v>
      </c>
      <c r="B1117" s="717" t="s">
        <v>2897</v>
      </c>
      <c r="C1117" s="778" t="s">
        <v>104</v>
      </c>
      <c r="D1117" s="717" t="s">
        <v>3829</v>
      </c>
      <c r="E1117" s="718">
        <v>1350</v>
      </c>
      <c r="F1117" s="719">
        <v>44821286</v>
      </c>
      <c r="G1117" s="717" t="s">
        <v>3876</v>
      </c>
      <c r="H1117" s="717" t="s">
        <v>2912</v>
      </c>
      <c r="I1117" s="719" t="s">
        <v>3833</v>
      </c>
      <c r="J1117" s="719" t="s">
        <v>3741</v>
      </c>
      <c r="K1117" s="719">
        <v>1</v>
      </c>
      <c r="L1117" s="778">
        <v>12</v>
      </c>
      <c r="M1117" s="793">
        <v>16200</v>
      </c>
      <c r="N1117" s="719">
        <v>1</v>
      </c>
      <c r="O1117" s="778">
        <v>12</v>
      </c>
      <c r="P1117" s="718">
        <v>16200</v>
      </c>
    </row>
    <row r="1118" spans="1:16" ht="45" x14ac:dyDescent="0.2">
      <c r="A1118" s="717" t="s">
        <v>3828</v>
      </c>
      <c r="B1118" s="717" t="s">
        <v>2897</v>
      </c>
      <c r="C1118" s="778" t="s">
        <v>104</v>
      </c>
      <c r="D1118" s="717" t="s">
        <v>3829</v>
      </c>
      <c r="E1118" s="718">
        <v>2000</v>
      </c>
      <c r="F1118" s="719">
        <v>42626364</v>
      </c>
      <c r="G1118" s="717" t="s">
        <v>3877</v>
      </c>
      <c r="H1118" s="717" t="s">
        <v>3476</v>
      </c>
      <c r="I1118" s="719" t="s">
        <v>2573</v>
      </c>
      <c r="J1118" s="719" t="s">
        <v>2551</v>
      </c>
      <c r="K1118" s="719">
        <v>1</v>
      </c>
      <c r="L1118" s="778">
        <v>12</v>
      </c>
      <c r="M1118" s="793">
        <v>24000</v>
      </c>
      <c r="N1118" s="719">
        <v>1</v>
      </c>
      <c r="O1118" s="778">
        <v>12</v>
      </c>
      <c r="P1118" s="718">
        <v>24000</v>
      </c>
    </row>
    <row r="1119" spans="1:16" ht="45" x14ac:dyDescent="0.2">
      <c r="A1119" s="717" t="s">
        <v>3828</v>
      </c>
      <c r="B1119" s="717" t="s">
        <v>2897</v>
      </c>
      <c r="C1119" s="778" t="s">
        <v>104</v>
      </c>
      <c r="D1119" s="717" t="s">
        <v>3829</v>
      </c>
      <c r="E1119" s="718">
        <v>2000</v>
      </c>
      <c r="F1119" s="719">
        <v>31193101</v>
      </c>
      <c r="G1119" s="717" t="s">
        <v>3878</v>
      </c>
      <c r="H1119" s="717" t="s">
        <v>2928</v>
      </c>
      <c r="I1119" s="719" t="s">
        <v>2573</v>
      </c>
      <c r="J1119" s="719" t="s">
        <v>2551</v>
      </c>
      <c r="K1119" s="719">
        <v>1</v>
      </c>
      <c r="L1119" s="778">
        <v>12</v>
      </c>
      <c r="M1119" s="793">
        <v>24000</v>
      </c>
      <c r="N1119" s="719">
        <v>1</v>
      </c>
      <c r="O1119" s="778">
        <v>12</v>
      </c>
      <c r="P1119" s="718">
        <v>24000</v>
      </c>
    </row>
    <row r="1120" spans="1:16" ht="45" x14ac:dyDescent="0.2">
      <c r="A1120" s="717" t="s">
        <v>3828</v>
      </c>
      <c r="B1120" s="717" t="s">
        <v>3842</v>
      </c>
      <c r="C1120" s="778" t="s">
        <v>104</v>
      </c>
      <c r="D1120" s="717" t="s">
        <v>3829</v>
      </c>
      <c r="E1120" s="718">
        <v>1500</v>
      </c>
      <c r="F1120" s="719">
        <v>43180305</v>
      </c>
      <c r="G1120" s="717" t="s">
        <v>3879</v>
      </c>
      <c r="H1120" s="717" t="s">
        <v>3259</v>
      </c>
      <c r="I1120" s="719" t="s">
        <v>2573</v>
      </c>
      <c r="J1120" s="719" t="s">
        <v>2527</v>
      </c>
      <c r="K1120" s="719">
        <v>1</v>
      </c>
      <c r="L1120" s="778">
        <v>12</v>
      </c>
      <c r="M1120" s="793">
        <v>18000</v>
      </c>
      <c r="N1120" s="719">
        <v>1</v>
      </c>
      <c r="O1120" s="778">
        <v>12</v>
      </c>
      <c r="P1120" s="718">
        <v>18000</v>
      </c>
    </row>
    <row r="1121" spans="1:16" ht="45" x14ac:dyDescent="0.2">
      <c r="A1121" s="717" t="s">
        <v>3828</v>
      </c>
      <c r="B1121" s="717" t="s">
        <v>2897</v>
      </c>
      <c r="C1121" s="778" t="s">
        <v>104</v>
      </c>
      <c r="D1121" s="717" t="s">
        <v>3829</v>
      </c>
      <c r="E1121" s="718">
        <v>1350</v>
      </c>
      <c r="F1121" s="719">
        <v>31173050</v>
      </c>
      <c r="G1121" s="717" t="s">
        <v>3880</v>
      </c>
      <c r="H1121" s="717" t="s">
        <v>2912</v>
      </c>
      <c r="I1121" s="719" t="s">
        <v>3833</v>
      </c>
      <c r="J1121" s="719" t="s">
        <v>3741</v>
      </c>
      <c r="K1121" s="719">
        <v>1</v>
      </c>
      <c r="L1121" s="778">
        <v>12</v>
      </c>
      <c r="M1121" s="793">
        <v>16200</v>
      </c>
      <c r="N1121" s="719">
        <v>1</v>
      </c>
      <c r="O1121" s="778">
        <v>12</v>
      </c>
      <c r="P1121" s="718">
        <v>16200</v>
      </c>
    </row>
    <row r="1122" spans="1:16" ht="45" x14ac:dyDescent="0.2">
      <c r="A1122" s="717" t="s">
        <v>3828</v>
      </c>
      <c r="B1122" s="717" t="s">
        <v>2897</v>
      </c>
      <c r="C1122" s="778" t="s">
        <v>104</v>
      </c>
      <c r="D1122" s="717" t="s">
        <v>3829</v>
      </c>
      <c r="E1122" s="718">
        <v>1500</v>
      </c>
      <c r="F1122" s="719">
        <v>46270347</v>
      </c>
      <c r="G1122" s="717" t="s">
        <v>3881</v>
      </c>
      <c r="H1122" s="717" t="s">
        <v>3118</v>
      </c>
      <c r="I1122" s="719" t="s">
        <v>2573</v>
      </c>
      <c r="J1122" s="719" t="s">
        <v>2527</v>
      </c>
      <c r="K1122" s="719">
        <v>1</v>
      </c>
      <c r="L1122" s="778">
        <v>12</v>
      </c>
      <c r="M1122" s="793">
        <v>18000</v>
      </c>
      <c r="N1122" s="719">
        <v>1</v>
      </c>
      <c r="O1122" s="778">
        <v>12</v>
      </c>
      <c r="P1122" s="718">
        <v>18000</v>
      </c>
    </row>
    <row r="1123" spans="1:16" ht="45" x14ac:dyDescent="0.2">
      <c r="A1123" s="717" t="s">
        <v>3828</v>
      </c>
      <c r="B1123" s="717" t="s">
        <v>2897</v>
      </c>
      <c r="C1123" s="778" t="s">
        <v>104</v>
      </c>
      <c r="D1123" s="717" t="s">
        <v>3829</v>
      </c>
      <c r="E1123" s="718">
        <v>2000</v>
      </c>
      <c r="F1123" s="719">
        <v>9913715</v>
      </c>
      <c r="G1123" s="717" t="s">
        <v>3882</v>
      </c>
      <c r="H1123" s="717" t="s">
        <v>3064</v>
      </c>
      <c r="I1123" s="719" t="s">
        <v>2573</v>
      </c>
      <c r="J1123" s="719" t="s">
        <v>2551</v>
      </c>
      <c r="K1123" s="719">
        <v>1</v>
      </c>
      <c r="L1123" s="778">
        <v>12</v>
      </c>
      <c r="M1123" s="793">
        <v>24000</v>
      </c>
      <c r="N1123" s="719">
        <v>1</v>
      </c>
      <c r="O1123" s="778">
        <v>12</v>
      </c>
      <c r="P1123" s="718">
        <v>24000</v>
      </c>
    </row>
    <row r="1124" spans="1:16" ht="45" x14ac:dyDescent="0.2">
      <c r="A1124" s="717" t="s">
        <v>3828</v>
      </c>
      <c r="B1124" s="717" t="s">
        <v>2897</v>
      </c>
      <c r="C1124" s="778" t="s">
        <v>104</v>
      </c>
      <c r="D1124" s="717" t="s">
        <v>3829</v>
      </c>
      <c r="E1124" s="718">
        <v>2000</v>
      </c>
      <c r="F1124" s="719">
        <v>31038313</v>
      </c>
      <c r="G1124" s="717" t="s">
        <v>3883</v>
      </c>
      <c r="H1124" s="717" t="s">
        <v>2928</v>
      </c>
      <c r="I1124" s="719" t="s">
        <v>2573</v>
      </c>
      <c r="J1124" s="719" t="s">
        <v>2551</v>
      </c>
      <c r="K1124" s="719">
        <v>1</v>
      </c>
      <c r="L1124" s="778">
        <v>12</v>
      </c>
      <c r="M1124" s="793">
        <v>24000</v>
      </c>
      <c r="N1124" s="719">
        <v>1</v>
      </c>
      <c r="O1124" s="778">
        <v>12</v>
      </c>
      <c r="P1124" s="718">
        <v>24000</v>
      </c>
    </row>
    <row r="1125" spans="1:16" ht="45" x14ac:dyDescent="0.2">
      <c r="A1125" s="717" t="s">
        <v>3828</v>
      </c>
      <c r="B1125" s="717" t="s">
        <v>2897</v>
      </c>
      <c r="C1125" s="778" t="s">
        <v>104</v>
      </c>
      <c r="D1125" s="717" t="s">
        <v>3829</v>
      </c>
      <c r="E1125" s="718">
        <v>2000</v>
      </c>
      <c r="F1125" s="719">
        <v>45664390</v>
      </c>
      <c r="G1125" s="717" t="s">
        <v>3884</v>
      </c>
      <c r="H1125" s="717" t="s">
        <v>2928</v>
      </c>
      <c r="I1125" s="719" t="s">
        <v>2573</v>
      </c>
      <c r="J1125" s="719" t="s">
        <v>2551</v>
      </c>
      <c r="K1125" s="719">
        <v>1</v>
      </c>
      <c r="L1125" s="778">
        <v>12</v>
      </c>
      <c r="M1125" s="793">
        <v>24000</v>
      </c>
      <c r="N1125" s="719">
        <v>1</v>
      </c>
      <c r="O1125" s="778">
        <v>12</v>
      </c>
      <c r="P1125" s="718">
        <v>24000</v>
      </c>
    </row>
    <row r="1126" spans="1:16" ht="60" x14ac:dyDescent="0.2">
      <c r="A1126" s="717" t="s">
        <v>3828</v>
      </c>
      <c r="B1126" s="717" t="s">
        <v>2897</v>
      </c>
      <c r="C1126" s="778" t="s">
        <v>104</v>
      </c>
      <c r="D1126" s="717" t="s">
        <v>3829</v>
      </c>
      <c r="E1126" s="718">
        <v>1350</v>
      </c>
      <c r="F1126" s="719">
        <v>42148227</v>
      </c>
      <c r="G1126" s="717" t="s">
        <v>3885</v>
      </c>
      <c r="H1126" s="717" t="s">
        <v>2912</v>
      </c>
      <c r="I1126" s="719" t="s">
        <v>3833</v>
      </c>
      <c r="J1126" s="719" t="s">
        <v>3741</v>
      </c>
      <c r="K1126" s="719">
        <v>1</v>
      </c>
      <c r="L1126" s="778">
        <v>12</v>
      </c>
      <c r="M1126" s="793">
        <v>16200</v>
      </c>
      <c r="N1126" s="719">
        <v>1</v>
      </c>
      <c r="O1126" s="778">
        <v>12</v>
      </c>
      <c r="P1126" s="718">
        <v>16200</v>
      </c>
    </row>
    <row r="1127" spans="1:16" ht="45" x14ac:dyDescent="0.2">
      <c r="A1127" s="717" t="s">
        <v>3828</v>
      </c>
      <c r="B1127" s="717" t="s">
        <v>2897</v>
      </c>
      <c r="C1127" s="778" t="s">
        <v>104</v>
      </c>
      <c r="D1127" s="717" t="s">
        <v>3829</v>
      </c>
      <c r="E1127" s="718">
        <v>1350</v>
      </c>
      <c r="F1127" s="719">
        <v>42124480</v>
      </c>
      <c r="G1127" s="717" t="s">
        <v>3886</v>
      </c>
      <c r="H1127" s="717" t="s">
        <v>3137</v>
      </c>
      <c r="I1127" s="719" t="s">
        <v>3833</v>
      </c>
      <c r="J1127" s="719" t="s">
        <v>3741</v>
      </c>
      <c r="K1127" s="719">
        <v>1</v>
      </c>
      <c r="L1127" s="778">
        <v>12</v>
      </c>
      <c r="M1127" s="793">
        <v>16200</v>
      </c>
      <c r="N1127" s="719">
        <v>1</v>
      </c>
      <c r="O1127" s="778">
        <v>12</v>
      </c>
      <c r="P1127" s="718">
        <v>16200</v>
      </c>
    </row>
    <row r="1128" spans="1:16" ht="60" x14ac:dyDescent="0.2">
      <c r="A1128" s="717" t="s">
        <v>3828</v>
      </c>
      <c r="B1128" s="717" t="s">
        <v>2897</v>
      </c>
      <c r="C1128" s="778" t="s">
        <v>104</v>
      </c>
      <c r="D1128" s="717" t="s">
        <v>3829</v>
      </c>
      <c r="E1128" s="718">
        <v>1500</v>
      </c>
      <c r="F1128" s="719">
        <v>10166108</v>
      </c>
      <c r="G1128" s="717" t="s">
        <v>3887</v>
      </c>
      <c r="H1128" s="717" t="s">
        <v>2918</v>
      </c>
      <c r="I1128" s="719" t="s">
        <v>2573</v>
      </c>
      <c r="J1128" s="719" t="s">
        <v>2527</v>
      </c>
      <c r="K1128" s="719">
        <v>1</v>
      </c>
      <c r="L1128" s="778">
        <v>12</v>
      </c>
      <c r="M1128" s="793">
        <v>18000</v>
      </c>
      <c r="N1128" s="719">
        <v>1</v>
      </c>
      <c r="O1128" s="778">
        <v>12</v>
      </c>
      <c r="P1128" s="718">
        <v>18000</v>
      </c>
    </row>
    <row r="1129" spans="1:16" ht="45" x14ac:dyDescent="0.2">
      <c r="A1129" s="717" t="s">
        <v>3828</v>
      </c>
      <c r="B1129" s="717" t="s">
        <v>2897</v>
      </c>
      <c r="C1129" s="778" t="s">
        <v>104</v>
      </c>
      <c r="D1129" s="717" t="s">
        <v>3829</v>
      </c>
      <c r="E1129" s="718">
        <v>1500</v>
      </c>
      <c r="F1129" s="719">
        <v>40547526</v>
      </c>
      <c r="G1129" s="717" t="s">
        <v>3888</v>
      </c>
      <c r="H1129" s="717" t="s">
        <v>2918</v>
      </c>
      <c r="I1129" s="719" t="s">
        <v>2573</v>
      </c>
      <c r="J1129" s="719" t="s">
        <v>2527</v>
      </c>
      <c r="K1129" s="719">
        <v>1</v>
      </c>
      <c r="L1129" s="778">
        <v>12</v>
      </c>
      <c r="M1129" s="793">
        <v>18000</v>
      </c>
      <c r="N1129" s="719">
        <v>1</v>
      </c>
      <c r="O1129" s="778">
        <v>12</v>
      </c>
      <c r="P1129" s="718">
        <v>18000</v>
      </c>
    </row>
    <row r="1130" spans="1:16" ht="45" x14ac:dyDescent="0.2">
      <c r="A1130" s="717" t="s">
        <v>3828</v>
      </c>
      <c r="B1130" s="717" t="s">
        <v>2897</v>
      </c>
      <c r="C1130" s="778" t="s">
        <v>104</v>
      </c>
      <c r="D1130" s="717" t="s">
        <v>3829</v>
      </c>
      <c r="E1130" s="718">
        <v>1500</v>
      </c>
      <c r="F1130" s="719">
        <v>42457379</v>
      </c>
      <c r="G1130" s="717" t="s">
        <v>3889</v>
      </c>
      <c r="H1130" s="717" t="s">
        <v>2918</v>
      </c>
      <c r="I1130" s="719" t="s">
        <v>2573</v>
      </c>
      <c r="J1130" s="719" t="s">
        <v>2527</v>
      </c>
      <c r="K1130" s="719">
        <v>1</v>
      </c>
      <c r="L1130" s="778">
        <v>12</v>
      </c>
      <c r="M1130" s="793">
        <v>18000</v>
      </c>
      <c r="N1130" s="719">
        <v>1</v>
      </c>
      <c r="O1130" s="778">
        <v>12</v>
      </c>
      <c r="P1130" s="718">
        <v>18000</v>
      </c>
    </row>
    <row r="1131" spans="1:16" ht="60" x14ac:dyDescent="0.2">
      <c r="A1131" s="717" t="s">
        <v>3828</v>
      </c>
      <c r="B1131" s="717" t="s">
        <v>2897</v>
      </c>
      <c r="C1131" s="778" t="s">
        <v>104</v>
      </c>
      <c r="D1131" s="717" t="s">
        <v>3829</v>
      </c>
      <c r="E1131" s="718">
        <v>2000</v>
      </c>
      <c r="F1131" s="719">
        <v>41106220</v>
      </c>
      <c r="G1131" s="717" t="s">
        <v>3890</v>
      </c>
      <c r="H1131" s="717" t="s">
        <v>2928</v>
      </c>
      <c r="I1131" s="719" t="s">
        <v>2573</v>
      </c>
      <c r="J1131" s="719" t="s">
        <v>2551</v>
      </c>
      <c r="K1131" s="719">
        <v>1</v>
      </c>
      <c r="L1131" s="778">
        <v>12</v>
      </c>
      <c r="M1131" s="793">
        <v>24000</v>
      </c>
      <c r="N1131" s="719">
        <v>1</v>
      </c>
      <c r="O1131" s="778">
        <v>12</v>
      </c>
      <c r="P1131" s="718">
        <v>24000</v>
      </c>
    </row>
    <row r="1132" spans="1:16" ht="45" x14ac:dyDescent="0.2">
      <c r="A1132" s="717" t="s">
        <v>3828</v>
      </c>
      <c r="B1132" s="717" t="s">
        <v>2897</v>
      </c>
      <c r="C1132" s="778" t="s">
        <v>104</v>
      </c>
      <c r="D1132" s="717" t="s">
        <v>3829</v>
      </c>
      <c r="E1132" s="718">
        <v>1350</v>
      </c>
      <c r="F1132" s="719">
        <v>46184456</v>
      </c>
      <c r="G1132" s="717" t="s">
        <v>3891</v>
      </c>
      <c r="H1132" s="717" t="s">
        <v>3137</v>
      </c>
      <c r="I1132" s="719" t="s">
        <v>3833</v>
      </c>
      <c r="J1132" s="719" t="s">
        <v>3741</v>
      </c>
      <c r="K1132" s="719">
        <v>1</v>
      </c>
      <c r="L1132" s="778">
        <v>12</v>
      </c>
      <c r="M1132" s="793">
        <v>16200</v>
      </c>
      <c r="N1132" s="719">
        <v>1</v>
      </c>
      <c r="O1132" s="778">
        <v>12</v>
      </c>
      <c r="P1132" s="718">
        <v>16200</v>
      </c>
    </row>
    <row r="1133" spans="1:16" ht="45" x14ac:dyDescent="0.2">
      <c r="A1133" s="717" t="s">
        <v>3828</v>
      </c>
      <c r="B1133" s="717" t="s">
        <v>2897</v>
      </c>
      <c r="C1133" s="778" t="s">
        <v>104</v>
      </c>
      <c r="D1133" s="717" t="s">
        <v>3829</v>
      </c>
      <c r="E1133" s="718">
        <v>2000</v>
      </c>
      <c r="F1133" s="719">
        <v>43097755</v>
      </c>
      <c r="G1133" s="717" t="s">
        <v>3892</v>
      </c>
      <c r="H1133" s="717" t="s">
        <v>3476</v>
      </c>
      <c r="I1133" s="719" t="s">
        <v>2573</v>
      </c>
      <c r="J1133" s="719" t="s">
        <v>2551</v>
      </c>
      <c r="K1133" s="719">
        <v>1</v>
      </c>
      <c r="L1133" s="778">
        <v>12</v>
      </c>
      <c r="M1133" s="793">
        <v>24000</v>
      </c>
      <c r="N1133" s="719">
        <v>1</v>
      </c>
      <c r="O1133" s="778">
        <v>12</v>
      </c>
      <c r="P1133" s="718">
        <v>24000</v>
      </c>
    </row>
    <row r="1134" spans="1:16" ht="45" x14ac:dyDescent="0.2">
      <c r="A1134" s="717" t="s">
        <v>3828</v>
      </c>
      <c r="B1134" s="717" t="s">
        <v>2897</v>
      </c>
      <c r="C1134" s="778" t="s">
        <v>104</v>
      </c>
      <c r="D1134" s="717" t="s">
        <v>3829</v>
      </c>
      <c r="E1134" s="718">
        <v>1350</v>
      </c>
      <c r="F1134" s="719">
        <v>70073031</v>
      </c>
      <c r="G1134" s="717" t="s">
        <v>3893</v>
      </c>
      <c r="H1134" s="717" t="s">
        <v>3137</v>
      </c>
      <c r="I1134" s="719" t="s">
        <v>3833</v>
      </c>
      <c r="J1134" s="719" t="s">
        <v>3741</v>
      </c>
      <c r="K1134" s="719">
        <v>1</v>
      </c>
      <c r="L1134" s="778">
        <v>12</v>
      </c>
      <c r="M1134" s="793">
        <v>16200</v>
      </c>
      <c r="N1134" s="719">
        <v>1</v>
      </c>
      <c r="O1134" s="778">
        <v>12</v>
      </c>
      <c r="P1134" s="718">
        <v>16200</v>
      </c>
    </row>
    <row r="1135" spans="1:16" ht="45" x14ac:dyDescent="0.2">
      <c r="A1135" s="717" t="s">
        <v>3828</v>
      </c>
      <c r="B1135" s="717" t="s">
        <v>2897</v>
      </c>
      <c r="C1135" s="778" t="s">
        <v>104</v>
      </c>
      <c r="D1135" s="717" t="s">
        <v>3829</v>
      </c>
      <c r="E1135" s="718">
        <v>1350</v>
      </c>
      <c r="F1135" s="719">
        <v>31188284</v>
      </c>
      <c r="G1135" s="717" t="s">
        <v>3894</v>
      </c>
      <c r="H1135" s="717" t="s">
        <v>2912</v>
      </c>
      <c r="I1135" s="719" t="s">
        <v>3833</v>
      </c>
      <c r="J1135" s="719" t="s">
        <v>3741</v>
      </c>
      <c r="K1135" s="719">
        <v>1</v>
      </c>
      <c r="L1135" s="778">
        <v>12</v>
      </c>
      <c r="M1135" s="793">
        <v>16200</v>
      </c>
      <c r="N1135" s="719">
        <v>1</v>
      </c>
      <c r="O1135" s="778">
        <v>12</v>
      </c>
      <c r="P1135" s="718">
        <v>16200</v>
      </c>
    </row>
    <row r="1136" spans="1:16" ht="45" x14ac:dyDescent="0.2">
      <c r="A1136" s="717" t="s">
        <v>3828</v>
      </c>
      <c r="B1136" s="717" t="s">
        <v>2897</v>
      </c>
      <c r="C1136" s="778" t="s">
        <v>104</v>
      </c>
      <c r="D1136" s="717" t="s">
        <v>3829</v>
      </c>
      <c r="E1136" s="718">
        <v>2000</v>
      </c>
      <c r="F1136" s="719">
        <v>40985769</v>
      </c>
      <c r="G1136" s="717" t="s">
        <v>3895</v>
      </c>
      <c r="H1136" s="717" t="s">
        <v>2928</v>
      </c>
      <c r="I1136" s="719" t="s">
        <v>2573</v>
      </c>
      <c r="J1136" s="719" t="s">
        <v>2551</v>
      </c>
      <c r="K1136" s="719">
        <v>1</v>
      </c>
      <c r="L1136" s="778">
        <v>12</v>
      </c>
      <c r="M1136" s="793">
        <v>24000</v>
      </c>
      <c r="N1136" s="719">
        <v>1</v>
      </c>
      <c r="O1136" s="778">
        <v>12</v>
      </c>
      <c r="P1136" s="718">
        <v>24000</v>
      </c>
    </row>
    <row r="1137" spans="1:16" ht="60" x14ac:dyDescent="0.2">
      <c r="A1137" s="717" t="s">
        <v>3828</v>
      </c>
      <c r="B1137" s="717" t="s">
        <v>2897</v>
      </c>
      <c r="C1137" s="778" t="s">
        <v>104</v>
      </c>
      <c r="D1137" s="717" t="s">
        <v>3829</v>
      </c>
      <c r="E1137" s="718">
        <v>6300</v>
      </c>
      <c r="F1137" s="719">
        <v>41228425</v>
      </c>
      <c r="G1137" s="717" t="s">
        <v>3896</v>
      </c>
      <c r="H1137" s="717" t="s">
        <v>3897</v>
      </c>
      <c r="I1137" s="719" t="s">
        <v>2573</v>
      </c>
      <c r="J1137" s="719" t="s">
        <v>2551</v>
      </c>
      <c r="K1137" s="719">
        <v>1</v>
      </c>
      <c r="L1137" s="778">
        <v>12</v>
      </c>
      <c r="M1137" s="793">
        <v>75600</v>
      </c>
      <c r="N1137" s="719">
        <v>1</v>
      </c>
      <c r="O1137" s="778">
        <v>12</v>
      </c>
      <c r="P1137" s="718">
        <v>75600</v>
      </c>
    </row>
    <row r="1138" spans="1:16" ht="45" x14ac:dyDescent="0.2">
      <c r="A1138" s="717" t="s">
        <v>3828</v>
      </c>
      <c r="B1138" s="717" t="s">
        <v>3842</v>
      </c>
      <c r="C1138" s="778" t="s">
        <v>104</v>
      </c>
      <c r="D1138" s="717" t="s">
        <v>3829</v>
      </c>
      <c r="E1138" s="718">
        <v>1500</v>
      </c>
      <c r="F1138" s="719">
        <v>45520058</v>
      </c>
      <c r="G1138" s="717" t="s">
        <v>3898</v>
      </c>
      <c r="H1138" s="717" t="s">
        <v>3373</v>
      </c>
      <c r="I1138" s="719" t="s">
        <v>2573</v>
      </c>
      <c r="J1138" s="719" t="s">
        <v>2527</v>
      </c>
      <c r="K1138" s="719">
        <v>1</v>
      </c>
      <c r="L1138" s="778">
        <v>12</v>
      </c>
      <c r="M1138" s="793">
        <v>18000</v>
      </c>
      <c r="N1138" s="719">
        <v>1</v>
      </c>
      <c r="O1138" s="778">
        <v>12</v>
      </c>
      <c r="P1138" s="718">
        <v>18000</v>
      </c>
    </row>
    <row r="1139" spans="1:16" ht="60" x14ac:dyDescent="0.2">
      <c r="A1139" s="717" t="s">
        <v>3828</v>
      </c>
      <c r="B1139" s="717" t="s">
        <v>3842</v>
      </c>
      <c r="C1139" s="778" t="s">
        <v>104</v>
      </c>
      <c r="D1139" s="717" t="s">
        <v>3829</v>
      </c>
      <c r="E1139" s="718">
        <v>1500</v>
      </c>
      <c r="F1139" s="719">
        <v>43147875</v>
      </c>
      <c r="G1139" s="717" t="s">
        <v>3899</v>
      </c>
      <c r="H1139" s="717" t="s">
        <v>3259</v>
      </c>
      <c r="I1139" s="719" t="s">
        <v>2573</v>
      </c>
      <c r="J1139" s="719" t="s">
        <v>2527</v>
      </c>
      <c r="K1139" s="719">
        <v>1</v>
      </c>
      <c r="L1139" s="778">
        <v>12</v>
      </c>
      <c r="M1139" s="793">
        <v>18000</v>
      </c>
      <c r="N1139" s="719">
        <v>1</v>
      </c>
      <c r="O1139" s="778">
        <v>12</v>
      </c>
      <c r="P1139" s="718">
        <v>18000</v>
      </c>
    </row>
    <row r="1140" spans="1:16" ht="45" x14ac:dyDescent="0.2">
      <c r="A1140" s="717" t="s">
        <v>3828</v>
      </c>
      <c r="B1140" s="717" t="s">
        <v>2897</v>
      </c>
      <c r="C1140" s="778" t="s">
        <v>104</v>
      </c>
      <c r="D1140" s="717" t="s">
        <v>3829</v>
      </c>
      <c r="E1140" s="718">
        <v>1500</v>
      </c>
      <c r="F1140" s="719">
        <v>7509768</v>
      </c>
      <c r="G1140" s="717" t="s">
        <v>3900</v>
      </c>
      <c r="H1140" s="717" t="s">
        <v>2918</v>
      </c>
      <c r="I1140" s="719" t="s">
        <v>2573</v>
      </c>
      <c r="J1140" s="719" t="s">
        <v>2527</v>
      </c>
      <c r="K1140" s="719">
        <v>1</v>
      </c>
      <c r="L1140" s="778">
        <v>12</v>
      </c>
      <c r="M1140" s="793">
        <v>18000</v>
      </c>
      <c r="N1140" s="719">
        <v>1</v>
      </c>
      <c r="O1140" s="778">
        <v>12</v>
      </c>
      <c r="P1140" s="718">
        <v>18000</v>
      </c>
    </row>
    <row r="1141" spans="1:16" ht="60" x14ac:dyDescent="0.2">
      <c r="A1141" s="717" t="s">
        <v>3828</v>
      </c>
      <c r="B1141" s="717" t="s">
        <v>2897</v>
      </c>
      <c r="C1141" s="778" t="s">
        <v>104</v>
      </c>
      <c r="D1141" s="717" t="s">
        <v>3829</v>
      </c>
      <c r="E1141" s="718">
        <v>1500</v>
      </c>
      <c r="F1141" s="719">
        <v>46383785</v>
      </c>
      <c r="G1141" s="717" t="s">
        <v>3901</v>
      </c>
      <c r="H1141" s="717" t="s">
        <v>3118</v>
      </c>
      <c r="I1141" s="719" t="s">
        <v>2573</v>
      </c>
      <c r="J1141" s="719" t="s">
        <v>2527</v>
      </c>
      <c r="K1141" s="719">
        <v>1</v>
      </c>
      <c r="L1141" s="778">
        <v>12</v>
      </c>
      <c r="M1141" s="793">
        <v>18000</v>
      </c>
      <c r="N1141" s="719">
        <v>1</v>
      </c>
      <c r="O1141" s="778">
        <v>12</v>
      </c>
      <c r="P1141" s="718">
        <v>18000</v>
      </c>
    </row>
    <row r="1142" spans="1:16" ht="45" x14ac:dyDescent="0.2">
      <c r="A1142" s="717" t="s">
        <v>3828</v>
      </c>
      <c r="B1142" s="717" t="s">
        <v>2897</v>
      </c>
      <c r="C1142" s="778" t="s">
        <v>104</v>
      </c>
      <c r="D1142" s="717" t="s">
        <v>3829</v>
      </c>
      <c r="E1142" s="718">
        <v>1500</v>
      </c>
      <c r="F1142" s="719">
        <v>43308703</v>
      </c>
      <c r="G1142" s="717" t="s">
        <v>3902</v>
      </c>
      <c r="H1142" s="717" t="s">
        <v>2918</v>
      </c>
      <c r="I1142" s="719" t="s">
        <v>2573</v>
      </c>
      <c r="J1142" s="719" t="s">
        <v>2527</v>
      </c>
      <c r="K1142" s="719">
        <v>1</v>
      </c>
      <c r="L1142" s="778">
        <v>12</v>
      </c>
      <c r="M1142" s="793">
        <v>18000</v>
      </c>
      <c r="N1142" s="719">
        <v>1</v>
      </c>
      <c r="O1142" s="778">
        <v>12</v>
      </c>
      <c r="P1142" s="718">
        <v>18000</v>
      </c>
    </row>
    <row r="1143" spans="1:16" ht="45" x14ac:dyDescent="0.2">
      <c r="A1143" s="717" t="s">
        <v>3828</v>
      </c>
      <c r="B1143" s="717" t="s">
        <v>2897</v>
      </c>
      <c r="C1143" s="778" t="s">
        <v>104</v>
      </c>
      <c r="D1143" s="717" t="s">
        <v>3829</v>
      </c>
      <c r="E1143" s="718">
        <v>1500</v>
      </c>
      <c r="F1143" s="719">
        <v>31182783</v>
      </c>
      <c r="G1143" s="717" t="s">
        <v>3903</v>
      </c>
      <c r="H1143" s="717" t="s">
        <v>2918</v>
      </c>
      <c r="I1143" s="719" t="s">
        <v>2573</v>
      </c>
      <c r="J1143" s="719" t="s">
        <v>2527</v>
      </c>
      <c r="K1143" s="719">
        <v>1</v>
      </c>
      <c r="L1143" s="778">
        <v>12</v>
      </c>
      <c r="M1143" s="793">
        <v>18000</v>
      </c>
      <c r="N1143" s="719">
        <v>1</v>
      </c>
      <c r="O1143" s="778">
        <v>12</v>
      </c>
      <c r="P1143" s="718">
        <v>18000</v>
      </c>
    </row>
    <row r="1144" spans="1:16" ht="45" x14ac:dyDescent="0.2">
      <c r="A1144" s="717" t="s">
        <v>3828</v>
      </c>
      <c r="B1144" s="717" t="s">
        <v>2897</v>
      </c>
      <c r="C1144" s="778" t="s">
        <v>104</v>
      </c>
      <c r="D1144" s="717" t="s">
        <v>3829</v>
      </c>
      <c r="E1144" s="718">
        <v>1500</v>
      </c>
      <c r="F1144" s="719">
        <v>31173481</v>
      </c>
      <c r="G1144" s="717" t="s">
        <v>3904</v>
      </c>
      <c r="H1144" s="717" t="s">
        <v>2918</v>
      </c>
      <c r="I1144" s="719" t="s">
        <v>2573</v>
      </c>
      <c r="J1144" s="719" t="s">
        <v>2527</v>
      </c>
      <c r="K1144" s="719">
        <v>1</v>
      </c>
      <c r="L1144" s="778">
        <v>12</v>
      </c>
      <c r="M1144" s="793">
        <v>18000</v>
      </c>
      <c r="N1144" s="719">
        <v>1</v>
      </c>
      <c r="O1144" s="778">
        <v>12</v>
      </c>
      <c r="P1144" s="718">
        <v>18000</v>
      </c>
    </row>
    <row r="1145" spans="1:16" ht="60" x14ac:dyDescent="0.2">
      <c r="A1145" s="717" t="s">
        <v>3828</v>
      </c>
      <c r="B1145" s="717" t="s">
        <v>2897</v>
      </c>
      <c r="C1145" s="778" t="s">
        <v>104</v>
      </c>
      <c r="D1145" s="717" t="s">
        <v>3829</v>
      </c>
      <c r="E1145" s="718">
        <v>1350</v>
      </c>
      <c r="F1145" s="719">
        <v>46675528</v>
      </c>
      <c r="G1145" s="717" t="s">
        <v>3905</v>
      </c>
      <c r="H1145" s="717" t="s">
        <v>2912</v>
      </c>
      <c r="I1145" s="719" t="s">
        <v>3833</v>
      </c>
      <c r="J1145" s="719" t="s">
        <v>3741</v>
      </c>
      <c r="K1145" s="719">
        <v>1</v>
      </c>
      <c r="L1145" s="778">
        <v>12</v>
      </c>
      <c r="M1145" s="793">
        <v>16200</v>
      </c>
      <c r="N1145" s="719">
        <v>1</v>
      </c>
      <c r="O1145" s="778">
        <v>12</v>
      </c>
      <c r="P1145" s="718">
        <v>16200</v>
      </c>
    </row>
    <row r="1146" spans="1:16" ht="45" x14ac:dyDescent="0.2">
      <c r="A1146" s="717" t="s">
        <v>3828</v>
      </c>
      <c r="B1146" s="717" t="s">
        <v>2897</v>
      </c>
      <c r="C1146" s="778" t="s">
        <v>104</v>
      </c>
      <c r="D1146" s="717" t="s">
        <v>3829</v>
      </c>
      <c r="E1146" s="718">
        <v>1350</v>
      </c>
      <c r="F1146" s="719">
        <v>46925413</v>
      </c>
      <c r="G1146" s="717" t="s">
        <v>3906</v>
      </c>
      <c r="H1146" s="717" t="s">
        <v>2912</v>
      </c>
      <c r="I1146" s="719" t="s">
        <v>3833</v>
      </c>
      <c r="J1146" s="719" t="s">
        <v>3741</v>
      </c>
      <c r="K1146" s="719">
        <v>1</v>
      </c>
      <c r="L1146" s="778">
        <v>12</v>
      </c>
      <c r="M1146" s="793">
        <v>16200</v>
      </c>
      <c r="N1146" s="719">
        <v>1</v>
      </c>
      <c r="O1146" s="778">
        <v>12</v>
      </c>
      <c r="P1146" s="718">
        <v>16200</v>
      </c>
    </row>
    <row r="1147" spans="1:16" ht="45" x14ac:dyDescent="0.2">
      <c r="A1147" s="717" t="s">
        <v>3828</v>
      </c>
      <c r="B1147" s="717" t="s">
        <v>2897</v>
      </c>
      <c r="C1147" s="778" t="s">
        <v>104</v>
      </c>
      <c r="D1147" s="717" t="s">
        <v>3829</v>
      </c>
      <c r="E1147" s="718">
        <v>1500</v>
      </c>
      <c r="F1147" s="719">
        <v>31177583</v>
      </c>
      <c r="G1147" s="717" t="s">
        <v>3907</v>
      </c>
      <c r="H1147" s="717" t="s">
        <v>2918</v>
      </c>
      <c r="I1147" s="719" t="s">
        <v>2573</v>
      </c>
      <c r="J1147" s="719" t="s">
        <v>2527</v>
      </c>
      <c r="K1147" s="719">
        <v>1</v>
      </c>
      <c r="L1147" s="778">
        <v>12</v>
      </c>
      <c r="M1147" s="793">
        <v>18000</v>
      </c>
      <c r="N1147" s="719">
        <v>1</v>
      </c>
      <c r="O1147" s="778">
        <v>12</v>
      </c>
      <c r="P1147" s="718">
        <v>18000</v>
      </c>
    </row>
    <row r="1148" spans="1:16" ht="45" x14ac:dyDescent="0.2">
      <c r="A1148" s="717" t="s">
        <v>3828</v>
      </c>
      <c r="B1148" s="717" t="s">
        <v>2897</v>
      </c>
      <c r="C1148" s="778" t="s">
        <v>104</v>
      </c>
      <c r="D1148" s="717" t="s">
        <v>3829</v>
      </c>
      <c r="E1148" s="718">
        <v>1500</v>
      </c>
      <c r="F1148" s="719">
        <v>41169897</v>
      </c>
      <c r="G1148" s="717" t="s">
        <v>3908</v>
      </c>
      <c r="H1148" s="717" t="s">
        <v>2918</v>
      </c>
      <c r="I1148" s="719" t="s">
        <v>2573</v>
      </c>
      <c r="J1148" s="719" t="s">
        <v>2527</v>
      </c>
      <c r="K1148" s="719">
        <v>1</v>
      </c>
      <c r="L1148" s="778">
        <v>12</v>
      </c>
      <c r="M1148" s="793">
        <v>18000</v>
      </c>
      <c r="N1148" s="719">
        <v>1</v>
      </c>
      <c r="O1148" s="778">
        <v>12</v>
      </c>
      <c r="P1148" s="718">
        <v>18000</v>
      </c>
    </row>
    <row r="1149" spans="1:16" ht="45" x14ac:dyDescent="0.2">
      <c r="A1149" s="717" t="s">
        <v>3828</v>
      </c>
      <c r="B1149" s="717" t="s">
        <v>2897</v>
      </c>
      <c r="C1149" s="778" t="s">
        <v>104</v>
      </c>
      <c r="D1149" s="717" t="s">
        <v>3829</v>
      </c>
      <c r="E1149" s="718">
        <v>1350</v>
      </c>
      <c r="F1149" s="719">
        <v>31189208</v>
      </c>
      <c r="G1149" s="717" t="s">
        <v>3909</v>
      </c>
      <c r="H1149" s="717" t="s">
        <v>2945</v>
      </c>
      <c r="I1149" s="719" t="s">
        <v>2573</v>
      </c>
      <c r="J1149" s="719" t="s">
        <v>2527</v>
      </c>
      <c r="K1149" s="719">
        <v>1</v>
      </c>
      <c r="L1149" s="778">
        <v>12</v>
      </c>
      <c r="M1149" s="793">
        <v>16200</v>
      </c>
      <c r="N1149" s="719">
        <v>1</v>
      </c>
      <c r="O1149" s="778">
        <v>12</v>
      </c>
      <c r="P1149" s="718">
        <v>16200</v>
      </c>
    </row>
    <row r="1150" spans="1:16" ht="45" x14ac:dyDescent="0.2">
      <c r="A1150" s="717" t="s">
        <v>3828</v>
      </c>
      <c r="B1150" s="717" t="s">
        <v>2897</v>
      </c>
      <c r="C1150" s="778" t="s">
        <v>104</v>
      </c>
      <c r="D1150" s="717" t="s">
        <v>3829</v>
      </c>
      <c r="E1150" s="718">
        <v>1350</v>
      </c>
      <c r="F1150" s="719">
        <v>46610108</v>
      </c>
      <c r="G1150" s="717" t="s">
        <v>3910</v>
      </c>
      <c r="H1150" s="717" t="s">
        <v>3137</v>
      </c>
      <c r="I1150" s="719" t="s">
        <v>3833</v>
      </c>
      <c r="J1150" s="719" t="s">
        <v>3741</v>
      </c>
      <c r="K1150" s="719">
        <v>1</v>
      </c>
      <c r="L1150" s="778">
        <v>12</v>
      </c>
      <c r="M1150" s="793">
        <v>16200</v>
      </c>
      <c r="N1150" s="719">
        <v>1</v>
      </c>
      <c r="O1150" s="778">
        <v>12</v>
      </c>
      <c r="P1150" s="718">
        <v>16200</v>
      </c>
    </row>
    <row r="1151" spans="1:16" ht="45" x14ac:dyDescent="0.2">
      <c r="A1151" s="717" t="s">
        <v>3828</v>
      </c>
      <c r="B1151" s="717" t="s">
        <v>2897</v>
      </c>
      <c r="C1151" s="778" t="s">
        <v>104</v>
      </c>
      <c r="D1151" s="717" t="s">
        <v>3829</v>
      </c>
      <c r="E1151" s="718">
        <v>1350</v>
      </c>
      <c r="F1151" s="719">
        <v>31174494</v>
      </c>
      <c r="G1151" s="717" t="s">
        <v>3288</v>
      </c>
      <c r="H1151" s="717" t="s">
        <v>2912</v>
      </c>
      <c r="I1151" s="719" t="s">
        <v>3833</v>
      </c>
      <c r="J1151" s="719" t="s">
        <v>3741</v>
      </c>
      <c r="K1151" s="719">
        <v>1</v>
      </c>
      <c r="L1151" s="778">
        <v>12</v>
      </c>
      <c r="M1151" s="793">
        <v>16200</v>
      </c>
      <c r="N1151" s="719">
        <v>1</v>
      </c>
      <c r="O1151" s="778">
        <v>12</v>
      </c>
      <c r="P1151" s="718">
        <v>16200</v>
      </c>
    </row>
    <row r="1152" spans="1:16" ht="45" x14ac:dyDescent="0.2">
      <c r="A1152" s="717" t="s">
        <v>3828</v>
      </c>
      <c r="B1152" s="717" t="s">
        <v>2897</v>
      </c>
      <c r="C1152" s="778" t="s">
        <v>104</v>
      </c>
      <c r="D1152" s="717" t="s">
        <v>3829</v>
      </c>
      <c r="E1152" s="718">
        <v>1500</v>
      </c>
      <c r="F1152" s="719">
        <v>10283357</v>
      </c>
      <c r="G1152" s="717" t="s">
        <v>3911</v>
      </c>
      <c r="H1152" s="717" t="s">
        <v>3118</v>
      </c>
      <c r="I1152" s="719" t="s">
        <v>2573</v>
      </c>
      <c r="J1152" s="719" t="s">
        <v>2527</v>
      </c>
      <c r="K1152" s="719">
        <v>1</v>
      </c>
      <c r="L1152" s="778">
        <v>12</v>
      </c>
      <c r="M1152" s="793">
        <v>18000</v>
      </c>
      <c r="N1152" s="719">
        <v>1</v>
      </c>
      <c r="O1152" s="778">
        <v>12</v>
      </c>
      <c r="P1152" s="718">
        <v>18000</v>
      </c>
    </row>
    <row r="1153" spans="1:16" ht="45" x14ac:dyDescent="0.2">
      <c r="A1153" s="717" t="s">
        <v>3828</v>
      </c>
      <c r="B1153" s="717" t="s">
        <v>2897</v>
      </c>
      <c r="C1153" s="778" t="s">
        <v>104</v>
      </c>
      <c r="D1153" s="717" t="s">
        <v>3829</v>
      </c>
      <c r="E1153" s="718">
        <v>1500</v>
      </c>
      <c r="F1153" s="719">
        <v>31178817</v>
      </c>
      <c r="G1153" s="717" t="s">
        <v>3912</v>
      </c>
      <c r="H1153" s="717" t="s">
        <v>2918</v>
      </c>
      <c r="I1153" s="719" t="s">
        <v>2573</v>
      </c>
      <c r="J1153" s="719" t="s">
        <v>2527</v>
      </c>
      <c r="K1153" s="719">
        <v>1</v>
      </c>
      <c r="L1153" s="778">
        <v>12</v>
      </c>
      <c r="M1153" s="793">
        <v>18000</v>
      </c>
      <c r="N1153" s="719">
        <v>1</v>
      </c>
      <c r="O1153" s="778">
        <v>12</v>
      </c>
      <c r="P1153" s="718">
        <v>18000</v>
      </c>
    </row>
    <row r="1154" spans="1:16" ht="45" x14ac:dyDescent="0.2">
      <c r="A1154" s="717" t="s">
        <v>3828</v>
      </c>
      <c r="B1154" s="717" t="s">
        <v>2897</v>
      </c>
      <c r="C1154" s="778" t="s">
        <v>104</v>
      </c>
      <c r="D1154" s="717" t="s">
        <v>3829</v>
      </c>
      <c r="E1154" s="718">
        <v>1350</v>
      </c>
      <c r="F1154" s="719">
        <v>40926563</v>
      </c>
      <c r="G1154" s="717" t="s">
        <v>3913</v>
      </c>
      <c r="H1154" s="717" t="s">
        <v>2912</v>
      </c>
      <c r="I1154" s="719" t="s">
        <v>3833</v>
      </c>
      <c r="J1154" s="719" t="s">
        <v>3741</v>
      </c>
      <c r="K1154" s="719">
        <v>1</v>
      </c>
      <c r="L1154" s="778">
        <v>12</v>
      </c>
      <c r="M1154" s="793">
        <v>16200</v>
      </c>
      <c r="N1154" s="719">
        <v>1</v>
      </c>
      <c r="O1154" s="778">
        <v>12</v>
      </c>
      <c r="P1154" s="718">
        <v>16200</v>
      </c>
    </row>
    <row r="1155" spans="1:16" ht="45" x14ac:dyDescent="0.2">
      <c r="A1155" s="717" t="s">
        <v>3828</v>
      </c>
      <c r="B1155" s="717" t="s">
        <v>2897</v>
      </c>
      <c r="C1155" s="778" t="s">
        <v>104</v>
      </c>
      <c r="D1155" s="717" t="s">
        <v>3829</v>
      </c>
      <c r="E1155" s="718">
        <v>1350</v>
      </c>
      <c r="F1155" s="719">
        <v>45556469</v>
      </c>
      <c r="G1155" s="717" t="s">
        <v>3914</v>
      </c>
      <c r="H1155" s="717" t="s">
        <v>3137</v>
      </c>
      <c r="I1155" s="719" t="s">
        <v>3833</v>
      </c>
      <c r="J1155" s="719" t="s">
        <v>3741</v>
      </c>
      <c r="K1155" s="719">
        <v>1</v>
      </c>
      <c r="L1155" s="778">
        <v>12</v>
      </c>
      <c r="M1155" s="793">
        <v>16200</v>
      </c>
      <c r="N1155" s="719">
        <v>1</v>
      </c>
      <c r="O1155" s="778">
        <v>12</v>
      </c>
      <c r="P1155" s="718">
        <v>16200</v>
      </c>
    </row>
    <row r="1156" spans="1:16" ht="45" x14ac:dyDescent="0.2">
      <c r="A1156" s="717" t="s">
        <v>3828</v>
      </c>
      <c r="B1156" s="717" t="s">
        <v>2897</v>
      </c>
      <c r="C1156" s="778" t="s">
        <v>104</v>
      </c>
      <c r="D1156" s="717" t="s">
        <v>3829</v>
      </c>
      <c r="E1156" s="718">
        <v>1500</v>
      </c>
      <c r="F1156" s="719">
        <v>31187241</v>
      </c>
      <c r="G1156" s="717" t="s">
        <v>3915</v>
      </c>
      <c r="H1156" s="717" t="s">
        <v>2918</v>
      </c>
      <c r="I1156" s="719" t="s">
        <v>2573</v>
      </c>
      <c r="J1156" s="719" t="s">
        <v>2527</v>
      </c>
      <c r="K1156" s="719">
        <v>1</v>
      </c>
      <c r="L1156" s="778">
        <v>12</v>
      </c>
      <c r="M1156" s="793">
        <v>18000</v>
      </c>
      <c r="N1156" s="719">
        <v>1</v>
      </c>
      <c r="O1156" s="778">
        <v>12</v>
      </c>
      <c r="P1156" s="718">
        <v>18000</v>
      </c>
    </row>
    <row r="1157" spans="1:16" ht="45" x14ac:dyDescent="0.2">
      <c r="A1157" s="717" t="s">
        <v>3828</v>
      </c>
      <c r="B1157" s="717" t="s">
        <v>2897</v>
      </c>
      <c r="C1157" s="778" t="s">
        <v>104</v>
      </c>
      <c r="D1157" s="717" t="s">
        <v>3829</v>
      </c>
      <c r="E1157" s="718">
        <v>2000</v>
      </c>
      <c r="F1157" s="719">
        <v>31184481</v>
      </c>
      <c r="G1157" s="717" t="s">
        <v>3916</v>
      </c>
      <c r="H1157" s="717" t="s">
        <v>3476</v>
      </c>
      <c r="I1157" s="719" t="s">
        <v>2573</v>
      </c>
      <c r="J1157" s="719" t="s">
        <v>2551</v>
      </c>
      <c r="K1157" s="719">
        <v>1</v>
      </c>
      <c r="L1157" s="778">
        <v>12</v>
      </c>
      <c r="M1157" s="793">
        <v>24000</v>
      </c>
      <c r="N1157" s="719">
        <v>1</v>
      </c>
      <c r="O1157" s="778">
        <v>12</v>
      </c>
      <c r="P1157" s="718">
        <v>24000</v>
      </c>
    </row>
    <row r="1158" spans="1:16" ht="45" x14ac:dyDescent="0.2">
      <c r="A1158" s="717" t="s">
        <v>3828</v>
      </c>
      <c r="B1158" s="717" t="s">
        <v>2897</v>
      </c>
      <c r="C1158" s="778" t="s">
        <v>104</v>
      </c>
      <c r="D1158" s="717" t="s">
        <v>3829</v>
      </c>
      <c r="E1158" s="718">
        <v>1500</v>
      </c>
      <c r="F1158" s="719">
        <v>40126999</v>
      </c>
      <c r="G1158" s="717" t="s">
        <v>3917</v>
      </c>
      <c r="H1158" s="717" t="s">
        <v>2918</v>
      </c>
      <c r="I1158" s="719" t="s">
        <v>2573</v>
      </c>
      <c r="J1158" s="719" t="s">
        <v>2527</v>
      </c>
      <c r="K1158" s="719">
        <v>1</v>
      </c>
      <c r="L1158" s="778">
        <v>12</v>
      </c>
      <c r="M1158" s="793">
        <v>18000</v>
      </c>
      <c r="N1158" s="719">
        <v>1</v>
      </c>
      <c r="O1158" s="778">
        <v>12</v>
      </c>
      <c r="P1158" s="718">
        <v>18000</v>
      </c>
    </row>
    <row r="1159" spans="1:16" ht="45" x14ac:dyDescent="0.2">
      <c r="A1159" s="717" t="s">
        <v>3828</v>
      </c>
      <c r="B1159" s="717" t="s">
        <v>3842</v>
      </c>
      <c r="C1159" s="778" t="s">
        <v>104</v>
      </c>
      <c r="D1159" s="717" t="s">
        <v>3829</v>
      </c>
      <c r="E1159" s="718">
        <v>1500</v>
      </c>
      <c r="F1159" s="719">
        <v>43099988</v>
      </c>
      <c r="G1159" s="717" t="s">
        <v>3918</v>
      </c>
      <c r="H1159" s="717" t="s">
        <v>3259</v>
      </c>
      <c r="I1159" s="719" t="s">
        <v>2573</v>
      </c>
      <c r="J1159" s="719" t="s">
        <v>2527</v>
      </c>
      <c r="K1159" s="719">
        <v>1</v>
      </c>
      <c r="L1159" s="778">
        <v>12</v>
      </c>
      <c r="M1159" s="793">
        <v>18000</v>
      </c>
      <c r="N1159" s="719">
        <v>1</v>
      </c>
      <c r="O1159" s="778">
        <v>12</v>
      </c>
      <c r="P1159" s="718">
        <v>18000</v>
      </c>
    </row>
    <row r="1160" spans="1:16" ht="60" x14ac:dyDescent="0.2">
      <c r="A1160" s="717" t="s">
        <v>3828</v>
      </c>
      <c r="B1160" s="717" t="s">
        <v>2897</v>
      </c>
      <c r="C1160" s="778" t="s">
        <v>104</v>
      </c>
      <c r="D1160" s="717" t="s">
        <v>3829</v>
      </c>
      <c r="E1160" s="718">
        <v>2000</v>
      </c>
      <c r="F1160" s="719">
        <v>44261002</v>
      </c>
      <c r="G1160" s="717" t="s">
        <v>3919</v>
      </c>
      <c r="H1160" s="717" t="s">
        <v>2928</v>
      </c>
      <c r="I1160" s="719" t="s">
        <v>2573</v>
      </c>
      <c r="J1160" s="719" t="s">
        <v>2551</v>
      </c>
      <c r="K1160" s="719">
        <v>1</v>
      </c>
      <c r="L1160" s="778">
        <v>12</v>
      </c>
      <c r="M1160" s="793">
        <v>24000</v>
      </c>
      <c r="N1160" s="719">
        <v>1</v>
      </c>
      <c r="O1160" s="778">
        <v>12</v>
      </c>
      <c r="P1160" s="718">
        <v>24000</v>
      </c>
    </row>
    <row r="1161" spans="1:16" ht="45" x14ac:dyDescent="0.2">
      <c r="A1161" s="717" t="s">
        <v>3828</v>
      </c>
      <c r="B1161" s="717" t="s">
        <v>2897</v>
      </c>
      <c r="C1161" s="778" t="s">
        <v>104</v>
      </c>
      <c r="D1161" s="717" t="s">
        <v>3829</v>
      </c>
      <c r="E1161" s="718">
        <v>1350</v>
      </c>
      <c r="F1161" s="719">
        <v>31180238</v>
      </c>
      <c r="G1161" s="717" t="s">
        <v>3920</v>
      </c>
      <c r="H1161" s="717" t="s">
        <v>2912</v>
      </c>
      <c r="I1161" s="719" t="s">
        <v>3833</v>
      </c>
      <c r="J1161" s="719" t="s">
        <v>3741</v>
      </c>
      <c r="K1161" s="719">
        <v>1</v>
      </c>
      <c r="L1161" s="778">
        <v>12</v>
      </c>
      <c r="M1161" s="793">
        <v>16200</v>
      </c>
      <c r="N1161" s="719">
        <v>1</v>
      </c>
      <c r="O1161" s="778">
        <v>12</v>
      </c>
      <c r="P1161" s="718">
        <v>16200</v>
      </c>
    </row>
    <row r="1162" spans="1:16" ht="45" x14ac:dyDescent="0.2">
      <c r="A1162" s="717" t="s">
        <v>3828</v>
      </c>
      <c r="B1162" s="717" t="s">
        <v>2897</v>
      </c>
      <c r="C1162" s="778" t="s">
        <v>104</v>
      </c>
      <c r="D1162" s="717" t="s">
        <v>3829</v>
      </c>
      <c r="E1162" s="718">
        <v>1350</v>
      </c>
      <c r="F1162" s="719">
        <v>43254642</v>
      </c>
      <c r="G1162" s="717" t="s">
        <v>3921</v>
      </c>
      <c r="H1162" s="717" t="s">
        <v>3137</v>
      </c>
      <c r="I1162" s="719" t="s">
        <v>3833</v>
      </c>
      <c r="J1162" s="719" t="s">
        <v>3741</v>
      </c>
      <c r="K1162" s="719">
        <v>1</v>
      </c>
      <c r="L1162" s="778">
        <v>12</v>
      </c>
      <c r="M1162" s="793">
        <v>16200</v>
      </c>
      <c r="N1162" s="719">
        <v>1</v>
      </c>
      <c r="O1162" s="778">
        <v>12</v>
      </c>
      <c r="P1162" s="718">
        <v>16200</v>
      </c>
    </row>
    <row r="1163" spans="1:16" ht="45" x14ac:dyDescent="0.2">
      <c r="A1163" s="717" t="s">
        <v>3828</v>
      </c>
      <c r="B1163" s="717" t="s">
        <v>2897</v>
      </c>
      <c r="C1163" s="778" t="s">
        <v>104</v>
      </c>
      <c r="D1163" s="717" t="s">
        <v>3829</v>
      </c>
      <c r="E1163" s="718">
        <v>1500</v>
      </c>
      <c r="F1163" s="719">
        <v>41170210</v>
      </c>
      <c r="G1163" s="717" t="s">
        <v>3922</v>
      </c>
      <c r="H1163" s="717" t="s">
        <v>2918</v>
      </c>
      <c r="I1163" s="719" t="s">
        <v>2573</v>
      </c>
      <c r="J1163" s="719" t="s">
        <v>2527</v>
      </c>
      <c r="K1163" s="719">
        <v>1</v>
      </c>
      <c r="L1163" s="778">
        <v>12</v>
      </c>
      <c r="M1163" s="793">
        <v>18000</v>
      </c>
      <c r="N1163" s="719">
        <v>1</v>
      </c>
      <c r="O1163" s="778">
        <v>12</v>
      </c>
      <c r="P1163" s="718">
        <v>18000</v>
      </c>
    </row>
    <row r="1164" spans="1:16" ht="45" x14ac:dyDescent="0.2">
      <c r="A1164" s="717" t="s">
        <v>3828</v>
      </c>
      <c r="B1164" s="717" t="s">
        <v>3842</v>
      </c>
      <c r="C1164" s="778" t="s">
        <v>104</v>
      </c>
      <c r="D1164" s="717" t="s">
        <v>3829</v>
      </c>
      <c r="E1164" s="718">
        <v>2700</v>
      </c>
      <c r="F1164" s="719">
        <v>42804835</v>
      </c>
      <c r="G1164" s="717" t="s">
        <v>3400</v>
      </c>
      <c r="H1164" s="717" t="s">
        <v>3008</v>
      </c>
      <c r="I1164" s="719" t="s">
        <v>2573</v>
      </c>
      <c r="J1164" s="719" t="s">
        <v>2551</v>
      </c>
      <c r="K1164" s="719">
        <v>1</v>
      </c>
      <c r="L1164" s="778">
        <v>12</v>
      </c>
      <c r="M1164" s="793">
        <v>32400</v>
      </c>
      <c r="N1164" s="719">
        <v>1</v>
      </c>
      <c r="O1164" s="778">
        <v>12</v>
      </c>
      <c r="P1164" s="718">
        <v>32400</v>
      </c>
    </row>
    <row r="1165" spans="1:16" ht="45" x14ac:dyDescent="0.2">
      <c r="A1165" s="717" t="s">
        <v>3828</v>
      </c>
      <c r="B1165" s="717" t="s">
        <v>2897</v>
      </c>
      <c r="C1165" s="778" t="s">
        <v>104</v>
      </c>
      <c r="D1165" s="717" t="s">
        <v>3829</v>
      </c>
      <c r="E1165" s="718">
        <v>2000</v>
      </c>
      <c r="F1165" s="719">
        <v>42496768</v>
      </c>
      <c r="G1165" s="717" t="s">
        <v>3923</v>
      </c>
      <c r="H1165" s="717" t="s">
        <v>3476</v>
      </c>
      <c r="I1165" s="719" t="s">
        <v>2573</v>
      </c>
      <c r="J1165" s="719" t="s">
        <v>2551</v>
      </c>
      <c r="K1165" s="719">
        <v>1</v>
      </c>
      <c r="L1165" s="778">
        <v>12</v>
      </c>
      <c r="M1165" s="793">
        <v>24000</v>
      </c>
      <c r="N1165" s="719">
        <v>1</v>
      </c>
      <c r="O1165" s="778">
        <v>12</v>
      </c>
      <c r="P1165" s="718">
        <v>24000</v>
      </c>
    </row>
    <row r="1166" spans="1:16" ht="45" x14ac:dyDescent="0.2">
      <c r="A1166" s="717" t="s">
        <v>3828</v>
      </c>
      <c r="B1166" s="717" t="s">
        <v>2897</v>
      </c>
      <c r="C1166" s="778" t="s">
        <v>104</v>
      </c>
      <c r="D1166" s="717" t="s">
        <v>3829</v>
      </c>
      <c r="E1166" s="718">
        <v>2000</v>
      </c>
      <c r="F1166" s="719">
        <v>42449697</v>
      </c>
      <c r="G1166" s="717" t="s">
        <v>3924</v>
      </c>
      <c r="H1166" s="717" t="s">
        <v>2928</v>
      </c>
      <c r="I1166" s="719" t="s">
        <v>2573</v>
      </c>
      <c r="J1166" s="719" t="s">
        <v>2551</v>
      </c>
      <c r="K1166" s="719">
        <v>1</v>
      </c>
      <c r="L1166" s="778">
        <v>12</v>
      </c>
      <c r="M1166" s="793">
        <v>24000</v>
      </c>
      <c r="N1166" s="719">
        <v>1</v>
      </c>
      <c r="O1166" s="778">
        <v>12</v>
      </c>
      <c r="P1166" s="718">
        <v>24000</v>
      </c>
    </row>
    <row r="1167" spans="1:16" ht="45" x14ac:dyDescent="0.2">
      <c r="A1167" s="717" t="s">
        <v>3828</v>
      </c>
      <c r="B1167" s="717" t="s">
        <v>2897</v>
      </c>
      <c r="C1167" s="778" t="s">
        <v>104</v>
      </c>
      <c r="D1167" s="717" t="s">
        <v>3829</v>
      </c>
      <c r="E1167" s="718">
        <v>1500</v>
      </c>
      <c r="F1167" s="719">
        <v>42490256</v>
      </c>
      <c r="G1167" s="717" t="s">
        <v>3925</v>
      </c>
      <c r="H1167" s="717" t="s">
        <v>2963</v>
      </c>
      <c r="I1167" s="719" t="s">
        <v>2573</v>
      </c>
      <c r="J1167" s="719" t="s">
        <v>2527</v>
      </c>
      <c r="K1167" s="719">
        <v>1</v>
      </c>
      <c r="L1167" s="778">
        <v>12</v>
      </c>
      <c r="M1167" s="793">
        <v>18000</v>
      </c>
      <c r="N1167" s="719">
        <v>1</v>
      </c>
      <c r="O1167" s="778">
        <v>12</v>
      </c>
      <c r="P1167" s="718">
        <v>18000</v>
      </c>
    </row>
    <row r="1168" spans="1:16" ht="45" x14ac:dyDescent="0.2">
      <c r="A1168" s="717" t="s">
        <v>3828</v>
      </c>
      <c r="B1168" s="717" t="s">
        <v>2897</v>
      </c>
      <c r="C1168" s="778" t="s">
        <v>104</v>
      </c>
      <c r="D1168" s="717" t="s">
        <v>3829</v>
      </c>
      <c r="E1168" s="718">
        <v>1350</v>
      </c>
      <c r="F1168" s="719">
        <v>8176010</v>
      </c>
      <c r="G1168" s="717" t="s">
        <v>3926</v>
      </c>
      <c r="H1168" s="717" t="s">
        <v>2912</v>
      </c>
      <c r="I1168" s="719" t="s">
        <v>3833</v>
      </c>
      <c r="J1168" s="719" t="s">
        <v>3741</v>
      </c>
      <c r="K1168" s="719">
        <v>1</v>
      </c>
      <c r="L1168" s="778">
        <v>12</v>
      </c>
      <c r="M1168" s="793">
        <v>16200</v>
      </c>
      <c r="N1168" s="719">
        <v>1</v>
      </c>
      <c r="O1168" s="778">
        <v>12</v>
      </c>
      <c r="P1168" s="718">
        <v>16200</v>
      </c>
    </row>
    <row r="1169" spans="1:16" ht="45" x14ac:dyDescent="0.2">
      <c r="A1169" s="717" t="s">
        <v>3828</v>
      </c>
      <c r="B1169" s="717" t="s">
        <v>2897</v>
      </c>
      <c r="C1169" s="778" t="s">
        <v>104</v>
      </c>
      <c r="D1169" s="717" t="s">
        <v>3829</v>
      </c>
      <c r="E1169" s="718">
        <v>7200</v>
      </c>
      <c r="F1169" s="719">
        <v>23848932</v>
      </c>
      <c r="G1169" s="717" t="s">
        <v>3927</v>
      </c>
      <c r="H1169" s="717" t="s">
        <v>3928</v>
      </c>
      <c r="I1169" s="719" t="s">
        <v>2573</v>
      </c>
      <c r="J1169" s="719" t="s">
        <v>3869</v>
      </c>
      <c r="K1169" s="719">
        <v>1</v>
      </c>
      <c r="L1169" s="778">
        <v>12</v>
      </c>
      <c r="M1169" s="793">
        <v>86400</v>
      </c>
      <c r="N1169" s="719">
        <v>1</v>
      </c>
      <c r="O1169" s="778">
        <v>12</v>
      </c>
      <c r="P1169" s="718">
        <v>86400</v>
      </c>
    </row>
    <row r="1170" spans="1:16" ht="60" x14ac:dyDescent="0.2">
      <c r="A1170" s="717" t="s">
        <v>3828</v>
      </c>
      <c r="B1170" s="717" t="s">
        <v>2897</v>
      </c>
      <c r="C1170" s="778" t="s">
        <v>104</v>
      </c>
      <c r="D1170" s="717" t="s">
        <v>3829</v>
      </c>
      <c r="E1170" s="718">
        <v>3100</v>
      </c>
      <c r="F1170" s="719">
        <v>46138777</v>
      </c>
      <c r="G1170" s="717" t="s">
        <v>3929</v>
      </c>
      <c r="H1170" s="717" t="s">
        <v>2940</v>
      </c>
      <c r="I1170" s="719" t="s">
        <v>2573</v>
      </c>
      <c r="J1170" s="719" t="s">
        <v>3869</v>
      </c>
      <c r="K1170" s="719">
        <v>1</v>
      </c>
      <c r="L1170" s="778">
        <v>12</v>
      </c>
      <c r="M1170" s="793">
        <v>37200</v>
      </c>
      <c r="N1170" s="719">
        <v>1</v>
      </c>
      <c r="O1170" s="778">
        <v>12</v>
      </c>
      <c r="P1170" s="718">
        <v>37200</v>
      </c>
    </row>
    <row r="1171" spans="1:16" ht="45" x14ac:dyDescent="0.2">
      <c r="A1171" s="717" t="s">
        <v>3828</v>
      </c>
      <c r="B1171" s="717" t="s">
        <v>2897</v>
      </c>
      <c r="C1171" s="778" t="s">
        <v>104</v>
      </c>
      <c r="D1171" s="717" t="s">
        <v>3829</v>
      </c>
      <c r="E1171" s="718">
        <v>1350</v>
      </c>
      <c r="F1171" s="719">
        <v>31165667</v>
      </c>
      <c r="G1171" s="717" t="s">
        <v>3930</v>
      </c>
      <c r="H1171" s="717" t="s">
        <v>3137</v>
      </c>
      <c r="I1171" s="719" t="s">
        <v>3833</v>
      </c>
      <c r="J1171" s="719" t="s">
        <v>3741</v>
      </c>
      <c r="K1171" s="719">
        <v>1</v>
      </c>
      <c r="L1171" s="778">
        <v>12</v>
      </c>
      <c r="M1171" s="793">
        <v>16200</v>
      </c>
      <c r="N1171" s="719">
        <v>1</v>
      </c>
      <c r="O1171" s="778">
        <v>12</v>
      </c>
      <c r="P1171" s="718">
        <v>16200</v>
      </c>
    </row>
    <row r="1172" spans="1:16" ht="45" x14ac:dyDescent="0.2">
      <c r="A1172" s="717" t="s">
        <v>3828</v>
      </c>
      <c r="B1172" s="717" t="s">
        <v>2897</v>
      </c>
      <c r="C1172" s="778" t="s">
        <v>104</v>
      </c>
      <c r="D1172" s="717" t="s">
        <v>3829</v>
      </c>
      <c r="E1172" s="718">
        <v>1500</v>
      </c>
      <c r="F1172" s="719">
        <v>31180876</v>
      </c>
      <c r="G1172" s="717" t="s">
        <v>3931</v>
      </c>
      <c r="H1172" s="717" t="s">
        <v>2918</v>
      </c>
      <c r="I1172" s="719" t="s">
        <v>2573</v>
      </c>
      <c r="J1172" s="719" t="s">
        <v>2527</v>
      </c>
      <c r="K1172" s="719">
        <v>1</v>
      </c>
      <c r="L1172" s="778">
        <v>12</v>
      </c>
      <c r="M1172" s="793">
        <v>18000</v>
      </c>
      <c r="N1172" s="719">
        <v>1</v>
      </c>
      <c r="O1172" s="778">
        <v>12</v>
      </c>
      <c r="P1172" s="718">
        <v>18000</v>
      </c>
    </row>
    <row r="1173" spans="1:16" ht="45" x14ac:dyDescent="0.2">
      <c r="A1173" s="717" t="s">
        <v>3828</v>
      </c>
      <c r="B1173" s="717" t="s">
        <v>2897</v>
      </c>
      <c r="C1173" s="778" t="s">
        <v>104</v>
      </c>
      <c r="D1173" s="717" t="s">
        <v>3829</v>
      </c>
      <c r="E1173" s="718">
        <v>2000</v>
      </c>
      <c r="F1173" s="719">
        <v>45465041</v>
      </c>
      <c r="G1173" s="717" t="s">
        <v>3932</v>
      </c>
      <c r="H1173" s="717" t="s">
        <v>2928</v>
      </c>
      <c r="I1173" s="719" t="s">
        <v>2573</v>
      </c>
      <c r="J1173" s="719" t="s">
        <v>2551</v>
      </c>
      <c r="K1173" s="719">
        <v>1</v>
      </c>
      <c r="L1173" s="778">
        <v>12</v>
      </c>
      <c r="M1173" s="793">
        <v>24000</v>
      </c>
      <c r="N1173" s="719">
        <v>1</v>
      </c>
      <c r="O1173" s="778">
        <v>12</v>
      </c>
      <c r="P1173" s="718">
        <v>24000</v>
      </c>
    </row>
    <row r="1174" spans="1:16" ht="45" x14ac:dyDescent="0.2">
      <c r="A1174" s="717" t="s">
        <v>3828</v>
      </c>
      <c r="B1174" s="717" t="s">
        <v>2897</v>
      </c>
      <c r="C1174" s="778" t="s">
        <v>104</v>
      </c>
      <c r="D1174" s="717" t="s">
        <v>3829</v>
      </c>
      <c r="E1174" s="718">
        <v>1500</v>
      </c>
      <c r="F1174" s="719">
        <v>31185514</v>
      </c>
      <c r="G1174" s="717" t="s">
        <v>3933</v>
      </c>
      <c r="H1174" s="717" t="s">
        <v>2918</v>
      </c>
      <c r="I1174" s="719" t="s">
        <v>2573</v>
      </c>
      <c r="J1174" s="719" t="s">
        <v>2527</v>
      </c>
      <c r="K1174" s="719">
        <v>1</v>
      </c>
      <c r="L1174" s="778">
        <v>12</v>
      </c>
      <c r="M1174" s="793">
        <v>18000</v>
      </c>
      <c r="N1174" s="719">
        <v>1</v>
      </c>
      <c r="O1174" s="778">
        <v>12</v>
      </c>
      <c r="P1174" s="718">
        <v>18000</v>
      </c>
    </row>
    <row r="1175" spans="1:16" ht="60" x14ac:dyDescent="0.2">
      <c r="A1175" s="717" t="s">
        <v>3828</v>
      </c>
      <c r="B1175" s="717" t="s">
        <v>2897</v>
      </c>
      <c r="C1175" s="778" t="s">
        <v>104</v>
      </c>
      <c r="D1175" s="717" t="s">
        <v>3829</v>
      </c>
      <c r="E1175" s="718">
        <v>2000</v>
      </c>
      <c r="F1175" s="719">
        <v>45445045</v>
      </c>
      <c r="G1175" s="717" t="s">
        <v>3934</v>
      </c>
      <c r="H1175" s="717" t="s">
        <v>2928</v>
      </c>
      <c r="I1175" s="719" t="s">
        <v>2573</v>
      </c>
      <c r="J1175" s="719" t="s">
        <v>2551</v>
      </c>
      <c r="K1175" s="719">
        <v>1</v>
      </c>
      <c r="L1175" s="778">
        <v>12</v>
      </c>
      <c r="M1175" s="793">
        <v>24000</v>
      </c>
      <c r="N1175" s="719">
        <v>1</v>
      </c>
      <c r="O1175" s="778">
        <v>12</v>
      </c>
      <c r="P1175" s="718">
        <v>24000</v>
      </c>
    </row>
    <row r="1176" spans="1:16" ht="60" x14ac:dyDescent="0.2">
      <c r="A1176" s="717" t="s">
        <v>3828</v>
      </c>
      <c r="B1176" s="717" t="s">
        <v>2897</v>
      </c>
      <c r="C1176" s="778" t="s">
        <v>104</v>
      </c>
      <c r="D1176" s="717" t="s">
        <v>3829</v>
      </c>
      <c r="E1176" s="718">
        <v>1350</v>
      </c>
      <c r="F1176" s="719">
        <v>31182810</v>
      </c>
      <c r="G1176" s="717" t="s">
        <v>3935</v>
      </c>
      <c r="H1176" s="717" t="s">
        <v>3137</v>
      </c>
      <c r="I1176" s="719" t="s">
        <v>3833</v>
      </c>
      <c r="J1176" s="719" t="s">
        <v>3741</v>
      </c>
      <c r="K1176" s="719">
        <v>1</v>
      </c>
      <c r="L1176" s="778">
        <v>12</v>
      </c>
      <c r="M1176" s="793">
        <v>16200</v>
      </c>
      <c r="N1176" s="719">
        <v>1</v>
      </c>
      <c r="O1176" s="778">
        <v>12</v>
      </c>
      <c r="P1176" s="718">
        <v>16200</v>
      </c>
    </row>
    <row r="1177" spans="1:16" ht="60" x14ac:dyDescent="0.2">
      <c r="A1177" s="717" t="s">
        <v>3828</v>
      </c>
      <c r="B1177" s="717" t="s">
        <v>2897</v>
      </c>
      <c r="C1177" s="778" t="s">
        <v>104</v>
      </c>
      <c r="D1177" s="717" t="s">
        <v>3829</v>
      </c>
      <c r="E1177" s="718">
        <v>2000</v>
      </c>
      <c r="F1177" s="719">
        <v>45392488</v>
      </c>
      <c r="G1177" s="717" t="s">
        <v>3936</v>
      </c>
      <c r="H1177" s="717" t="s">
        <v>2928</v>
      </c>
      <c r="I1177" s="719" t="s">
        <v>2573</v>
      </c>
      <c r="J1177" s="719" t="s">
        <v>2551</v>
      </c>
      <c r="K1177" s="719">
        <v>1</v>
      </c>
      <c r="L1177" s="778">
        <v>12</v>
      </c>
      <c r="M1177" s="793">
        <v>24000</v>
      </c>
      <c r="N1177" s="719">
        <v>1</v>
      </c>
      <c r="O1177" s="778">
        <v>12</v>
      </c>
      <c r="P1177" s="718">
        <v>24000</v>
      </c>
    </row>
    <row r="1178" spans="1:16" ht="45" x14ac:dyDescent="0.2">
      <c r="A1178" s="717" t="s">
        <v>3828</v>
      </c>
      <c r="B1178" s="717" t="s">
        <v>2897</v>
      </c>
      <c r="C1178" s="778" t="s">
        <v>104</v>
      </c>
      <c r="D1178" s="717" t="s">
        <v>3829</v>
      </c>
      <c r="E1178" s="718">
        <v>1500</v>
      </c>
      <c r="F1178" s="719">
        <v>44954681</v>
      </c>
      <c r="G1178" s="717" t="s">
        <v>3937</v>
      </c>
      <c r="H1178" s="717" t="s">
        <v>2918</v>
      </c>
      <c r="I1178" s="719" t="s">
        <v>2573</v>
      </c>
      <c r="J1178" s="719" t="s">
        <v>2527</v>
      </c>
      <c r="K1178" s="719">
        <v>1</v>
      </c>
      <c r="L1178" s="778">
        <v>12</v>
      </c>
      <c r="M1178" s="793">
        <v>18000</v>
      </c>
      <c r="N1178" s="719">
        <v>1</v>
      </c>
      <c r="O1178" s="778">
        <v>12</v>
      </c>
      <c r="P1178" s="718">
        <v>18000</v>
      </c>
    </row>
    <row r="1179" spans="1:16" ht="45" x14ac:dyDescent="0.2">
      <c r="A1179" s="717" t="s">
        <v>3828</v>
      </c>
      <c r="B1179" s="717" t="s">
        <v>2897</v>
      </c>
      <c r="C1179" s="778" t="s">
        <v>104</v>
      </c>
      <c r="D1179" s="717" t="s">
        <v>3829</v>
      </c>
      <c r="E1179" s="718">
        <v>1350</v>
      </c>
      <c r="F1179" s="719">
        <v>31481295</v>
      </c>
      <c r="G1179" s="717" t="s">
        <v>3938</v>
      </c>
      <c r="H1179" s="717" t="s">
        <v>2912</v>
      </c>
      <c r="I1179" s="719" t="s">
        <v>3833</v>
      </c>
      <c r="J1179" s="719" t="s">
        <v>3741</v>
      </c>
      <c r="K1179" s="719">
        <v>1</v>
      </c>
      <c r="L1179" s="778">
        <v>12</v>
      </c>
      <c r="M1179" s="793">
        <v>16200</v>
      </c>
      <c r="N1179" s="719">
        <v>1</v>
      </c>
      <c r="O1179" s="778">
        <v>12</v>
      </c>
      <c r="P1179" s="718">
        <v>16200</v>
      </c>
    </row>
    <row r="1180" spans="1:16" ht="45" x14ac:dyDescent="0.2">
      <c r="A1180" s="717" t="s">
        <v>3828</v>
      </c>
      <c r="B1180" s="717" t="s">
        <v>2897</v>
      </c>
      <c r="C1180" s="778" t="s">
        <v>104</v>
      </c>
      <c r="D1180" s="717" t="s">
        <v>3829</v>
      </c>
      <c r="E1180" s="718">
        <v>1350</v>
      </c>
      <c r="F1180" s="719">
        <v>43537963</v>
      </c>
      <c r="G1180" s="717" t="s">
        <v>3939</v>
      </c>
      <c r="H1180" s="717" t="s">
        <v>2912</v>
      </c>
      <c r="I1180" s="719" t="s">
        <v>3833</v>
      </c>
      <c r="J1180" s="719" t="s">
        <v>3741</v>
      </c>
      <c r="K1180" s="719">
        <v>1</v>
      </c>
      <c r="L1180" s="778">
        <v>12</v>
      </c>
      <c r="M1180" s="793">
        <v>16200</v>
      </c>
      <c r="N1180" s="719">
        <v>1</v>
      </c>
      <c r="O1180" s="778">
        <v>12</v>
      </c>
      <c r="P1180" s="718">
        <v>16200</v>
      </c>
    </row>
    <row r="1181" spans="1:16" ht="60" x14ac:dyDescent="0.2">
      <c r="A1181" s="717" t="s">
        <v>3828</v>
      </c>
      <c r="B1181" s="717" t="s">
        <v>2897</v>
      </c>
      <c r="C1181" s="778" t="s">
        <v>104</v>
      </c>
      <c r="D1181" s="717" t="s">
        <v>3829</v>
      </c>
      <c r="E1181" s="718">
        <v>2000</v>
      </c>
      <c r="F1181" s="719">
        <v>70220881</v>
      </c>
      <c r="G1181" s="717" t="s">
        <v>3940</v>
      </c>
      <c r="H1181" s="717" t="s">
        <v>2928</v>
      </c>
      <c r="I1181" s="719" t="s">
        <v>2573</v>
      </c>
      <c r="J1181" s="719" t="s">
        <v>2551</v>
      </c>
      <c r="K1181" s="719">
        <v>1</v>
      </c>
      <c r="L1181" s="778">
        <v>12</v>
      </c>
      <c r="M1181" s="793">
        <v>24000</v>
      </c>
      <c r="N1181" s="719">
        <v>1</v>
      </c>
      <c r="O1181" s="778">
        <v>12</v>
      </c>
      <c r="P1181" s="718">
        <v>24000</v>
      </c>
    </row>
    <row r="1182" spans="1:16" ht="45" x14ac:dyDescent="0.2">
      <c r="A1182" s="717" t="s">
        <v>3828</v>
      </c>
      <c r="B1182" s="717" t="s">
        <v>2897</v>
      </c>
      <c r="C1182" s="778" t="s">
        <v>104</v>
      </c>
      <c r="D1182" s="717" t="s">
        <v>3829</v>
      </c>
      <c r="E1182" s="718">
        <v>1500</v>
      </c>
      <c r="F1182" s="719">
        <v>42201758</v>
      </c>
      <c r="G1182" s="717" t="s">
        <v>3941</v>
      </c>
      <c r="H1182" s="717" t="s">
        <v>2918</v>
      </c>
      <c r="I1182" s="719" t="s">
        <v>2573</v>
      </c>
      <c r="J1182" s="719" t="s">
        <v>2527</v>
      </c>
      <c r="K1182" s="719">
        <v>1</v>
      </c>
      <c r="L1182" s="778">
        <v>12</v>
      </c>
      <c r="M1182" s="793">
        <v>18000</v>
      </c>
      <c r="N1182" s="719">
        <v>1</v>
      </c>
      <c r="O1182" s="778">
        <v>12</v>
      </c>
      <c r="P1182" s="718">
        <v>18000</v>
      </c>
    </row>
    <row r="1183" spans="1:16" ht="45" x14ac:dyDescent="0.2">
      <c r="A1183" s="717" t="s">
        <v>3828</v>
      </c>
      <c r="B1183" s="717" t="s">
        <v>2897</v>
      </c>
      <c r="C1183" s="778" t="s">
        <v>104</v>
      </c>
      <c r="D1183" s="717" t="s">
        <v>3829</v>
      </c>
      <c r="E1183" s="718">
        <v>1500</v>
      </c>
      <c r="F1183" s="719">
        <v>42084470</v>
      </c>
      <c r="G1183" s="717" t="s">
        <v>3942</v>
      </c>
      <c r="H1183" s="717" t="s">
        <v>3373</v>
      </c>
      <c r="I1183" s="719" t="s">
        <v>2573</v>
      </c>
      <c r="J1183" s="719" t="s">
        <v>2527</v>
      </c>
      <c r="K1183" s="719">
        <v>1</v>
      </c>
      <c r="L1183" s="778">
        <v>12</v>
      </c>
      <c r="M1183" s="793">
        <v>18000</v>
      </c>
      <c r="N1183" s="719">
        <v>1</v>
      </c>
      <c r="O1183" s="778">
        <v>12</v>
      </c>
      <c r="P1183" s="718">
        <v>18000</v>
      </c>
    </row>
    <row r="1184" spans="1:16" ht="60" x14ac:dyDescent="0.2">
      <c r="A1184" s="717" t="s">
        <v>3828</v>
      </c>
      <c r="B1184" s="717" t="s">
        <v>2897</v>
      </c>
      <c r="C1184" s="778" t="s">
        <v>104</v>
      </c>
      <c r="D1184" s="717" t="s">
        <v>3829</v>
      </c>
      <c r="E1184" s="718">
        <v>4200</v>
      </c>
      <c r="F1184" s="719">
        <v>44428632</v>
      </c>
      <c r="G1184" s="717" t="s">
        <v>3943</v>
      </c>
      <c r="H1184" s="717" t="s">
        <v>2940</v>
      </c>
      <c r="I1184" s="719" t="s">
        <v>2573</v>
      </c>
      <c r="J1184" s="719" t="s">
        <v>3869</v>
      </c>
      <c r="K1184" s="719">
        <v>1</v>
      </c>
      <c r="L1184" s="778">
        <v>12</v>
      </c>
      <c r="M1184" s="793">
        <v>50400</v>
      </c>
      <c r="N1184" s="719">
        <v>1</v>
      </c>
      <c r="O1184" s="778">
        <v>12</v>
      </c>
      <c r="P1184" s="718">
        <v>50400</v>
      </c>
    </row>
    <row r="1185" spans="1:16" ht="45" x14ac:dyDescent="0.2">
      <c r="A1185" s="717" t="s">
        <v>3828</v>
      </c>
      <c r="B1185" s="717" t="s">
        <v>2897</v>
      </c>
      <c r="C1185" s="778" t="s">
        <v>104</v>
      </c>
      <c r="D1185" s="717" t="s">
        <v>3829</v>
      </c>
      <c r="E1185" s="718">
        <v>2000</v>
      </c>
      <c r="F1185" s="719">
        <v>42005054</v>
      </c>
      <c r="G1185" s="717" t="s">
        <v>3944</v>
      </c>
      <c r="H1185" s="717" t="s">
        <v>2928</v>
      </c>
      <c r="I1185" s="719" t="s">
        <v>2573</v>
      </c>
      <c r="J1185" s="719" t="s">
        <v>2551</v>
      </c>
      <c r="K1185" s="719">
        <v>1</v>
      </c>
      <c r="L1185" s="778">
        <v>12</v>
      </c>
      <c r="M1185" s="793">
        <v>24000</v>
      </c>
      <c r="N1185" s="719">
        <v>1</v>
      </c>
      <c r="O1185" s="778">
        <v>12</v>
      </c>
      <c r="P1185" s="718">
        <v>24000</v>
      </c>
    </row>
    <row r="1186" spans="1:16" ht="45" x14ac:dyDescent="0.2">
      <c r="A1186" s="717" t="s">
        <v>3828</v>
      </c>
      <c r="B1186" s="717" t="s">
        <v>2897</v>
      </c>
      <c r="C1186" s="778" t="s">
        <v>104</v>
      </c>
      <c r="D1186" s="717" t="s">
        <v>3829</v>
      </c>
      <c r="E1186" s="718">
        <v>2000</v>
      </c>
      <c r="F1186" s="719">
        <v>31185358</v>
      </c>
      <c r="G1186" s="717" t="s">
        <v>3945</v>
      </c>
      <c r="H1186" s="717" t="s">
        <v>2928</v>
      </c>
      <c r="I1186" s="719" t="s">
        <v>2573</v>
      </c>
      <c r="J1186" s="719" t="s">
        <v>2551</v>
      </c>
      <c r="K1186" s="719">
        <v>1</v>
      </c>
      <c r="L1186" s="778">
        <v>12</v>
      </c>
      <c r="M1186" s="793">
        <v>24000</v>
      </c>
      <c r="N1186" s="719">
        <v>1</v>
      </c>
      <c r="O1186" s="778">
        <v>12</v>
      </c>
      <c r="P1186" s="718">
        <v>24000</v>
      </c>
    </row>
    <row r="1187" spans="1:16" ht="45" x14ac:dyDescent="0.2">
      <c r="A1187" s="717" t="s">
        <v>3828</v>
      </c>
      <c r="B1187" s="717" t="s">
        <v>2897</v>
      </c>
      <c r="C1187" s="778" t="s">
        <v>104</v>
      </c>
      <c r="D1187" s="717" t="s">
        <v>3829</v>
      </c>
      <c r="E1187" s="718">
        <v>4200</v>
      </c>
      <c r="F1187" s="719">
        <v>70495322</v>
      </c>
      <c r="G1187" s="717" t="s">
        <v>3946</v>
      </c>
      <c r="H1187" s="717" t="s">
        <v>2940</v>
      </c>
      <c r="I1187" s="719" t="s">
        <v>2573</v>
      </c>
      <c r="J1187" s="719" t="s">
        <v>3869</v>
      </c>
      <c r="K1187" s="719">
        <v>1</v>
      </c>
      <c r="L1187" s="778">
        <v>12</v>
      </c>
      <c r="M1187" s="793">
        <v>50400</v>
      </c>
      <c r="N1187" s="719">
        <v>1</v>
      </c>
      <c r="O1187" s="778">
        <v>12</v>
      </c>
      <c r="P1187" s="718">
        <v>50400</v>
      </c>
    </row>
    <row r="1188" spans="1:16" ht="45" x14ac:dyDescent="0.2">
      <c r="A1188" s="717" t="s">
        <v>3828</v>
      </c>
      <c r="B1188" s="717" t="s">
        <v>2897</v>
      </c>
      <c r="C1188" s="778" t="s">
        <v>104</v>
      </c>
      <c r="D1188" s="717" t="s">
        <v>3829</v>
      </c>
      <c r="E1188" s="718">
        <v>1500</v>
      </c>
      <c r="F1188" s="719">
        <v>40151950</v>
      </c>
      <c r="G1188" s="717" t="s">
        <v>3947</v>
      </c>
      <c r="H1188" s="717" t="s">
        <v>2918</v>
      </c>
      <c r="I1188" s="719" t="s">
        <v>2573</v>
      </c>
      <c r="J1188" s="719" t="s">
        <v>2527</v>
      </c>
      <c r="K1188" s="719">
        <v>1</v>
      </c>
      <c r="L1188" s="778">
        <v>12</v>
      </c>
      <c r="M1188" s="793">
        <v>18000</v>
      </c>
      <c r="N1188" s="719">
        <v>1</v>
      </c>
      <c r="O1188" s="778">
        <v>12</v>
      </c>
      <c r="P1188" s="718">
        <v>18000</v>
      </c>
    </row>
    <row r="1189" spans="1:16" ht="45" x14ac:dyDescent="0.2">
      <c r="A1189" s="717" t="s">
        <v>3828</v>
      </c>
      <c r="B1189" s="717" t="s">
        <v>2897</v>
      </c>
      <c r="C1189" s="778" t="s">
        <v>104</v>
      </c>
      <c r="D1189" s="717" t="s">
        <v>3829</v>
      </c>
      <c r="E1189" s="718">
        <v>1500</v>
      </c>
      <c r="F1189" s="719">
        <v>46534197</v>
      </c>
      <c r="G1189" s="717" t="s">
        <v>3948</v>
      </c>
      <c r="H1189" s="717" t="s">
        <v>2918</v>
      </c>
      <c r="I1189" s="719" t="s">
        <v>2573</v>
      </c>
      <c r="J1189" s="719" t="s">
        <v>2527</v>
      </c>
      <c r="K1189" s="719">
        <v>1</v>
      </c>
      <c r="L1189" s="778">
        <v>3</v>
      </c>
      <c r="M1189" s="793">
        <v>4500</v>
      </c>
      <c r="N1189" s="719">
        <v>1</v>
      </c>
      <c r="O1189" s="778">
        <v>12</v>
      </c>
      <c r="P1189" s="718">
        <v>18000</v>
      </c>
    </row>
    <row r="1190" spans="1:16" ht="45" x14ac:dyDescent="0.2">
      <c r="A1190" s="717" t="s">
        <v>3828</v>
      </c>
      <c r="B1190" s="717" t="s">
        <v>2897</v>
      </c>
      <c r="C1190" s="778" t="s">
        <v>104</v>
      </c>
      <c r="D1190" s="717" t="s">
        <v>3829</v>
      </c>
      <c r="E1190" s="718">
        <v>2000</v>
      </c>
      <c r="F1190" s="719">
        <v>70687721</v>
      </c>
      <c r="G1190" s="717" t="s">
        <v>3611</v>
      </c>
      <c r="H1190" s="717" t="s">
        <v>3142</v>
      </c>
      <c r="I1190" s="719" t="s">
        <v>2573</v>
      </c>
      <c r="J1190" s="719" t="s">
        <v>2551</v>
      </c>
      <c r="K1190" s="719">
        <v>1</v>
      </c>
      <c r="L1190" s="778">
        <v>3</v>
      </c>
      <c r="M1190" s="793">
        <v>6000</v>
      </c>
      <c r="N1190" s="719">
        <v>1</v>
      </c>
      <c r="O1190" s="778">
        <v>12</v>
      </c>
      <c r="P1190" s="718">
        <v>24000</v>
      </c>
    </row>
    <row r="1191" spans="1:16" ht="45" x14ac:dyDescent="0.2">
      <c r="A1191" s="717" t="s">
        <v>3828</v>
      </c>
      <c r="B1191" s="717" t="s">
        <v>2897</v>
      </c>
      <c r="C1191" s="778" t="s">
        <v>104</v>
      </c>
      <c r="D1191" s="717" t="s">
        <v>3829</v>
      </c>
      <c r="E1191" s="718">
        <v>2000</v>
      </c>
      <c r="F1191" s="719">
        <v>47230999</v>
      </c>
      <c r="G1191" s="717" t="s">
        <v>3949</v>
      </c>
      <c r="H1191" s="717" t="s">
        <v>2928</v>
      </c>
      <c r="I1191" s="719" t="s">
        <v>2573</v>
      </c>
      <c r="J1191" s="719" t="s">
        <v>2551</v>
      </c>
      <c r="K1191" s="719">
        <v>1</v>
      </c>
      <c r="L1191" s="778">
        <v>3</v>
      </c>
      <c r="M1191" s="793">
        <v>6000</v>
      </c>
      <c r="N1191" s="719">
        <v>1</v>
      </c>
      <c r="O1191" s="778">
        <v>12</v>
      </c>
      <c r="P1191" s="718">
        <v>24000</v>
      </c>
    </row>
    <row r="1192" spans="1:16" ht="45" x14ac:dyDescent="0.2">
      <c r="A1192" s="717" t="s">
        <v>3828</v>
      </c>
      <c r="B1192" s="717" t="s">
        <v>2897</v>
      </c>
      <c r="C1192" s="778" t="s">
        <v>104</v>
      </c>
      <c r="D1192" s="717" t="s">
        <v>3829</v>
      </c>
      <c r="E1192" s="718">
        <v>1500</v>
      </c>
      <c r="F1192" s="719">
        <v>42681742</v>
      </c>
      <c r="G1192" s="717" t="s">
        <v>3396</v>
      </c>
      <c r="H1192" s="717" t="s">
        <v>2918</v>
      </c>
      <c r="I1192" s="719" t="s">
        <v>2573</v>
      </c>
      <c r="J1192" s="719" t="s">
        <v>2527</v>
      </c>
      <c r="K1192" s="719">
        <v>1</v>
      </c>
      <c r="L1192" s="778">
        <v>3</v>
      </c>
      <c r="M1192" s="793">
        <v>4500</v>
      </c>
      <c r="N1192" s="719">
        <v>1</v>
      </c>
      <c r="O1192" s="778">
        <v>12</v>
      </c>
      <c r="P1192" s="718">
        <v>18000</v>
      </c>
    </row>
    <row r="1193" spans="1:16" ht="45" x14ac:dyDescent="0.2">
      <c r="A1193" s="717" t="s">
        <v>3828</v>
      </c>
      <c r="B1193" s="717" t="s">
        <v>2897</v>
      </c>
      <c r="C1193" s="778" t="s">
        <v>104</v>
      </c>
      <c r="D1193" s="717" t="s">
        <v>3829</v>
      </c>
      <c r="E1193" s="718">
        <v>2000</v>
      </c>
      <c r="F1193" s="719">
        <v>44659090</v>
      </c>
      <c r="G1193" s="717" t="s">
        <v>3950</v>
      </c>
      <c r="H1193" s="717" t="s">
        <v>2928</v>
      </c>
      <c r="I1193" s="719" t="s">
        <v>2573</v>
      </c>
      <c r="J1193" s="719" t="s">
        <v>2551</v>
      </c>
      <c r="K1193" s="719">
        <v>1</v>
      </c>
      <c r="L1193" s="778">
        <v>3</v>
      </c>
      <c r="M1193" s="793">
        <v>6000</v>
      </c>
      <c r="N1193" s="719">
        <v>1</v>
      </c>
      <c r="O1193" s="778">
        <v>12</v>
      </c>
      <c r="P1193" s="718">
        <v>24000</v>
      </c>
    </row>
    <row r="1194" spans="1:16" ht="45" x14ac:dyDescent="0.2">
      <c r="A1194" s="717" t="s">
        <v>3828</v>
      </c>
      <c r="B1194" s="717" t="s">
        <v>2897</v>
      </c>
      <c r="C1194" s="778" t="s">
        <v>104</v>
      </c>
      <c r="D1194" s="717" t="s">
        <v>3829</v>
      </c>
      <c r="E1194" s="718">
        <v>1500</v>
      </c>
      <c r="F1194" s="719">
        <v>43450147</v>
      </c>
      <c r="G1194" s="717" t="s">
        <v>3951</v>
      </c>
      <c r="H1194" s="717" t="s">
        <v>2918</v>
      </c>
      <c r="I1194" s="719" t="s">
        <v>2573</v>
      </c>
      <c r="J1194" s="719" t="s">
        <v>2527</v>
      </c>
      <c r="K1194" s="719">
        <v>1</v>
      </c>
      <c r="L1194" s="778">
        <v>3</v>
      </c>
      <c r="M1194" s="793">
        <v>4500</v>
      </c>
      <c r="N1194" s="719">
        <v>1</v>
      </c>
      <c r="O1194" s="778">
        <v>12</v>
      </c>
      <c r="P1194" s="718">
        <v>18000</v>
      </c>
    </row>
    <row r="1195" spans="1:16" ht="60" x14ac:dyDescent="0.2">
      <c r="A1195" s="717" t="s">
        <v>3828</v>
      </c>
      <c r="B1195" s="717" t="s">
        <v>2897</v>
      </c>
      <c r="C1195" s="778" t="s">
        <v>104</v>
      </c>
      <c r="D1195" s="717" t="s">
        <v>3829</v>
      </c>
      <c r="E1195" s="718">
        <v>2000</v>
      </c>
      <c r="F1195" s="719">
        <v>47018772</v>
      </c>
      <c r="G1195" s="717" t="s">
        <v>3952</v>
      </c>
      <c r="H1195" s="717" t="s">
        <v>2928</v>
      </c>
      <c r="I1195" s="719" t="s">
        <v>2573</v>
      </c>
      <c r="J1195" s="719" t="s">
        <v>2551</v>
      </c>
      <c r="K1195" s="719">
        <v>1</v>
      </c>
      <c r="L1195" s="778">
        <v>3</v>
      </c>
      <c r="M1195" s="793">
        <v>6000</v>
      </c>
      <c r="N1195" s="719">
        <v>1</v>
      </c>
      <c r="O1195" s="778">
        <v>12</v>
      </c>
      <c r="P1195" s="718">
        <v>24000</v>
      </c>
    </row>
    <row r="1196" spans="1:16" ht="60" x14ac:dyDescent="0.2">
      <c r="A1196" s="717" t="s">
        <v>3828</v>
      </c>
      <c r="B1196" s="717" t="s">
        <v>2897</v>
      </c>
      <c r="C1196" s="778" t="s">
        <v>104</v>
      </c>
      <c r="D1196" s="717" t="s">
        <v>3829</v>
      </c>
      <c r="E1196" s="718">
        <v>1500</v>
      </c>
      <c r="F1196" s="719">
        <v>72105200</v>
      </c>
      <c r="G1196" s="717" t="s">
        <v>3953</v>
      </c>
      <c r="H1196" s="717" t="s">
        <v>2918</v>
      </c>
      <c r="I1196" s="719" t="s">
        <v>2573</v>
      </c>
      <c r="J1196" s="719" t="s">
        <v>2527</v>
      </c>
      <c r="K1196" s="719">
        <v>1</v>
      </c>
      <c r="L1196" s="778">
        <v>3</v>
      </c>
      <c r="M1196" s="793">
        <v>4500</v>
      </c>
      <c r="N1196" s="719">
        <v>1</v>
      </c>
      <c r="O1196" s="778">
        <v>12</v>
      </c>
      <c r="P1196" s="718">
        <v>18000</v>
      </c>
    </row>
    <row r="1197" spans="1:16" ht="60" x14ac:dyDescent="0.2">
      <c r="A1197" s="717" t="s">
        <v>3828</v>
      </c>
      <c r="B1197" s="717" t="s">
        <v>2897</v>
      </c>
      <c r="C1197" s="778" t="s">
        <v>104</v>
      </c>
      <c r="D1197" s="717" t="s">
        <v>3829</v>
      </c>
      <c r="E1197" s="718">
        <v>1500</v>
      </c>
      <c r="F1197" s="719">
        <v>44254812</v>
      </c>
      <c r="G1197" s="717" t="s">
        <v>3954</v>
      </c>
      <c r="H1197" s="717" t="s">
        <v>2918</v>
      </c>
      <c r="I1197" s="719" t="s">
        <v>2573</v>
      </c>
      <c r="J1197" s="719" t="s">
        <v>2527</v>
      </c>
      <c r="K1197" s="719">
        <v>1</v>
      </c>
      <c r="L1197" s="778">
        <v>3</v>
      </c>
      <c r="M1197" s="793">
        <v>4500</v>
      </c>
      <c r="N1197" s="719">
        <v>1</v>
      </c>
      <c r="O1197" s="778">
        <v>12</v>
      </c>
      <c r="P1197" s="718">
        <v>18000</v>
      </c>
    </row>
    <row r="1198" spans="1:16" ht="45" x14ac:dyDescent="0.2">
      <c r="A1198" s="717" t="s">
        <v>3828</v>
      </c>
      <c r="B1198" s="717" t="s">
        <v>2897</v>
      </c>
      <c r="C1198" s="778" t="s">
        <v>104</v>
      </c>
      <c r="D1198" s="717" t="s">
        <v>3829</v>
      </c>
      <c r="E1198" s="718">
        <v>1350</v>
      </c>
      <c r="F1198" s="719">
        <v>31183672</v>
      </c>
      <c r="G1198" s="717" t="s">
        <v>3955</v>
      </c>
      <c r="H1198" s="717" t="s">
        <v>2912</v>
      </c>
      <c r="I1198" s="719" t="s">
        <v>3833</v>
      </c>
      <c r="J1198" s="719" t="s">
        <v>3741</v>
      </c>
      <c r="K1198" s="719">
        <v>1</v>
      </c>
      <c r="L1198" s="778">
        <v>3</v>
      </c>
      <c r="M1198" s="793">
        <v>4050</v>
      </c>
      <c r="N1198" s="719">
        <v>1</v>
      </c>
      <c r="O1198" s="778">
        <v>12</v>
      </c>
      <c r="P1198" s="718">
        <v>16200</v>
      </c>
    </row>
    <row r="1199" spans="1:16" ht="60" x14ac:dyDescent="0.2">
      <c r="A1199" s="717" t="s">
        <v>3828</v>
      </c>
      <c r="B1199" s="717" t="s">
        <v>2897</v>
      </c>
      <c r="C1199" s="778" t="s">
        <v>104</v>
      </c>
      <c r="D1199" s="717" t="s">
        <v>3829</v>
      </c>
      <c r="E1199" s="718">
        <v>2000</v>
      </c>
      <c r="F1199" s="719">
        <v>44614631</v>
      </c>
      <c r="G1199" s="717" t="s">
        <v>3956</v>
      </c>
      <c r="H1199" s="717" t="s">
        <v>3476</v>
      </c>
      <c r="I1199" s="719" t="s">
        <v>2573</v>
      </c>
      <c r="J1199" s="719" t="s">
        <v>2551</v>
      </c>
      <c r="K1199" s="719">
        <v>1</v>
      </c>
      <c r="L1199" s="778">
        <v>3</v>
      </c>
      <c r="M1199" s="793">
        <v>6000</v>
      </c>
      <c r="N1199" s="719">
        <v>1</v>
      </c>
      <c r="O1199" s="778">
        <v>12</v>
      </c>
      <c r="P1199" s="718">
        <v>24000</v>
      </c>
    </row>
    <row r="1200" spans="1:16" ht="45" x14ac:dyDescent="0.2">
      <c r="A1200" s="717" t="s">
        <v>3828</v>
      </c>
      <c r="B1200" s="717" t="s">
        <v>2897</v>
      </c>
      <c r="C1200" s="778" t="s">
        <v>104</v>
      </c>
      <c r="D1200" s="717" t="s">
        <v>3829</v>
      </c>
      <c r="E1200" s="718">
        <v>1500</v>
      </c>
      <c r="F1200" s="719">
        <v>40375984</v>
      </c>
      <c r="G1200" s="717" t="s">
        <v>3957</v>
      </c>
      <c r="H1200" s="717" t="s">
        <v>2918</v>
      </c>
      <c r="I1200" s="719" t="s">
        <v>2573</v>
      </c>
      <c r="J1200" s="719" t="s">
        <v>2527</v>
      </c>
      <c r="K1200" s="719">
        <v>1</v>
      </c>
      <c r="L1200" s="778">
        <v>3</v>
      </c>
      <c r="M1200" s="793">
        <v>4500</v>
      </c>
      <c r="N1200" s="719">
        <v>1</v>
      </c>
      <c r="O1200" s="778">
        <v>12</v>
      </c>
      <c r="P1200" s="718">
        <v>18000</v>
      </c>
    </row>
    <row r="1201" spans="1:16" ht="45" x14ac:dyDescent="0.2">
      <c r="A1201" s="717" t="s">
        <v>3828</v>
      </c>
      <c r="B1201" s="717" t="s">
        <v>2897</v>
      </c>
      <c r="C1201" s="778" t="s">
        <v>104</v>
      </c>
      <c r="D1201" s="717" t="s">
        <v>3829</v>
      </c>
      <c r="E1201" s="718">
        <v>1500</v>
      </c>
      <c r="F1201" s="719">
        <v>45987539</v>
      </c>
      <c r="G1201" s="717" t="s">
        <v>3958</v>
      </c>
      <c r="H1201" s="717" t="s">
        <v>3059</v>
      </c>
      <c r="I1201" s="719" t="s">
        <v>2573</v>
      </c>
      <c r="J1201" s="719" t="s">
        <v>2527</v>
      </c>
      <c r="K1201" s="719">
        <v>1</v>
      </c>
      <c r="L1201" s="778">
        <v>3</v>
      </c>
      <c r="M1201" s="793">
        <v>4500</v>
      </c>
      <c r="N1201" s="719">
        <v>1</v>
      </c>
      <c r="O1201" s="778">
        <v>12</v>
      </c>
      <c r="P1201" s="718">
        <v>18000</v>
      </c>
    </row>
    <row r="1202" spans="1:16" ht="45" x14ac:dyDescent="0.2">
      <c r="A1202" s="717" t="s">
        <v>3828</v>
      </c>
      <c r="B1202" s="717" t="s">
        <v>2897</v>
      </c>
      <c r="C1202" s="778" t="s">
        <v>104</v>
      </c>
      <c r="D1202" s="717" t="s">
        <v>3829</v>
      </c>
      <c r="E1202" s="718">
        <v>1500</v>
      </c>
      <c r="F1202" s="719">
        <v>40420445</v>
      </c>
      <c r="G1202" s="717" t="s">
        <v>3959</v>
      </c>
      <c r="H1202" s="717" t="s">
        <v>2918</v>
      </c>
      <c r="I1202" s="719" t="s">
        <v>2573</v>
      </c>
      <c r="J1202" s="719" t="s">
        <v>2527</v>
      </c>
      <c r="K1202" s="719">
        <v>1</v>
      </c>
      <c r="L1202" s="778">
        <v>3</v>
      </c>
      <c r="M1202" s="793">
        <v>4500</v>
      </c>
      <c r="N1202" s="719">
        <v>1</v>
      </c>
      <c r="O1202" s="778">
        <v>12</v>
      </c>
      <c r="P1202" s="718">
        <v>18000</v>
      </c>
    </row>
    <row r="1203" spans="1:16" ht="60" x14ac:dyDescent="0.2">
      <c r="A1203" s="717" t="s">
        <v>3828</v>
      </c>
      <c r="B1203" s="717" t="s">
        <v>2897</v>
      </c>
      <c r="C1203" s="778" t="s">
        <v>104</v>
      </c>
      <c r="D1203" s="717" t="s">
        <v>3829</v>
      </c>
      <c r="E1203" s="718">
        <v>1500</v>
      </c>
      <c r="F1203" s="719">
        <v>70494350</v>
      </c>
      <c r="G1203" s="717" t="s">
        <v>3960</v>
      </c>
      <c r="H1203" s="717" t="s">
        <v>3118</v>
      </c>
      <c r="I1203" s="719" t="s">
        <v>2573</v>
      </c>
      <c r="J1203" s="719" t="s">
        <v>2527</v>
      </c>
      <c r="K1203" s="719">
        <v>1</v>
      </c>
      <c r="L1203" s="778">
        <v>3</v>
      </c>
      <c r="M1203" s="793">
        <v>4500</v>
      </c>
      <c r="N1203" s="719">
        <v>1</v>
      </c>
      <c r="O1203" s="778">
        <v>12</v>
      </c>
      <c r="P1203" s="718">
        <v>18000</v>
      </c>
    </row>
    <row r="1204" spans="1:16" ht="45" x14ac:dyDescent="0.2">
      <c r="A1204" s="717" t="s">
        <v>3828</v>
      </c>
      <c r="B1204" s="717" t="s">
        <v>2897</v>
      </c>
      <c r="C1204" s="778" t="s">
        <v>104</v>
      </c>
      <c r="D1204" s="717" t="s">
        <v>3829</v>
      </c>
      <c r="E1204" s="718">
        <v>2000</v>
      </c>
      <c r="F1204" s="719">
        <v>31180791</v>
      </c>
      <c r="G1204" s="717" t="s">
        <v>3961</v>
      </c>
      <c r="H1204" s="717" t="s">
        <v>2928</v>
      </c>
      <c r="I1204" s="719" t="s">
        <v>2573</v>
      </c>
      <c r="J1204" s="719" t="s">
        <v>2551</v>
      </c>
      <c r="K1204" s="719">
        <v>1</v>
      </c>
      <c r="L1204" s="778">
        <v>3</v>
      </c>
      <c r="M1204" s="793">
        <v>6000</v>
      </c>
      <c r="N1204" s="719">
        <v>1</v>
      </c>
      <c r="O1204" s="778">
        <v>12</v>
      </c>
      <c r="P1204" s="718">
        <v>24000</v>
      </c>
    </row>
    <row r="1205" spans="1:16" ht="45" x14ac:dyDescent="0.2">
      <c r="A1205" s="717" t="s">
        <v>3828</v>
      </c>
      <c r="B1205" s="717" t="s">
        <v>2897</v>
      </c>
      <c r="C1205" s="778" t="s">
        <v>104</v>
      </c>
      <c r="D1205" s="717" t="s">
        <v>3829</v>
      </c>
      <c r="E1205" s="718">
        <v>2000</v>
      </c>
      <c r="F1205" s="719">
        <v>46560346</v>
      </c>
      <c r="G1205" s="717" t="s">
        <v>3962</v>
      </c>
      <c r="H1205" s="717" t="s">
        <v>3963</v>
      </c>
      <c r="I1205" s="719" t="s">
        <v>2573</v>
      </c>
      <c r="J1205" s="719" t="s">
        <v>2551</v>
      </c>
      <c r="K1205" s="719">
        <v>1</v>
      </c>
      <c r="L1205" s="778">
        <v>3</v>
      </c>
      <c r="M1205" s="793">
        <v>6000</v>
      </c>
      <c r="N1205" s="719">
        <v>1</v>
      </c>
      <c r="O1205" s="778">
        <v>12</v>
      </c>
      <c r="P1205" s="718">
        <v>24000</v>
      </c>
    </row>
    <row r="1206" spans="1:16" ht="45" x14ac:dyDescent="0.2">
      <c r="A1206" s="717" t="s">
        <v>3828</v>
      </c>
      <c r="B1206" s="717" t="s">
        <v>2897</v>
      </c>
      <c r="C1206" s="778" t="s">
        <v>104</v>
      </c>
      <c r="D1206" s="717" t="s">
        <v>3829</v>
      </c>
      <c r="E1206" s="718">
        <v>1500</v>
      </c>
      <c r="F1206" s="719">
        <v>41483690</v>
      </c>
      <c r="G1206" s="717" t="s">
        <v>3964</v>
      </c>
      <c r="H1206" s="717" t="s">
        <v>2918</v>
      </c>
      <c r="I1206" s="719" t="s">
        <v>2573</v>
      </c>
      <c r="J1206" s="719" t="s">
        <v>2527</v>
      </c>
      <c r="K1206" s="719">
        <v>1</v>
      </c>
      <c r="L1206" s="778">
        <v>3</v>
      </c>
      <c r="M1206" s="793">
        <v>4500</v>
      </c>
      <c r="N1206" s="719">
        <v>1</v>
      </c>
      <c r="O1206" s="778">
        <v>12</v>
      </c>
      <c r="P1206" s="718">
        <v>18000</v>
      </c>
    </row>
    <row r="1207" spans="1:16" ht="60" x14ac:dyDescent="0.2">
      <c r="A1207" s="717" t="s">
        <v>3828</v>
      </c>
      <c r="B1207" s="717" t="s">
        <v>2897</v>
      </c>
      <c r="C1207" s="778" t="s">
        <v>104</v>
      </c>
      <c r="D1207" s="717" t="s">
        <v>3829</v>
      </c>
      <c r="E1207" s="718">
        <v>1500</v>
      </c>
      <c r="F1207" s="719">
        <v>43979073</v>
      </c>
      <c r="G1207" s="717" t="s">
        <v>3965</v>
      </c>
      <c r="H1207" s="717" t="s">
        <v>2918</v>
      </c>
      <c r="I1207" s="719" t="s">
        <v>2573</v>
      </c>
      <c r="J1207" s="719" t="s">
        <v>2527</v>
      </c>
      <c r="K1207" s="719">
        <v>1</v>
      </c>
      <c r="L1207" s="778">
        <v>3</v>
      </c>
      <c r="M1207" s="793">
        <v>4500</v>
      </c>
      <c r="N1207" s="719">
        <v>1</v>
      </c>
      <c r="O1207" s="778">
        <v>12</v>
      </c>
      <c r="P1207" s="718">
        <v>18000</v>
      </c>
    </row>
    <row r="1208" spans="1:16" ht="45" x14ac:dyDescent="0.2">
      <c r="A1208" s="717" t="s">
        <v>3828</v>
      </c>
      <c r="B1208" s="717" t="s">
        <v>2897</v>
      </c>
      <c r="C1208" s="778" t="s">
        <v>104</v>
      </c>
      <c r="D1208" s="717" t="s">
        <v>3829</v>
      </c>
      <c r="E1208" s="718">
        <v>2000</v>
      </c>
      <c r="F1208" s="719">
        <v>44951086</v>
      </c>
      <c r="G1208" s="717" t="s">
        <v>3966</v>
      </c>
      <c r="H1208" s="717" t="s">
        <v>2928</v>
      </c>
      <c r="I1208" s="719" t="s">
        <v>2573</v>
      </c>
      <c r="J1208" s="719" t="s">
        <v>2551</v>
      </c>
      <c r="K1208" s="719">
        <v>1</v>
      </c>
      <c r="L1208" s="778">
        <v>3</v>
      </c>
      <c r="M1208" s="793">
        <v>6000</v>
      </c>
      <c r="N1208" s="719">
        <v>1</v>
      </c>
      <c r="O1208" s="778">
        <v>12</v>
      </c>
      <c r="P1208" s="718">
        <v>24000</v>
      </c>
    </row>
    <row r="1209" spans="1:16" ht="60" x14ac:dyDescent="0.2">
      <c r="A1209" s="717" t="s">
        <v>3828</v>
      </c>
      <c r="B1209" s="717" t="s">
        <v>2897</v>
      </c>
      <c r="C1209" s="778" t="s">
        <v>104</v>
      </c>
      <c r="D1209" s="717" t="s">
        <v>3829</v>
      </c>
      <c r="E1209" s="718">
        <v>1500</v>
      </c>
      <c r="F1209" s="719">
        <v>23969127</v>
      </c>
      <c r="G1209" s="717" t="s">
        <v>3967</v>
      </c>
      <c r="H1209" s="717" t="s">
        <v>2963</v>
      </c>
      <c r="I1209" s="719" t="s">
        <v>2573</v>
      </c>
      <c r="J1209" s="719" t="s">
        <v>2527</v>
      </c>
      <c r="K1209" s="719">
        <v>1</v>
      </c>
      <c r="L1209" s="778">
        <v>3</v>
      </c>
      <c r="M1209" s="793">
        <v>4500</v>
      </c>
      <c r="N1209" s="719">
        <v>1</v>
      </c>
      <c r="O1209" s="778">
        <v>12</v>
      </c>
      <c r="P1209" s="718">
        <v>18000</v>
      </c>
    </row>
    <row r="1210" spans="1:16" ht="45" x14ac:dyDescent="0.2">
      <c r="A1210" s="717" t="s">
        <v>3828</v>
      </c>
      <c r="B1210" s="717" t="s">
        <v>2897</v>
      </c>
      <c r="C1210" s="778" t="s">
        <v>104</v>
      </c>
      <c r="D1210" s="717" t="s">
        <v>3829</v>
      </c>
      <c r="E1210" s="718">
        <v>2000</v>
      </c>
      <c r="F1210" s="719">
        <v>45301944</v>
      </c>
      <c r="G1210" s="717" t="s">
        <v>3968</v>
      </c>
      <c r="H1210" s="717" t="s">
        <v>3969</v>
      </c>
      <c r="I1210" s="719" t="s">
        <v>2573</v>
      </c>
      <c r="J1210" s="719" t="s">
        <v>2551</v>
      </c>
      <c r="K1210" s="719">
        <v>1</v>
      </c>
      <c r="L1210" s="778">
        <v>3</v>
      </c>
      <c r="M1210" s="793">
        <v>6000</v>
      </c>
      <c r="N1210" s="719">
        <v>1</v>
      </c>
      <c r="O1210" s="778">
        <v>12</v>
      </c>
      <c r="P1210" s="718">
        <v>24000</v>
      </c>
    </row>
    <row r="1211" spans="1:16" ht="45" x14ac:dyDescent="0.2">
      <c r="A1211" s="717" t="s">
        <v>3828</v>
      </c>
      <c r="B1211" s="717" t="s">
        <v>2897</v>
      </c>
      <c r="C1211" s="778" t="s">
        <v>104</v>
      </c>
      <c r="D1211" s="717" t="s">
        <v>3829</v>
      </c>
      <c r="E1211" s="718">
        <v>1500</v>
      </c>
      <c r="F1211" s="719">
        <v>47229786</v>
      </c>
      <c r="G1211" s="717" t="s">
        <v>3970</v>
      </c>
      <c r="H1211" s="717" t="s">
        <v>2918</v>
      </c>
      <c r="I1211" s="719" t="s">
        <v>2573</v>
      </c>
      <c r="J1211" s="719" t="s">
        <v>2527</v>
      </c>
      <c r="K1211" s="719">
        <v>1</v>
      </c>
      <c r="L1211" s="778">
        <v>3</v>
      </c>
      <c r="M1211" s="793">
        <v>4500</v>
      </c>
      <c r="N1211" s="719">
        <v>1</v>
      </c>
      <c r="O1211" s="778">
        <v>12</v>
      </c>
      <c r="P1211" s="718">
        <v>18000</v>
      </c>
    </row>
    <row r="1212" spans="1:16" x14ac:dyDescent="0.2">
      <c r="A1212" s="781" t="s">
        <v>1176</v>
      </c>
      <c r="B1212" s="782"/>
      <c r="C1212" s="792"/>
      <c r="D1212" s="782"/>
      <c r="E1212" s="782"/>
      <c r="F1212" s="782"/>
      <c r="G1212" s="782"/>
      <c r="H1212" s="782"/>
      <c r="I1212" s="782"/>
      <c r="J1212" s="782"/>
      <c r="K1212" s="782"/>
      <c r="L1212" s="782"/>
      <c r="M1212" s="782"/>
      <c r="N1212" s="782"/>
      <c r="O1212" s="782"/>
      <c r="P1212" s="782"/>
    </row>
    <row r="1213" spans="1:16" ht="24" x14ac:dyDescent="0.2">
      <c r="A1213" s="794" t="s">
        <v>3971</v>
      </c>
      <c r="B1213" s="715" t="s">
        <v>2897</v>
      </c>
      <c r="C1213" s="716" t="s">
        <v>2898</v>
      </c>
      <c r="D1213" s="794" t="s">
        <v>2928</v>
      </c>
      <c r="E1213" s="795">
        <v>2400</v>
      </c>
      <c r="F1213" s="796">
        <v>43993722</v>
      </c>
      <c r="G1213" s="794" t="s">
        <v>3972</v>
      </c>
      <c r="H1213" s="794" t="s">
        <v>2928</v>
      </c>
      <c r="I1213" s="796" t="s">
        <v>2556</v>
      </c>
      <c r="J1213" s="796" t="s">
        <v>2928</v>
      </c>
      <c r="K1213" s="797">
        <v>3</v>
      </c>
      <c r="L1213" s="797">
        <v>7</v>
      </c>
      <c r="M1213" s="798">
        <v>16800</v>
      </c>
      <c r="N1213" s="796">
        <v>2</v>
      </c>
      <c r="O1213" s="796">
        <v>6</v>
      </c>
      <c r="P1213" s="795">
        <v>14400</v>
      </c>
    </row>
    <row r="1214" spans="1:16" ht="36" x14ac:dyDescent="0.2">
      <c r="A1214" s="794" t="s">
        <v>3971</v>
      </c>
      <c r="B1214" s="715" t="s">
        <v>2897</v>
      </c>
      <c r="C1214" s="716" t="s">
        <v>2898</v>
      </c>
      <c r="D1214" s="794" t="s">
        <v>2918</v>
      </c>
      <c r="E1214" s="795">
        <v>1400</v>
      </c>
      <c r="F1214" s="796">
        <v>46380111</v>
      </c>
      <c r="G1214" s="794" t="s">
        <v>3973</v>
      </c>
      <c r="H1214" s="794" t="s">
        <v>2918</v>
      </c>
      <c r="I1214" s="796" t="s">
        <v>2527</v>
      </c>
      <c r="J1214" s="796" t="s">
        <v>2918</v>
      </c>
      <c r="K1214" s="797">
        <v>4</v>
      </c>
      <c r="L1214" s="797">
        <v>11</v>
      </c>
      <c r="M1214" s="798">
        <v>15400</v>
      </c>
      <c r="N1214" s="796">
        <v>2</v>
      </c>
      <c r="O1214" s="796">
        <v>4</v>
      </c>
      <c r="P1214" s="795">
        <v>5600</v>
      </c>
    </row>
    <row r="1215" spans="1:16" ht="24" x14ac:dyDescent="0.2">
      <c r="A1215" s="794" t="s">
        <v>3971</v>
      </c>
      <c r="B1215" s="715" t="s">
        <v>2897</v>
      </c>
      <c r="C1215" s="716" t="s">
        <v>2898</v>
      </c>
      <c r="D1215" s="794" t="s">
        <v>3476</v>
      </c>
      <c r="E1215" s="795">
        <v>2400</v>
      </c>
      <c r="F1215" s="796">
        <v>44993930</v>
      </c>
      <c r="G1215" s="794" t="s">
        <v>3974</v>
      </c>
      <c r="H1215" s="794" t="s">
        <v>3476</v>
      </c>
      <c r="I1215" s="796" t="s">
        <v>2556</v>
      </c>
      <c r="J1215" s="796" t="s">
        <v>3476</v>
      </c>
      <c r="K1215" s="797">
        <v>3</v>
      </c>
      <c r="L1215" s="797">
        <v>7</v>
      </c>
      <c r="M1215" s="798">
        <v>16800</v>
      </c>
      <c r="N1215" s="796">
        <v>2</v>
      </c>
      <c r="O1215" s="796">
        <v>6</v>
      </c>
      <c r="P1215" s="795">
        <v>14400</v>
      </c>
    </row>
    <row r="1216" spans="1:16" ht="36" x14ac:dyDescent="0.2">
      <c r="A1216" s="794" t="s">
        <v>3971</v>
      </c>
      <c r="B1216" s="715" t="s">
        <v>2897</v>
      </c>
      <c r="C1216" s="716" t="s">
        <v>2898</v>
      </c>
      <c r="D1216" s="794" t="s">
        <v>2912</v>
      </c>
      <c r="E1216" s="795">
        <v>1200</v>
      </c>
      <c r="F1216" s="796">
        <v>31542966</v>
      </c>
      <c r="G1216" s="794" t="s">
        <v>3975</v>
      </c>
      <c r="H1216" s="794" t="s">
        <v>2912</v>
      </c>
      <c r="I1216" s="796" t="s">
        <v>2527</v>
      </c>
      <c r="J1216" s="796" t="s">
        <v>2912</v>
      </c>
      <c r="K1216" s="797">
        <v>4</v>
      </c>
      <c r="L1216" s="797">
        <v>12</v>
      </c>
      <c r="M1216" s="798">
        <v>14400</v>
      </c>
      <c r="N1216" s="796">
        <v>2</v>
      </c>
      <c r="O1216" s="796">
        <v>6</v>
      </c>
      <c r="P1216" s="795">
        <v>7200</v>
      </c>
    </row>
    <row r="1217" spans="1:16" ht="36" x14ac:dyDescent="0.2">
      <c r="A1217" s="794" t="s">
        <v>3971</v>
      </c>
      <c r="B1217" s="715" t="s">
        <v>2897</v>
      </c>
      <c r="C1217" s="716" t="s">
        <v>2898</v>
      </c>
      <c r="D1217" s="794" t="s">
        <v>3059</v>
      </c>
      <c r="E1217" s="795">
        <v>1600</v>
      </c>
      <c r="F1217" s="796">
        <v>71837353</v>
      </c>
      <c r="G1217" s="794" t="s">
        <v>3976</v>
      </c>
      <c r="H1217" s="794" t="s">
        <v>3059</v>
      </c>
      <c r="I1217" s="796" t="s">
        <v>2527</v>
      </c>
      <c r="J1217" s="796" t="s">
        <v>3059</v>
      </c>
      <c r="K1217" s="797">
        <v>2</v>
      </c>
      <c r="L1217" s="797">
        <v>5</v>
      </c>
      <c r="M1217" s="798">
        <v>8000</v>
      </c>
      <c r="N1217" s="796"/>
      <c r="O1217" s="796"/>
      <c r="P1217" s="795"/>
    </row>
    <row r="1218" spans="1:16" ht="36" x14ac:dyDescent="0.2">
      <c r="A1218" s="794" t="s">
        <v>3971</v>
      </c>
      <c r="B1218" s="715" t="s">
        <v>2897</v>
      </c>
      <c r="C1218" s="716" t="s">
        <v>2898</v>
      </c>
      <c r="D1218" s="794" t="s">
        <v>3123</v>
      </c>
      <c r="E1218" s="795">
        <v>1400</v>
      </c>
      <c r="F1218" s="796">
        <v>31551435</v>
      </c>
      <c r="G1218" s="794" t="s">
        <v>3977</v>
      </c>
      <c r="H1218" s="794" t="s">
        <v>3123</v>
      </c>
      <c r="I1218" s="796" t="s">
        <v>2527</v>
      </c>
      <c r="J1218" s="796" t="s">
        <v>2918</v>
      </c>
      <c r="K1218" s="797">
        <v>3</v>
      </c>
      <c r="L1218" s="797">
        <v>7</v>
      </c>
      <c r="M1218" s="798">
        <v>9800</v>
      </c>
      <c r="N1218" s="796">
        <v>2</v>
      </c>
      <c r="O1218" s="796">
        <v>4</v>
      </c>
      <c r="P1218" s="795">
        <v>5600</v>
      </c>
    </row>
    <row r="1219" spans="1:16" ht="36" x14ac:dyDescent="0.2">
      <c r="A1219" s="794" t="s">
        <v>3971</v>
      </c>
      <c r="B1219" s="715" t="s">
        <v>2897</v>
      </c>
      <c r="C1219" s="716" t="s">
        <v>2898</v>
      </c>
      <c r="D1219" s="794" t="s">
        <v>2918</v>
      </c>
      <c r="E1219" s="795">
        <v>1800</v>
      </c>
      <c r="F1219" s="796">
        <v>45607138</v>
      </c>
      <c r="G1219" s="794" t="s">
        <v>3978</v>
      </c>
      <c r="H1219" s="794" t="s">
        <v>2918</v>
      </c>
      <c r="I1219" s="796" t="s">
        <v>2527</v>
      </c>
      <c r="J1219" s="796" t="s">
        <v>2918</v>
      </c>
      <c r="K1219" s="797">
        <v>4</v>
      </c>
      <c r="L1219" s="797">
        <v>12</v>
      </c>
      <c r="M1219" s="798">
        <v>21600</v>
      </c>
      <c r="N1219" s="796">
        <v>2</v>
      </c>
      <c r="O1219" s="796">
        <v>6</v>
      </c>
      <c r="P1219" s="795">
        <v>8400</v>
      </c>
    </row>
    <row r="1220" spans="1:16" ht="48" x14ac:dyDescent="0.2">
      <c r="A1220" s="794" t="s">
        <v>3971</v>
      </c>
      <c r="B1220" s="715" t="s">
        <v>2897</v>
      </c>
      <c r="C1220" s="716" t="s">
        <v>2898</v>
      </c>
      <c r="D1220" s="794" t="s">
        <v>2918</v>
      </c>
      <c r="E1220" s="795">
        <v>1800</v>
      </c>
      <c r="F1220" s="796">
        <v>31552677</v>
      </c>
      <c r="G1220" s="794" t="s">
        <v>3979</v>
      </c>
      <c r="H1220" s="794" t="s">
        <v>2918</v>
      </c>
      <c r="I1220" s="796" t="s">
        <v>2527</v>
      </c>
      <c r="J1220" s="796" t="s">
        <v>2918</v>
      </c>
      <c r="K1220" s="797">
        <v>4</v>
      </c>
      <c r="L1220" s="797">
        <v>11</v>
      </c>
      <c r="M1220" s="798">
        <v>19800</v>
      </c>
      <c r="N1220" s="796">
        <v>2</v>
      </c>
      <c r="O1220" s="796">
        <v>6</v>
      </c>
      <c r="P1220" s="795">
        <v>10800</v>
      </c>
    </row>
    <row r="1221" spans="1:16" ht="36" x14ac:dyDescent="0.2">
      <c r="A1221" s="794" t="s">
        <v>3971</v>
      </c>
      <c r="B1221" s="715" t="s">
        <v>2897</v>
      </c>
      <c r="C1221" s="716" t="s">
        <v>2898</v>
      </c>
      <c r="D1221" s="794" t="s">
        <v>3476</v>
      </c>
      <c r="E1221" s="795">
        <v>2400</v>
      </c>
      <c r="F1221" s="796">
        <v>46116460</v>
      </c>
      <c r="G1221" s="794" t="s">
        <v>3980</v>
      </c>
      <c r="H1221" s="794" t="s">
        <v>3476</v>
      </c>
      <c r="I1221" s="796" t="s">
        <v>2556</v>
      </c>
      <c r="J1221" s="796" t="s">
        <v>3476</v>
      </c>
      <c r="K1221" s="797">
        <v>3</v>
      </c>
      <c r="L1221" s="797">
        <v>7</v>
      </c>
      <c r="M1221" s="798">
        <v>16800</v>
      </c>
      <c r="N1221" s="796"/>
      <c r="O1221" s="796"/>
      <c r="P1221" s="795"/>
    </row>
    <row r="1222" spans="1:16" ht="48" x14ac:dyDescent="0.2">
      <c r="A1222" s="794" t="s">
        <v>3971</v>
      </c>
      <c r="B1222" s="715" t="s">
        <v>2897</v>
      </c>
      <c r="C1222" s="716" t="s">
        <v>2898</v>
      </c>
      <c r="D1222" s="794" t="s">
        <v>3981</v>
      </c>
      <c r="E1222" s="795">
        <v>2400</v>
      </c>
      <c r="F1222" s="796">
        <v>43474305</v>
      </c>
      <c r="G1222" s="794" t="s">
        <v>3982</v>
      </c>
      <c r="H1222" s="794" t="s">
        <v>3981</v>
      </c>
      <c r="I1222" s="796" t="s">
        <v>2556</v>
      </c>
      <c r="J1222" s="796" t="s">
        <v>2981</v>
      </c>
      <c r="K1222" s="797">
        <v>3</v>
      </c>
      <c r="L1222" s="797">
        <v>8</v>
      </c>
      <c r="M1222" s="798">
        <v>19200</v>
      </c>
      <c r="N1222" s="796"/>
      <c r="O1222" s="796"/>
      <c r="P1222" s="795"/>
    </row>
    <row r="1223" spans="1:16" ht="36" x14ac:dyDescent="0.2">
      <c r="A1223" s="794" t="s">
        <v>3971</v>
      </c>
      <c r="B1223" s="715" t="s">
        <v>2897</v>
      </c>
      <c r="C1223" s="716" t="s">
        <v>2898</v>
      </c>
      <c r="D1223" s="794" t="s">
        <v>2928</v>
      </c>
      <c r="E1223" s="795">
        <v>2400</v>
      </c>
      <c r="F1223" s="796">
        <v>41849798</v>
      </c>
      <c r="G1223" s="794" t="s">
        <v>3983</v>
      </c>
      <c r="H1223" s="794" t="s">
        <v>2928</v>
      </c>
      <c r="I1223" s="796" t="s">
        <v>2556</v>
      </c>
      <c r="J1223" s="796" t="s">
        <v>2928</v>
      </c>
      <c r="K1223" s="797">
        <v>3</v>
      </c>
      <c r="L1223" s="797">
        <v>7</v>
      </c>
      <c r="M1223" s="798">
        <v>16800</v>
      </c>
      <c r="N1223" s="796">
        <v>2</v>
      </c>
      <c r="O1223" s="796">
        <v>6</v>
      </c>
      <c r="P1223" s="795">
        <v>14400</v>
      </c>
    </row>
    <row r="1224" spans="1:16" ht="48" x14ac:dyDescent="0.2">
      <c r="A1224" s="794" t="s">
        <v>3971</v>
      </c>
      <c r="B1224" s="715" t="s">
        <v>2897</v>
      </c>
      <c r="C1224" s="716" t="s">
        <v>2898</v>
      </c>
      <c r="D1224" s="794" t="s">
        <v>3694</v>
      </c>
      <c r="E1224" s="795">
        <v>2400</v>
      </c>
      <c r="F1224" s="796">
        <v>70663487</v>
      </c>
      <c r="G1224" s="794" t="s">
        <v>3984</v>
      </c>
      <c r="H1224" s="794" t="s">
        <v>3694</v>
      </c>
      <c r="I1224" s="796" t="s">
        <v>2556</v>
      </c>
      <c r="J1224" s="796" t="s">
        <v>3694</v>
      </c>
      <c r="K1224" s="797">
        <v>4</v>
      </c>
      <c r="L1224" s="797">
        <v>12</v>
      </c>
      <c r="M1224" s="798">
        <v>28800</v>
      </c>
      <c r="N1224" s="796">
        <v>2</v>
      </c>
      <c r="O1224" s="796">
        <v>6</v>
      </c>
      <c r="P1224" s="795">
        <v>14400</v>
      </c>
    </row>
    <row r="1225" spans="1:16" ht="36" x14ac:dyDescent="0.2">
      <c r="A1225" s="794" t="s">
        <v>3971</v>
      </c>
      <c r="B1225" s="715" t="s">
        <v>2897</v>
      </c>
      <c r="C1225" s="716" t="s">
        <v>2898</v>
      </c>
      <c r="D1225" s="794" t="s">
        <v>3259</v>
      </c>
      <c r="E1225" s="795">
        <v>1400</v>
      </c>
      <c r="F1225" s="796">
        <v>46694916</v>
      </c>
      <c r="G1225" s="794" t="s">
        <v>3985</v>
      </c>
      <c r="H1225" s="794" t="s">
        <v>3259</v>
      </c>
      <c r="I1225" s="796" t="s">
        <v>2527</v>
      </c>
      <c r="J1225" s="796" t="s">
        <v>3259</v>
      </c>
      <c r="K1225" s="797">
        <v>3</v>
      </c>
      <c r="L1225" s="797">
        <v>7</v>
      </c>
      <c r="M1225" s="798">
        <v>9800</v>
      </c>
      <c r="N1225" s="796">
        <v>2</v>
      </c>
      <c r="O1225" s="796">
        <v>3</v>
      </c>
      <c r="P1225" s="795">
        <v>4200</v>
      </c>
    </row>
    <row r="1226" spans="1:16" ht="36" x14ac:dyDescent="0.2">
      <c r="A1226" s="794" t="s">
        <v>3971</v>
      </c>
      <c r="B1226" s="715" t="s">
        <v>2897</v>
      </c>
      <c r="C1226" s="716" t="s">
        <v>2898</v>
      </c>
      <c r="D1226" s="794" t="s">
        <v>2899</v>
      </c>
      <c r="E1226" s="795">
        <v>1300</v>
      </c>
      <c r="F1226" s="796">
        <v>23864606</v>
      </c>
      <c r="G1226" s="794" t="s">
        <v>3986</v>
      </c>
      <c r="H1226" s="794" t="s">
        <v>2899</v>
      </c>
      <c r="I1226" s="796" t="s">
        <v>2527</v>
      </c>
      <c r="J1226" s="796" t="s">
        <v>2899</v>
      </c>
      <c r="K1226" s="797">
        <v>3</v>
      </c>
      <c r="L1226" s="797">
        <v>7</v>
      </c>
      <c r="M1226" s="798">
        <v>9100</v>
      </c>
      <c r="N1226" s="796">
        <v>2</v>
      </c>
      <c r="O1226" s="796">
        <v>3</v>
      </c>
      <c r="P1226" s="795">
        <v>3900</v>
      </c>
    </row>
    <row r="1227" spans="1:16" ht="36" x14ac:dyDescent="0.2">
      <c r="A1227" s="794" t="s">
        <v>3971</v>
      </c>
      <c r="B1227" s="715" t="s">
        <v>2897</v>
      </c>
      <c r="C1227" s="716" t="s">
        <v>2898</v>
      </c>
      <c r="D1227" s="794" t="s">
        <v>2986</v>
      </c>
      <c r="E1227" s="795">
        <v>2800</v>
      </c>
      <c r="F1227" s="796">
        <v>43289550</v>
      </c>
      <c r="G1227" s="794" t="s">
        <v>3987</v>
      </c>
      <c r="H1227" s="794" t="s">
        <v>2986</v>
      </c>
      <c r="I1227" s="796" t="s">
        <v>2556</v>
      </c>
      <c r="J1227" s="796" t="s">
        <v>2986</v>
      </c>
      <c r="K1227" s="797">
        <v>4</v>
      </c>
      <c r="L1227" s="797">
        <v>12</v>
      </c>
      <c r="M1227" s="798">
        <v>33600</v>
      </c>
      <c r="N1227" s="796"/>
      <c r="O1227" s="796"/>
      <c r="P1227" s="795"/>
    </row>
    <row r="1228" spans="1:16" ht="24" x14ac:dyDescent="0.2">
      <c r="A1228" s="794" t="s">
        <v>3971</v>
      </c>
      <c r="B1228" s="715" t="s">
        <v>2897</v>
      </c>
      <c r="C1228" s="716" t="s">
        <v>2898</v>
      </c>
      <c r="D1228" s="794" t="s">
        <v>3988</v>
      </c>
      <c r="E1228" s="795">
        <v>2400</v>
      </c>
      <c r="F1228" s="796">
        <v>45200188</v>
      </c>
      <c r="G1228" s="794" t="s">
        <v>3989</v>
      </c>
      <c r="H1228" s="794" t="s">
        <v>3988</v>
      </c>
      <c r="I1228" s="796" t="s">
        <v>2556</v>
      </c>
      <c r="J1228" s="796" t="s">
        <v>3988</v>
      </c>
      <c r="K1228" s="797">
        <v>2</v>
      </c>
      <c r="L1228" s="797">
        <v>6</v>
      </c>
      <c r="M1228" s="798">
        <v>14400</v>
      </c>
      <c r="N1228" s="796">
        <v>2</v>
      </c>
      <c r="O1228" s="796">
        <v>6</v>
      </c>
      <c r="P1228" s="795">
        <v>14400</v>
      </c>
    </row>
    <row r="1229" spans="1:16" ht="24" x14ac:dyDescent="0.2">
      <c r="A1229" s="794" t="s">
        <v>3971</v>
      </c>
      <c r="B1229" s="715" t="s">
        <v>2897</v>
      </c>
      <c r="C1229" s="716" t="s">
        <v>2898</v>
      </c>
      <c r="D1229" s="794" t="s">
        <v>2986</v>
      </c>
      <c r="E1229" s="795">
        <v>2400</v>
      </c>
      <c r="F1229" s="796">
        <v>70761308</v>
      </c>
      <c r="G1229" s="794" t="s">
        <v>3990</v>
      </c>
      <c r="H1229" s="794" t="s">
        <v>2986</v>
      </c>
      <c r="I1229" s="796" t="s">
        <v>2556</v>
      </c>
      <c r="J1229" s="796" t="s">
        <v>2986</v>
      </c>
      <c r="K1229" s="797">
        <v>2</v>
      </c>
      <c r="L1229" s="797">
        <v>6</v>
      </c>
      <c r="M1229" s="798">
        <v>14400</v>
      </c>
      <c r="N1229" s="796"/>
      <c r="O1229" s="796"/>
      <c r="P1229" s="795"/>
    </row>
    <row r="1230" spans="1:16" ht="36" x14ac:dyDescent="0.2">
      <c r="A1230" s="794" t="s">
        <v>3971</v>
      </c>
      <c r="B1230" s="715" t="s">
        <v>2897</v>
      </c>
      <c r="C1230" s="716" t="s">
        <v>2898</v>
      </c>
      <c r="D1230" s="794" t="s">
        <v>2986</v>
      </c>
      <c r="E1230" s="795">
        <v>2400</v>
      </c>
      <c r="F1230" s="796">
        <v>40811332</v>
      </c>
      <c r="G1230" s="794" t="s">
        <v>3991</v>
      </c>
      <c r="H1230" s="794" t="s">
        <v>2986</v>
      </c>
      <c r="I1230" s="796" t="s">
        <v>2556</v>
      </c>
      <c r="J1230" s="796" t="s">
        <v>2986</v>
      </c>
      <c r="K1230" s="797">
        <v>4</v>
      </c>
      <c r="L1230" s="797">
        <v>12</v>
      </c>
      <c r="M1230" s="798">
        <v>28800</v>
      </c>
      <c r="N1230" s="796">
        <v>2</v>
      </c>
      <c r="O1230" s="796">
        <v>6</v>
      </c>
      <c r="P1230" s="795">
        <v>14400</v>
      </c>
    </row>
    <row r="1231" spans="1:16" ht="36" x14ac:dyDescent="0.2">
      <c r="A1231" s="794" t="s">
        <v>3971</v>
      </c>
      <c r="B1231" s="715" t="s">
        <v>2897</v>
      </c>
      <c r="C1231" s="716" t="s">
        <v>2898</v>
      </c>
      <c r="D1231" s="794" t="s">
        <v>2734</v>
      </c>
      <c r="E1231" s="795">
        <v>2400</v>
      </c>
      <c r="F1231" s="796">
        <v>41864137</v>
      </c>
      <c r="G1231" s="794" t="s">
        <v>3992</v>
      </c>
      <c r="H1231" s="794" t="s">
        <v>2734</v>
      </c>
      <c r="I1231" s="796" t="s">
        <v>2527</v>
      </c>
      <c r="J1231" s="796" t="s">
        <v>3993</v>
      </c>
      <c r="K1231" s="797">
        <v>4</v>
      </c>
      <c r="L1231" s="797">
        <v>12</v>
      </c>
      <c r="M1231" s="798">
        <v>28800</v>
      </c>
      <c r="N1231" s="796"/>
      <c r="O1231" s="796"/>
      <c r="P1231" s="795"/>
    </row>
    <row r="1232" spans="1:16" ht="24" x14ac:dyDescent="0.2">
      <c r="A1232" s="794" t="s">
        <v>3971</v>
      </c>
      <c r="B1232" s="715" t="s">
        <v>2897</v>
      </c>
      <c r="C1232" s="716" t="s">
        <v>2898</v>
      </c>
      <c r="D1232" s="794" t="s">
        <v>3994</v>
      </c>
      <c r="E1232" s="795">
        <v>1800</v>
      </c>
      <c r="F1232" s="796">
        <v>10547046</v>
      </c>
      <c r="G1232" s="794" t="s">
        <v>3995</v>
      </c>
      <c r="H1232" s="794" t="s">
        <v>3994</v>
      </c>
      <c r="I1232" s="796" t="s">
        <v>2527</v>
      </c>
      <c r="J1232" s="796" t="s">
        <v>3994</v>
      </c>
      <c r="K1232" s="797">
        <v>4</v>
      </c>
      <c r="L1232" s="797">
        <v>12</v>
      </c>
      <c r="M1232" s="798">
        <v>21600</v>
      </c>
      <c r="N1232" s="796">
        <v>2</v>
      </c>
      <c r="O1232" s="796">
        <v>6</v>
      </c>
      <c r="P1232" s="795">
        <v>9000</v>
      </c>
    </row>
    <row r="1233" spans="1:16" ht="36" x14ac:dyDescent="0.2">
      <c r="A1233" s="794" t="s">
        <v>3971</v>
      </c>
      <c r="B1233" s="715" t="s">
        <v>2897</v>
      </c>
      <c r="C1233" s="716" t="s">
        <v>2898</v>
      </c>
      <c r="D1233" s="794" t="s">
        <v>2963</v>
      </c>
      <c r="E1233" s="795">
        <v>2300</v>
      </c>
      <c r="F1233" s="796">
        <v>43136435</v>
      </c>
      <c r="G1233" s="794" t="s">
        <v>3996</v>
      </c>
      <c r="H1233" s="794" t="s">
        <v>2963</v>
      </c>
      <c r="I1233" s="796" t="s">
        <v>2527</v>
      </c>
      <c r="J1233" s="796" t="s">
        <v>2963</v>
      </c>
      <c r="K1233" s="797">
        <v>3</v>
      </c>
      <c r="L1233" s="797">
        <v>8</v>
      </c>
      <c r="M1233" s="798">
        <v>18400</v>
      </c>
      <c r="N1233" s="796"/>
      <c r="O1233" s="796"/>
      <c r="P1233" s="795"/>
    </row>
    <row r="1234" spans="1:16" ht="48" x14ac:dyDescent="0.2">
      <c r="A1234" s="794" t="s">
        <v>3971</v>
      </c>
      <c r="B1234" s="715" t="s">
        <v>2897</v>
      </c>
      <c r="C1234" s="716" t="s">
        <v>2898</v>
      </c>
      <c r="D1234" s="794" t="s">
        <v>2734</v>
      </c>
      <c r="E1234" s="795">
        <v>2200</v>
      </c>
      <c r="F1234" s="796">
        <v>70144177</v>
      </c>
      <c r="G1234" s="794" t="s">
        <v>3997</v>
      </c>
      <c r="H1234" s="794" t="s">
        <v>2734</v>
      </c>
      <c r="I1234" s="796" t="s">
        <v>2527</v>
      </c>
      <c r="J1234" s="796" t="s">
        <v>3998</v>
      </c>
      <c r="K1234" s="797">
        <v>3</v>
      </c>
      <c r="L1234" s="797">
        <v>7</v>
      </c>
      <c r="M1234" s="798">
        <v>15400</v>
      </c>
      <c r="N1234" s="796">
        <v>2</v>
      </c>
      <c r="O1234" s="796">
        <v>6</v>
      </c>
      <c r="P1234" s="795">
        <v>7800</v>
      </c>
    </row>
    <row r="1235" spans="1:16" ht="24" x14ac:dyDescent="0.2">
      <c r="A1235" s="794" t="s">
        <v>3971</v>
      </c>
      <c r="B1235" s="715" t="s">
        <v>2897</v>
      </c>
      <c r="C1235" s="716" t="s">
        <v>2898</v>
      </c>
      <c r="D1235" s="794" t="s">
        <v>3999</v>
      </c>
      <c r="E1235" s="795">
        <v>3000</v>
      </c>
      <c r="F1235" s="796">
        <v>42826364</v>
      </c>
      <c r="G1235" s="794" t="s">
        <v>4000</v>
      </c>
      <c r="H1235" s="794" t="s">
        <v>3999</v>
      </c>
      <c r="I1235" s="796" t="s">
        <v>2556</v>
      </c>
      <c r="J1235" s="796" t="s">
        <v>3571</v>
      </c>
      <c r="K1235" s="797">
        <v>3</v>
      </c>
      <c r="L1235" s="797">
        <v>8</v>
      </c>
      <c r="M1235" s="798">
        <v>24000</v>
      </c>
      <c r="N1235" s="796"/>
      <c r="O1235" s="796"/>
      <c r="P1235" s="795"/>
    </row>
    <row r="1236" spans="1:16" ht="24" x14ac:dyDescent="0.2">
      <c r="A1236" s="794" t="s">
        <v>3971</v>
      </c>
      <c r="B1236" s="715" t="s">
        <v>2897</v>
      </c>
      <c r="C1236" s="716" t="s">
        <v>2898</v>
      </c>
      <c r="D1236" s="794" t="s">
        <v>3128</v>
      </c>
      <c r="E1236" s="795">
        <v>3000</v>
      </c>
      <c r="F1236" s="796">
        <v>41106895</v>
      </c>
      <c r="G1236" s="794" t="s">
        <v>4001</v>
      </c>
      <c r="H1236" s="794" t="s">
        <v>3128</v>
      </c>
      <c r="I1236" s="796" t="s">
        <v>2556</v>
      </c>
      <c r="J1236" s="796" t="s">
        <v>3128</v>
      </c>
      <c r="K1236" s="797">
        <v>2</v>
      </c>
      <c r="L1236" s="797">
        <v>6</v>
      </c>
      <c r="M1236" s="798">
        <v>18000</v>
      </c>
      <c r="N1236" s="796"/>
      <c r="O1236" s="796"/>
      <c r="P1236" s="795"/>
    </row>
    <row r="1237" spans="1:16" ht="36" x14ac:dyDescent="0.2">
      <c r="A1237" s="794" t="s">
        <v>3971</v>
      </c>
      <c r="B1237" s="715" t="s">
        <v>2897</v>
      </c>
      <c r="C1237" s="716" t="s">
        <v>2898</v>
      </c>
      <c r="D1237" s="794" t="s">
        <v>4002</v>
      </c>
      <c r="E1237" s="795">
        <v>3500</v>
      </c>
      <c r="F1237" s="796">
        <v>31038357</v>
      </c>
      <c r="G1237" s="794" t="s">
        <v>4003</v>
      </c>
      <c r="H1237" s="794" t="s">
        <v>4002</v>
      </c>
      <c r="I1237" s="796" t="s">
        <v>2556</v>
      </c>
      <c r="J1237" s="796" t="s">
        <v>2981</v>
      </c>
      <c r="K1237" s="797">
        <v>4</v>
      </c>
      <c r="L1237" s="797">
        <v>12</v>
      </c>
      <c r="M1237" s="798">
        <v>42000</v>
      </c>
      <c r="N1237" s="796">
        <v>2</v>
      </c>
      <c r="O1237" s="796">
        <v>6</v>
      </c>
      <c r="P1237" s="795">
        <v>21000</v>
      </c>
    </row>
    <row r="1238" spans="1:16" ht="36" x14ac:dyDescent="0.2">
      <c r="A1238" s="794" t="s">
        <v>3971</v>
      </c>
      <c r="B1238" s="715" t="s">
        <v>2897</v>
      </c>
      <c r="C1238" s="716" t="s">
        <v>2898</v>
      </c>
      <c r="D1238" s="794" t="s">
        <v>2945</v>
      </c>
      <c r="E1238" s="795">
        <v>1300</v>
      </c>
      <c r="F1238" s="796">
        <v>70763390</v>
      </c>
      <c r="G1238" s="794" t="s">
        <v>4004</v>
      </c>
      <c r="H1238" s="794" t="s">
        <v>2945</v>
      </c>
      <c r="I1238" s="796" t="s">
        <v>2527</v>
      </c>
      <c r="J1238" s="796" t="s">
        <v>4005</v>
      </c>
      <c r="K1238" s="797">
        <v>3</v>
      </c>
      <c r="L1238" s="797">
        <v>7</v>
      </c>
      <c r="M1238" s="798">
        <v>9100</v>
      </c>
      <c r="N1238" s="796"/>
      <c r="O1238" s="796"/>
      <c r="P1238" s="795"/>
    </row>
    <row r="1239" spans="1:16" ht="48" x14ac:dyDescent="0.2">
      <c r="A1239" s="794" t="s">
        <v>3971</v>
      </c>
      <c r="B1239" s="715" t="s">
        <v>2897</v>
      </c>
      <c r="C1239" s="716" t="s">
        <v>2898</v>
      </c>
      <c r="D1239" s="794" t="s">
        <v>2734</v>
      </c>
      <c r="E1239" s="795">
        <v>2200</v>
      </c>
      <c r="F1239" s="796">
        <v>70788783</v>
      </c>
      <c r="G1239" s="794" t="s">
        <v>4006</v>
      </c>
      <c r="H1239" s="794" t="s">
        <v>2734</v>
      </c>
      <c r="I1239" s="796" t="s">
        <v>2556</v>
      </c>
      <c r="J1239" s="796" t="s">
        <v>2986</v>
      </c>
      <c r="K1239" s="797">
        <v>4</v>
      </c>
      <c r="L1239" s="797">
        <v>12</v>
      </c>
      <c r="M1239" s="798">
        <v>26400</v>
      </c>
      <c r="N1239" s="796">
        <v>2</v>
      </c>
      <c r="O1239" s="796">
        <v>6</v>
      </c>
      <c r="P1239" s="795">
        <v>14400</v>
      </c>
    </row>
    <row r="1240" spans="1:16" ht="36" x14ac:dyDescent="0.2">
      <c r="A1240" s="794" t="s">
        <v>3971</v>
      </c>
      <c r="B1240" s="715" t="s">
        <v>2897</v>
      </c>
      <c r="C1240" s="716" t="s">
        <v>2898</v>
      </c>
      <c r="D1240" s="794" t="s">
        <v>3988</v>
      </c>
      <c r="E1240" s="795">
        <v>3500</v>
      </c>
      <c r="F1240" s="796">
        <v>41888532</v>
      </c>
      <c r="G1240" s="794" t="s">
        <v>4007</v>
      </c>
      <c r="H1240" s="794" t="s">
        <v>3988</v>
      </c>
      <c r="I1240" s="796" t="s">
        <v>2556</v>
      </c>
      <c r="J1240" s="796" t="s">
        <v>3571</v>
      </c>
      <c r="K1240" s="797">
        <v>4</v>
      </c>
      <c r="L1240" s="797">
        <v>12</v>
      </c>
      <c r="M1240" s="798">
        <v>42000</v>
      </c>
      <c r="N1240" s="796"/>
      <c r="O1240" s="796"/>
      <c r="P1240" s="795"/>
    </row>
    <row r="1241" spans="1:16" ht="24" x14ac:dyDescent="0.2">
      <c r="A1241" s="794" t="s">
        <v>3971</v>
      </c>
      <c r="B1241" s="715" t="s">
        <v>2897</v>
      </c>
      <c r="C1241" s="716" t="s">
        <v>2898</v>
      </c>
      <c r="D1241" s="794" t="s">
        <v>4008</v>
      </c>
      <c r="E1241" s="795">
        <v>3500</v>
      </c>
      <c r="F1241" s="796">
        <v>31545736</v>
      </c>
      <c r="G1241" s="794" t="s">
        <v>4009</v>
      </c>
      <c r="H1241" s="794" t="s">
        <v>4008</v>
      </c>
      <c r="I1241" s="796" t="s">
        <v>2556</v>
      </c>
      <c r="J1241" s="796" t="s">
        <v>3128</v>
      </c>
      <c r="K1241" s="797">
        <v>2</v>
      </c>
      <c r="L1241" s="797">
        <v>4</v>
      </c>
      <c r="M1241" s="798">
        <v>14000</v>
      </c>
      <c r="N1241" s="796"/>
      <c r="O1241" s="796"/>
      <c r="P1241" s="795"/>
    </row>
    <row r="1242" spans="1:16" ht="36" x14ac:dyDescent="0.2">
      <c r="A1242" s="794" t="s">
        <v>3971</v>
      </c>
      <c r="B1242" s="715" t="s">
        <v>2897</v>
      </c>
      <c r="C1242" s="716" t="s">
        <v>2898</v>
      </c>
      <c r="D1242" s="794" t="s">
        <v>4010</v>
      </c>
      <c r="E1242" s="795">
        <v>3200</v>
      </c>
      <c r="F1242" s="796">
        <v>45893239</v>
      </c>
      <c r="G1242" s="794" t="s">
        <v>4011</v>
      </c>
      <c r="H1242" s="794" t="s">
        <v>4010</v>
      </c>
      <c r="I1242" s="796" t="s">
        <v>2556</v>
      </c>
      <c r="J1242" s="796" t="s">
        <v>4012</v>
      </c>
      <c r="K1242" s="797">
        <v>2</v>
      </c>
      <c r="L1242" s="797">
        <v>6</v>
      </c>
      <c r="M1242" s="798">
        <v>19200</v>
      </c>
      <c r="N1242" s="796"/>
      <c r="O1242" s="796"/>
      <c r="P1242" s="795"/>
    </row>
    <row r="1243" spans="1:16" ht="36" x14ac:dyDescent="0.2">
      <c r="A1243" s="794" t="s">
        <v>3971</v>
      </c>
      <c r="B1243" s="715" t="s">
        <v>2897</v>
      </c>
      <c r="C1243" s="716" t="s">
        <v>2898</v>
      </c>
      <c r="D1243" s="794" t="s">
        <v>3043</v>
      </c>
      <c r="E1243" s="795">
        <v>2000</v>
      </c>
      <c r="F1243" s="796">
        <v>46272628</v>
      </c>
      <c r="G1243" s="794" t="s">
        <v>4013</v>
      </c>
      <c r="H1243" s="794" t="s">
        <v>3043</v>
      </c>
      <c r="I1243" s="796" t="s">
        <v>2556</v>
      </c>
      <c r="J1243" s="796" t="s">
        <v>3043</v>
      </c>
      <c r="K1243" s="797">
        <v>4</v>
      </c>
      <c r="L1243" s="797">
        <v>12</v>
      </c>
      <c r="M1243" s="798">
        <v>24000</v>
      </c>
      <c r="N1243" s="796">
        <v>2</v>
      </c>
      <c r="O1243" s="796">
        <v>6</v>
      </c>
      <c r="P1243" s="795">
        <v>14400</v>
      </c>
    </row>
    <row r="1244" spans="1:16" ht="36" x14ac:dyDescent="0.2">
      <c r="A1244" s="794" t="s">
        <v>3971</v>
      </c>
      <c r="B1244" s="715" t="s">
        <v>2897</v>
      </c>
      <c r="C1244" s="716" t="s">
        <v>2898</v>
      </c>
      <c r="D1244" s="794" t="s">
        <v>2986</v>
      </c>
      <c r="E1244" s="795">
        <v>2400</v>
      </c>
      <c r="F1244" s="796">
        <v>46307720</v>
      </c>
      <c r="G1244" s="794" t="s">
        <v>4014</v>
      </c>
      <c r="H1244" s="794" t="s">
        <v>2986</v>
      </c>
      <c r="I1244" s="796" t="s">
        <v>2556</v>
      </c>
      <c r="J1244" s="796" t="s">
        <v>2986</v>
      </c>
      <c r="K1244" s="797">
        <v>4</v>
      </c>
      <c r="L1244" s="797">
        <v>12</v>
      </c>
      <c r="M1244" s="798">
        <v>28800</v>
      </c>
      <c r="N1244" s="796">
        <v>2</v>
      </c>
      <c r="O1244" s="796">
        <v>6</v>
      </c>
      <c r="P1244" s="795">
        <v>14400</v>
      </c>
    </row>
    <row r="1245" spans="1:16" ht="36" x14ac:dyDescent="0.2">
      <c r="A1245" s="794" t="s">
        <v>3971</v>
      </c>
      <c r="B1245" s="715" t="s">
        <v>2897</v>
      </c>
      <c r="C1245" s="716" t="s">
        <v>2898</v>
      </c>
      <c r="D1245" s="794" t="s">
        <v>3694</v>
      </c>
      <c r="E1245" s="795">
        <v>2400</v>
      </c>
      <c r="F1245" s="796">
        <v>46013788</v>
      </c>
      <c r="G1245" s="794" t="s">
        <v>4015</v>
      </c>
      <c r="H1245" s="794" t="s">
        <v>3694</v>
      </c>
      <c r="I1245" s="796" t="s">
        <v>2556</v>
      </c>
      <c r="J1245" s="796" t="s">
        <v>3694</v>
      </c>
      <c r="K1245" s="797">
        <v>2</v>
      </c>
      <c r="L1245" s="797">
        <v>4</v>
      </c>
      <c r="M1245" s="798">
        <v>9600</v>
      </c>
      <c r="N1245" s="796"/>
      <c r="O1245" s="796"/>
      <c r="P1245" s="795"/>
    </row>
    <row r="1246" spans="1:16" ht="48" x14ac:dyDescent="0.2">
      <c r="A1246" s="794" t="s">
        <v>3971</v>
      </c>
      <c r="B1246" s="715" t="s">
        <v>2897</v>
      </c>
      <c r="C1246" s="716" t="s">
        <v>2898</v>
      </c>
      <c r="D1246" s="794" t="s">
        <v>3476</v>
      </c>
      <c r="E1246" s="795">
        <v>2400</v>
      </c>
      <c r="F1246" s="796">
        <v>45769864</v>
      </c>
      <c r="G1246" s="794" t="s">
        <v>4016</v>
      </c>
      <c r="H1246" s="794" t="s">
        <v>3476</v>
      </c>
      <c r="I1246" s="796" t="s">
        <v>2556</v>
      </c>
      <c r="J1246" s="796" t="s">
        <v>3476</v>
      </c>
      <c r="K1246" s="797">
        <v>4</v>
      </c>
      <c r="L1246" s="797">
        <v>12</v>
      </c>
      <c r="M1246" s="798">
        <v>28800</v>
      </c>
      <c r="N1246" s="796">
        <v>2</v>
      </c>
      <c r="O1246" s="796">
        <v>6</v>
      </c>
      <c r="P1246" s="795">
        <v>14400</v>
      </c>
    </row>
    <row r="1247" spans="1:16" ht="48" x14ac:dyDescent="0.2">
      <c r="A1247" s="794" t="s">
        <v>3971</v>
      </c>
      <c r="B1247" s="715" t="s">
        <v>2897</v>
      </c>
      <c r="C1247" s="716" t="s">
        <v>2898</v>
      </c>
      <c r="D1247" s="794" t="s">
        <v>2940</v>
      </c>
      <c r="E1247" s="795">
        <v>4200</v>
      </c>
      <c r="F1247" s="796">
        <v>45662407</v>
      </c>
      <c r="G1247" s="794" t="s">
        <v>4017</v>
      </c>
      <c r="H1247" s="794" t="s">
        <v>2940</v>
      </c>
      <c r="I1247" s="796" t="s">
        <v>2556</v>
      </c>
      <c r="J1247" s="796" t="s">
        <v>3665</v>
      </c>
      <c r="K1247" s="797">
        <v>3</v>
      </c>
      <c r="L1247" s="797">
        <v>7</v>
      </c>
      <c r="M1247" s="798">
        <v>29400</v>
      </c>
      <c r="N1247" s="796"/>
      <c r="O1247" s="796"/>
      <c r="P1247" s="795"/>
    </row>
    <row r="1248" spans="1:16" ht="36" x14ac:dyDescent="0.2">
      <c r="A1248" s="794" t="s">
        <v>3971</v>
      </c>
      <c r="B1248" s="715" t="s">
        <v>2897</v>
      </c>
      <c r="C1248" s="716" t="s">
        <v>2898</v>
      </c>
      <c r="D1248" s="794" t="s">
        <v>2940</v>
      </c>
      <c r="E1248" s="795">
        <v>4200</v>
      </c>
      <c r="F1248" s="796">
        <v>70819504</v>
      </c>
      <c r="G1248" s="794" t="s">
        <v>4018</v>
      </c>
      <c r="H1248" s="794" t="s">
        <v>2940</v>
      </c>
      <c r="I1248" s="796" t="s">
        <v>2556</v>
      </c>
      <c r="J1248" s="796" t="s">
        <v>3665</v>
      </c>
      <c r="K1248" s="797">
        <v>3</v>
      </c>
      <c r="L1248" s="797">
        <v>9</v>
      </c>
      <c r="M1248" s="798">
        <v>37800</v>
      </c>
      <c r="N1248" s="796"/>
      <c r="O1248" s="796"/>
      <c r="P1248" s="795"/>
    </row>
    <row r="1249" spans="1:16" ht="36" x14ac:dyDescent="0.2">
      <c r="A1249" s="794" t="s">
        <v>3971</v>
      </c>
      <c r="B1249" s="715" t="s">
        <v>2897</v>
      </c>
      <c r="C1249" s="716" t="s">
        <v>2898</v>
      </c>
      <c r="D1249" s="794" t="s">
        <v>3259</v>
      </c>
      <c r="E1249" s="795">
        <v>1400</v>
      </c>
      <c r="F1249" s="796">
        <v>43691613</v>
      </c>
      <c r="G1249" s="794" t="s">
        <v>4019</v>
      </c>
      <c r="H1249" s="794" t="s">
        <v>3259</v>
      </c>
      <c r="I1249" s="796" t="s">
        <v>2527</v>
      </c>
      <c r="J1249" s="796" t="s">
        <v>3259</v>
      </c>
      <c r="K1249" s="797">
        <v>4</v>
      </c>
      <c r="L1249" s="797">
        <v>11</v>
      </c>
      <c r="M1249" s="798">
        <v>15400</v>
      </c>
      <c r="N1249" s="796"/>
      <c r="O1249" s="796"/>
      <c r="P1249" s="795"/>
    </row>
    <row r="1250" spans="1:16" ht="36" x14ac:dyDescent="0.2">
      <c r="A1250" s="794" t="s">
        <v>3971</v>
      </c>
      <c r="B1250" s="715" t="s">
        <v>2897</v>
      </c>
      <c r="C1250" s="716" t="s">
        <v>2898</v>
      </c>
      <c r="D1250" s="794" t="s">
        <v>3005</v>
      </c>
      <c r="E1250" s="795">
        <v>2600</v>
      </c>
      <c r="F1250" s="796">
        <v>44517219</v>
      </c>
      <c r="G1250" s="794" t="s">
        <v>4020</v>
      </c>
      <c r="H1250" s="794" t="s">
        <v>3005</v>
      </c>
      <c r="I1250" s="796" t="s">
        <v>2556</v>
      </c>
      <c r="J1250" s="796" t="s">
        <v>3005</v>
      </c>
      <c r="K1250" s="797">
        <v>4</v>
      </c>
      <c r="L1250" s="797">
        <v>12</v>
      </c>
      <c r="M1250" s="798">
        <v>31200</v>
      </c>
      <c r="N1250" s="796"/>
      <c r="O1250" s="796"/>
      <c r="P1250" s="795"/>
    </row>
    <row r="1251" spans="1:16" ht="36" x14ac:dyDescent="0.2">
      <c r="A1251" s="794" t="s">
        <v>3971</v>
      </c>
      <c r="B1251" s="715" t="s">
        <v>2897</v>
      </c>
      <c r="C1251" s="716" t="s">
        <v>2898</v>
      </c>
      <c r="D1251" s="794" t="s">
        <v>2909</v>
      </c>
      <c r="E1251" s="795">
        <v>1400</v>
      </c>
      <c r="F1251" s="796">
        <v>42689777</v>
      </c>
      <c r="G1251" s="794" t="s">
        <v>4021</v>
      </c>
      <c r="H1251" s="794" t="s">
        <v>2909</v>
      </c>
      <c r="I1251" s="796" t="s">
        <v>2527</v>
      </c>
      <c r="J1251" s="796" t="s">
        <v>2918</v>
      </c>
      <c r="K1251" s="797">
        <v>4</v>
      </c>
      <c r="L1251" s="797">
        <v>12</v>
      </c>
      <c r="M1251" s="798">
        <v>16800</v>
      </c>
      <c r="N1251" s="796">
        <v>2</v>
      </c>
      <c r="O1251" s="796">
        <v>6</v>
      </c>
      <c r="P1251" s="795">
        <v>8400</v>
      </c>
    </row>
    <row r="1252" spans="1:16" ht="36" x14ac:dyDescent="0.2">
      <c r="A1252" s="794" t="s">
        <v>3971</v>
      </c>
      <c r="B1252" s="715" t="s">
        <v>2897</v>
      </c>
      <c r="C1252" s="716" t="s">
        <v>2898</v>
      </c>
      <c r="D1252" s="794" t="s">
        <v>2912</v>
      </c>
      <c r="E1252" s="795">
        <v>1200</v>
      </c>
      <c r="F1252" s="796">
        <v>70783882</v>
      </c>
      <c r="G1252" s="794" t="s">
        <v>4022</v>
      </c>
      <c r="H1252" s="794" t="s">
        <v>2912</v>
      </c>
      <c r="I1252" s="796" t="s">
        <v>2527</v>
      </c>
      <c r="J1252" s="796" t="s">
        <v>2912</v>
      </c>
      <c r="K1252" s="797">
        <v>2</v>
      </c>
      <c r="L1252" s="797">
        <v>4</v>
      </c>
      <c r="M1252" s="798">
        <v>4800</v>
      </c>
      <c r="N1252" s="796">
        <v>1</v>
      </c>
      <c r="O1252" s="796">
        <v>3</v>
      </c>
      <c r="P1252" s="795">
        <v>3600</v>
      </c>
    </row>
    <row r="1253" spans="1:16" ht="36" x14ac:dyDescent="0.2">
      <c r="A1253" s="794" t="s">
        <v>3971</v>
      </c>
      <c r="B1253" s="715" t="s">
        <v>2897</v>
      </c>
      <c r="C1253" s="716" t="s">
        <v>2898</v>
      </c>
      <c r="D1253" s="794" t="s">
        <v>3476</v>
      </c>
      <c r="E1253" s="795">
        <v>2400</v>
      </c>
      <c r="F1253" s="796">
        <v>44611681</v>
      </c>
      <c r="G1253" s="794" t="s">
        <v>4023</v>
      </c>
      <c r="H1253" s="794" t="s">
        <v>3476</v>
      </c>
      <c r="I1253" s="796" t="s">
        <v>2556</v>
      </c>
      <c r="J1253" s="796" t="s">
        <v>3476</v>
      </c>
      <c r="K1253" s="797">
        <v>4</v>
      </c>
      <c r="L1253" s="797">
        <v>12</v>
      </c>
      <c r="M1253" s="798">
        <v>28800</v>
      </c>
      <c r="N1253" s="796">
        <v>2</v>
      </c>
      <c r="O1253" s="796">
        <v>6</v>
      </c>
      <c r="P1253" s="795">
        <v>14400</v>
      </c>
    </row>
    <row r="1254" spans="1:16" ht="36" x14ac:dyDescent="0.2">
      <c r="A1254" s="794" t="s">
        <v>3971</v>
      </c>
      <c r="B1254" s="715" t="s">
        <v>2897</v>
      </c>
      <c r="C1254" s="716" t="s">
        <v>2898</v>
      </c>
      <c r="D1254" s="794" t="s">
        <v>2912</v>
      </c>
      <c r="E1254" s="795">
        <v>1200</v>
      </c>
      <c r="F1254" s="796">
        <v>46317209</v>
      </c>
      <c r="G1254" s="794" t="s">
        <v>4024</v>
      </c>
      <c r="H1254" s="794" t="s">
        <v>2912</v>
      </c>
      <c r="I1254" s="796" t="s">
        <v>2527</v>
      </c>
      <c r="J1254" s="796" t="s">
        <v>2918</v>
      </c>
      <c r="K1254" s="797">
        <v>4</v>
      </c>
      <c r="L1254" s="797">
        <v>11</v>
      </c>
      <c r="M1254" s="798">
        <v>13200</v>
      </c>
      <c r="N1254" s="796">
        <v>2</v>
      </c>
      <c r="O1254" s="796">
        <v>6</v>
      </c>
      <c r="P1254" s="795">
        <v>7200</v>
      </c>
    </row>
    <row r="1255" spans="1:16" ht="36" x14ac:dyDescent="0.2">
      <c r="A1255" s="794" t="s">
        <v>3971</v>
      </c>
      <c r="B1255" s="715" t="s">
        <v>2897</v>
      </c>
      <c r="C1255" s="716" t="s">
        <v>2898</v>
      </c>
      <c r="D1255" s="794" t="s">
        <v>3476</v>
      </c>
      <c r="E1255" s="795">
        <v>2400</v>
      </c>
      <c r="F1255" s="796">
        <v>44772298</v>
      </c>
      <c r="G1255" s="794" t="s">
        <v>4025</v>
      </c>
      <c r="H1255" s="794" t="s">
        <v>3476</v>
      </c>
      <c r="I1255" s="796" t="s">
        <v>2556</v>
      </c>
      <c r="J1255" s="796" t="s">
        <v>3476</v>
      </c>
      <c r="K1255" s="797">
        <v>2</v>
      </c>
      <c r="L1255" s="797">
        <v>5</v>
      </c>
      <c r="M1255" s="798">
        <v>12000</v>
      </c>
      <c r="N1255" s="796">
        <v>1</v>
      </c>
      <c r="O1255" s="796">
        <v>3</v>
      </c>
      <c r="P1255" s="795">
        <v>7200</v>
      </c>
    </row>
    <row r="1256" spans="1:16" ht="36" x14ac:dyDescent="0.2">
      <c r="A1256" s="794" t="s">
        <v>3971</v>
      </c>
      <c r="B1256" s="715" t="s">
        <v>2897</v>
      </c>
      <c r="C1256" s="716" t="s">
        <v>2898</v>
      </c>
      <c r="D1256" s="794" t="s">
        <v>2912</v>
      </c>
      <c r="E1256" s="795">
        <v>1200</v>
      </c>
      <c r="F1256" s="796">
        <v>80099059</v>
      </c>
      <c r="G1256" s="794" t="s">
        <v>4026</v>
      </c>
      <c r="H1256" s="794" t="s">
        <v>2912</v>
      </c>
      <c r="I1256" s="796" t="s">
        <v>2527</v>
      </c>
      <c r="J1256" s="796" t="s">
        <v>2918</v>
      </c>
      <c r="K1256" s="797">
        <v>1</v>
      </c>
      <c r="L1256" s="797">
        <v>3</v>
      </c>
      <c r="M1256" s="798">
        <v>3600</v>
      </c>
      <c r="N1256" s="796">
        <v>1</v>
      </c>
      <c r="O1256" s="796">
        <v>3</v>
      </c>
      <c r="P1256" s="795">
        <v>3600</v>
      </c>
    </row>
    <row r="1257" spans="1:16" ht="24" x14ac:dyDescent="0.2">
      <c r="A1257" s="794" t="s">
        <v>3971</v>
      </c>
      <c r="B1257" s="715" t="s">
        <v>2897</v>
      </c>
      <c r="C1257" s="716" t="s">
        <v>2898</v>
      </c>
      <c r="D1257" s="794" t="s">
        <v>2940</v>
      </c>
      <c r="E1257" s="795">
        <v>4200</v>
      </c>
      <c r="F1257" s="796">
        <v>43357292</v>
      </c>
      <c r="G1257" s="794" t="s">
        <v>4027</v>
      </c>
      <c r="H1257" s="794" t="s">
        <v>2940</v>
      </c>
      <c r="I1257" s="796" t="s">
        <v>2556</v>
      </c>
      <c r="J1257" s="796" t="s">
        <v>3665</v>
      </c>
      <c r="K1257" s="797">
        <v>4</v>
      </c>
      <c r="L1257" s="797">
        <v>10</v>
      </c>
      <c r="M1257" s="798">
        <v>42000</v>
      </c>
      <c r="N1257" s="796">
        <v>2</v>
      </c>
      <c r="O1257" s="796">
        <v>6</v>
      </c>
      <c r="P1257" s="795">
        <v>28800</v>
      </c>
    </row>
    <row r="1258" spans="1:16" ht="24" x14ac:dyDescent="0.2">
      <c r="A1258" s="794" t="s">
        <v>3971</v>
      </c>
      <c r="B1258" s="715" t="s">
        <v>2897</v>
      </c>
      <c r="C1258" s="716" t="s">
        <v>2898</v>
      </c>
      <c r="D1258" s="794" t="s">
        <v>3476</v>
      </c>
      <c r="E1258" s="795">
        <v>1858.06</v>
      </c>
      <c r="F1258" s="796">
        <v>48550224</v>
      </c>
      <c r="G1258" s="794" t="s">
        <v>4028</v>
      </c>
      <c r="H1258" s="794" t="s">
        <v>3476</v>
      </c>
      <c r="I1258" s="796" t="s">
        <v>2556</v>
      </c>
      <c r="J1258" s="796" t="s">
        <v>3476</v>
      </c>
      <c r="K1258" s="797">
        <v>2</v>
      </c>
      <c r="L1258" s="797">
        <v>4</v>
      </c>
      <c r="M1258" s="798">
        <v>7432</v>
      </c>
      <c r="N1258" s="796"/>
      <c r="O1258" s="796"/>
      <c r="P1258" s="795"/>
    </row>
    <row r="1259" spans="1:16" ht="24" x14ac:dyDescent="0.2">
      <c r="A1259" s="794" t="s">
        <v>3971</v>
      </c>
      <c r="B1259" s="715" t="s">
        <v>2897</v>
      </c>
      <c r="C1259" s="716" t="s">
        <v>2898</v>
      </c>
      <c r="D1259" s="794" t="s">
        <v>3476</v>
      </c>
      <c r="E1259" s="795">
        <v>2400</v>
      </c>
      <c r="F1259" s="796">
        <v>43460999</v>
      </c>
      <c r="G1259" s="794" t="s">
        <v>4029</v>
      </c>
      <c r="H1259" s="794" t="s">
        <v>3476</v>
      </c>
      <c r="I1259" s="796" t="s">
        <v>2556</v>
      </c>
      <c r="J1259" s="796" t="s">
        <v>3476</v>
      </c>
      <c r="K1259" s="797">
        <v>4</v>
      </c>
      <c r="L1259" s="797">
        <v>12</v>
      </c>
      <c r="M1259" s="798">
        <v>28800</v>
      </c>
      <c r="N1259" s="796">
        <v>2</v>
      </c>
      <c r="O1259" s="796">
        <v>6</v>
      </c>
      <c r="P1259" s="795">
        <v>14400</v>
      </c>
    </row>
    <row r="1260" spans="1:16" ht="36" x14ac:dyDescent="0.2">
      <c r="A1260" s="794" t="s">
        <v>3971</v>
      </c>
      <c r="B1260" s="715" t="s">
        <v>2897</v>
      </c>
      <c r="C1260" s="716" t="s">
        <v>2898</v>
      </c>
      <c r="D1260" s="794" t="s">
        <v>3476</v>
      </c>
      <c r="E1260" s="795"/>
      <c r="F1260" s="796">
        <v>70761337</v>
      </c>
      <c r="G1260" s="794" t="s">
        <v>4030</v>
      </c>
      <c r="H1260" s="794" t="s">
        <v>3476</v>
      </c>
      <c r="I1260" s="796" t="s">
        <v>2556</v>
      </c>
      <c r="J1260" s="796" t="s">
        <v>3476</v>
      </c>
      <c r="K1260" s="797">
        <v>2</v>
      </c>
      <c r="L1260" s="797">
        <v>6</v>
      </c>
      <c r="M1260" s="796">
        <v>0</v>
      </c>
      <c r="N1260" s="796"/>
      <c r="O1260" s="796"/>
      <c r="P1260" s="795"/>
    </row>
    <row r="1261" spans="1:16" ht="36" x14ac:dyDescent="0.2">
      <c r="A1261" s="794" t="s">
        <v>3971</v>
      </c>
      <c r="B1261" s="715" t="s">
        <v>2897</v>
      </c>
      <c r="C1261" s="716" t="s">
        <v>2898</v>
      </c>
      <c r="D1261" s="794" t="s">
        <v>2899</v>
      </c>
      <c r="E1261" s="795">
        <v>1600</v>
      </c>
      <c r="F1261" s="796">
        <v>46020368</v>
      </c>
      <c r="G1261" s="794" t="s">
        <v>4031</v>
      </c>
      <c r="H1261" s="794" t="s">
        <v>2899</v>
      </c>
      <c r="I1261" s="796" t="s">
        <v>2527</v>
      </c>
      <c r="J1261" s="796" t="s">
        <v>2899</v>
      </c>
      <c r="K1261" s="797">
        <v>3</v>
      </c>
      <c r="L1261" s="797">
        <v>8</v>
      </c>
      <c r="M1261" s="798">
        <v>12800</v>
      </c>
      <c r="N1261" s="796"/>
      <c r="O1261" s="796"/>
      <c r="P1261" s="795"/>
    </row>
    <row r="1262" spans="1:16" ht="36" x14ac:dyDescent="0.2">
      <c r="A1262" s="794" t="s">
        <v>3971</v>
      </c>
      <c r="B1262" s="715" t="s">
        <v>2897</v>
      </c>
      <c r="C1262" s="716" t="s">
        <v>2898</v>
      </c>
      <c r="D1262" s="794" t="s">
        <v>2928</v>
      </c>
      <c r="E1262" s="795">
        <v>2400</v>
      </c>
      <c r="F1262" s="796">
        <v>43107378</v>
      </c>
      <c r="G1262" s="794" t="s">
        <v>4032</v>
      </c>
      <c r="H1262" s="794" t="s">
        <v>2928</v>
      </c>
      <c r="I1262" s="796" t="s">
        <v>2556</v>
      </c>
      <c r="J1262" s="796" t="s">
        <v>2928</v>
      </c>
      <c r="K1262" s="797">
        <v>4</v>
      </c>
      <c r="L1262" s="797">
        <v>12</v>
      </c>
      <c r="M1262" s="798">
        <v>28800</v>
      </c>
      <c r="N1262" s="796">
        <v>2</v>
      </c>
      <c r="O1262" s="796">
        <v>6</v>
      </c>
      <c r="P1262" s="795">
        <v>14400</v>
      </c>
    </row>
    <row r="1263" spans="1:16" ht="36" x14ac:dyDescent="0.2">
      <c r="A1263" s="794" t="s">
        <v>3971</v>
      </c>
      <c r="B1263" s="715" t="s">
        <v>2897</v>
      </c>
      <c r="C1263" s="716" t="s">
        <v>2898</v>
      </c>
      <c r="D1263" s="794" t="s">
        <v>2918</v>
      </c>
      <c r="E1263" s="795">
        <v>1600</v>
      </c>
      <c r="F1263" s="796">
        <v>45373947</v>
      </c>
      <c r="G1263" s="794" t="s">
        <v>4033</v>
      </c>
      <c r="H1263" s="794" t="s">
        <v>2918</v>
      </c>
      <c r="I1263" s="796" t="s">
        <v>2527</v>
      </c>
      <c r="J1263" s="796" t="s">
        <v>2918</v>
      </c>
      <c r="K1263" s="797">
        <v>4</v>
      </c>
      <c r="L1263" s="797">
        <v>12</v>
      </c>
      <c r="M1263" s="798">
        <v>19200</v>
      </c>
      <c r="N1263" s="796">
        <v>2</v>
      </c>
      <c r="O1263" s="796">
        <v>6</v>
      </c>
      <c r="P1263" s="795">
        <v>9600</v>
      </c>
    </row>
    <row r="1264" spans="1:16" ht="36" x14ac:dyDescent="0.2">
      <c r="A1264" s="794" t="s">
        <v>3971</v>
      </c>
      <c r="B1264" s="715" t="s">
        <v>2897</v>
      </c>
      <c r="C1264" s="716" t="s">
        <v>2898</v>
      </c>
      <c r="D1264" s="794" t="s">
        <v>2918</v>
      </c>
      <c r="E1264" s="795">
        <v>1400</v>
      </c>
      <c r="F1264" s="796">
        <v>41925538</v>
      </c>
      <c r="G1264" s="794" t="s">
        <v>4034</v>
      </c>
      <c r="H1264" s="794" t="s">
        <v>2918</v>
      </c>
      <c r="I1264" s="796" t="s">
        <v>2527</v>
      </c>
      <c r="J1264" s="796" t="s">
        <v>2918</v>
      </c>
      <c r="K1264" s="797">
        <v>4</v>
      </c>
      <c r="L1264" s="797">
        <v>12</v>
      </c>
      <c r="M1264" s="798">
        <v>16800</v>
      </c>
      <c r="N1264" s="796">
        <v>2</v>
      </c>
      <c r="O1264" s="796">
        <v>6</v>
      </c>
      <c r="P1264" s="795">
        <v>8400</v>
      </c>
    </row>
    <row r="1265" spans="1:16" ht="36" x14ac:dyDescent="0.2">
      <c r="A1265" s="794" t="s">
        <v>3971</v>
      </c>
      <c r="B1265" s="715" t="s">
        <v>2897</v>
      </c>
      <c r="C1265" s="716" t="s">
        <v>2898</v>
      </c>
      <c r="D1265" s="794" t="s">
        <v>2928</v>
      </c>
      <c r="E1265" s="795">
        <v>2400</v>
      </c>
      <c r="F1265" s="796">
        <v>74691766</v>
      </c>
      <c r="G1265" s="794" t="s">
        <v>4035</v>
      </c>
      <c r="H1265" s="794" t="s">
        <v>2928</v>
      </c>
      <c r="I1265" s="796" t="s">
        <v>2556</v>
      </c>
      <c r="J1265" s="796" t="s">
        <v>2928</v>
      </c>
      <c r="K1265" s="797">
        <v>3</v>
      </c>
      <c r="L1265" s="797">
        <v>7</v>
      </c>
      <c r="M1265" s="798">
        <v>16800</v>
      </c>
      <c r="N1265" s="796"/>
      <c r="O1265" s="796"/>
      <c r="P1265" s="795"/>
    </row>
    <row r="1266" spans="1:16" ht="36" x14ac:dyDescent="0.2">
      <c r="A1266" s="794" t="s">
        <v>3971</v>
      </c>
      <c r="B1266" s="715" t="s">
        <v>2897</v>
      </c>
      <c r="C1266" s="716" t="s">
        <v>2898</v>
      </c>
      <c r="D1266" s="794" t="s">
        <v>2918</v>
      </c>
      <c r="E1266" s="795">
        <v>1400</v>
      </c>
      <c r="F1266" s="796">
        <v>44464453</v>
      </c>
      <c r="G1266" s="794" t="s">
        <v>4036</v>
      </c>
      <c r="H1266" s="794" t="s">
        <v>2918</v>
      </c>
      <c r="I1266" s="796" t="s">
        <v>2527</v>
      </c>
      <c r="J1266" s="796" t="s">
        <v>2918</v>
      </c>
      <c r="K1266" s="797">
        <v>2</v>
      </c>
      <c r="L1266" s="797">
        <v>6</v>
      </c>
      <c r="M1266" s="798">
        <v>8400</v>
      </c>
      <c r="N1266" s="796"/>
      <c r="O1266" s="796"/>
      <c r="P1266" s="795"/>
    </row>
    <row r="1267" spans="1:16" ht="24" x14ac:dyDescent="0.2">
      <c r="A1267" s="794" t="s">
        <v>3971</v>
      </c>
      <c r="B1267" s="715" t="s">
        <v>2897</v>
      </c>
      <c r="C1267" s="716" t="s">
        <v>2898</v>
      </c>
      <c r="D1267" s="794" t="s">
        <v>2918</v>
      </c>
      <c r="E1267" s="795">
        <v>1400</v>
      </c>
      <c r="F1267" s="796">
        <v>44997354</v>
      </c>
      <c r="G1267" s="794" t="s">
        <v>4037</v>
      </c>
      <c r="H1267" s="794" t="s">
        <v>2918</v>
      </c>
      <c r="I1267" s="796" t="s">
        <v>2527</v>
      </c>
      <c r="J1267" s="796" t="s">
        <v>2918</v>
      </c>
      <c r="K1267" s="797">
        <v>4</v>
      </c>
      <c r="L1267" s="797">
        <v>10</v>
      </c>
      <c r="M1267" s="798">
        <v>14000</v>
      </c>
      <c r="N1267" s="796">
        <v>2</v>
      </c>
      <c r="O1267" s="796">
        <v>6</v>
      </c>
      <c r="P1267" s="795">
        <v>8400</v>
      </c>
    </row>
    <row r="1268" spans="1:16" ht="24" x14ac:dyDescent="0.2">
      <c r="A1268" s="794" t="s">
        <v>3971</v>
      </c>
      <c r="B1268" s="715" t="s">
        <v>2897</v>
      </c>
      <c r="C1268" s="716" t="s">
        <v>2898</v>
      </c>
      <c r="D1268" s="794" t="s">
        <v>2918</v>
      </c>
      <c r="E1268" s="795">
        <v>1400</v>
      </c>
      <c r="F1268" s="796">
        <v>45104049</v>
      </c>
      <c r="G1268" s="794" t="s">
        <v>4038</v>
      </c>
      <c r="H1268" s="794" t="s">
        <v>2918</v>
      </c>
      <c r="I1268" s="796" t="s">
        <v>2527</v>
      </c>
      <c r="J1268" s="796" t="s">
        <v>2918</v>
      </c>
      <c r="K1268" s="797">
        <v>2</v>
      </c>
      <c r="L1268" s="797">
        <v>4</v>
      </c>
      <c r="M1268" s="798">
        <v>5600</v>
      </c>
      <c r="N1268" s="796">
        <v>2</v>
      </c>
      <c r="O1268" s="796">
        <v>6</v>
      </c>
      <c r="P1268" s="795">
        <v>8400</v>
      </c>
    </row>
    <row r="1269" spans="1:16" ht="36" x14ac:dyDescent="0.2">
      <c r="A1269" s="794" t="s">
        <v>3971</v>
      </c>
      <c r="B1269" s="715" t="s">
        <v>2897</v>
      </c>
      <c r="C1269" s="716" t="s">
        <v>2898</v>
      </c>
      <c r="D1269" s="794" t="s">
        <v>2928</v>
      </c>
      <c r="E1269" s="795">
        <v>2600</v>
      </c>
      <c r="F1269" s="796">
        <v>46299326</v>
      </c>
      <c r="G1269" s="794" t="s">
        <v>4039</v>
      </c>
      <c r="H1269" s="794" t="s">
        <v>2928</v>
      </c>
      <c r="I1269" s="796" t="s">
        <v>2556</v>
      </c>
      <c r="J1269" s="796" t="s">
        <v>2928</v>
      </c>
      <c r="K1269" s="797">
        <v>4</v>
      </c>
      <c r="L1269" s="797">
        <v>12</v>
      </c>
      <c r="M1269" s="798">
        <v>31200</v>
      </c>
      <c r="N1269" s="796">
        <v>2</v>
      </c>
      <c r="O1269" s="796">
        <v>6</v>
      </c>
      <c r="P1269" s="795">
        <v>14400</v>
      </c>
    </row>
    <row r="1270" spans="1:16" ht="36" x14ac:dyDescent="0.2">
      <c r="A1270" s="794" t="s">
        <v>3971</v>
      </c>
      <c r="B1270" s="715" t="s">
        <v>2897</v>
      </c>
      <c r="C1270" s="716" t="s">
        <v>2898</v>
      </c>
      <c r="D1270" s="794" t="s">
        <v>3059</v>
      </c>
      <c r="E1270" s="795">
        <v>1600</v>
      </c>
      <c r="F1270" s="796">
        <v>48028416</v>
      </c>
      <c r="G1270" s="794" t="s">
        <v>4040</v>
      </c>
      <c r="H1270" s="794" t="s">
        <v>3059</v>
      </c>
      <c r="I1270" s="796" t="s">
        <v>2527</v>
      </c>
      <c r="J1270" s="796" t="s">
        <v>3059</v>
      </c>
      <c r="K1270" s="797">
        <v>4</v>
      </c>
      <c r="L1270" s="797">
        <v>12</v>
      </c>
      <c r="M1270" s="798">
        <v>19200</v>
      </c>
      <c r="N1270" s="796">
        <v>2</v>
      </c>
      <c r="O1270" s="796">
        <v>6</v>
      </c>
      <c r="P1270" s="795">
        <v>9600</v>
      </c>
    </row>
    <row r="1271" spans="1:16" ht="36" x14ac:dyDescent="0.2">
      <c r="A1271" s="794" t="s">
        <v>3971</v>
      </c>
      <c r="B1271" s="715" t="s">
        <v>2897</v>
      </c>
      <c r="C1271" s="716" t="s">
        <v>2898</v>
      </c>
      <c r="D1271" s="794" t="s">
        <v>3694</v>
      </c>
      <c r="E1271" s="795">
        <v>2400</v>
      </c>
      <c r="F1271" s="796">
        <v>72464013</v>
      </c>
      <c r="G1271" s="794" t="s">
        <v>4041</v>
      </c>
      <c r="H1271" s="794" t="s">
        <v>3694</v>
      </c>
      <c r="I1271" s="796" t="s">
        <v>2556</v>
      </c>
      <c r="J1271" s="796" t="s">
        <v>3694</v>
      </c>
      <c r="K1271" s="797">
        <v>3</v>
      </c>
      <c r="L1271" s="797">
        <v>7</v>
      </c>
      <c r="M1271" s="798">
        <v>16800</v>
      </c>
      <c r="N1271" s="796">
        <v>2</v>
      </c>
      <c r="O1271" s="796">
        <v>6</v>
      </c>
      <c r="P1271" s="795">
        <v>14400</v>
      </c>
    </row>
    <row r="1272" spans="1:16" ht="36" x14ac:dyDescent="0.2">
      <c r="A1272" s="794" t="s">
        <v>3971</v>
      </c>
      <c r="B1272" s="715" t="s">
        <v>2897</v>
      </c>
      <c r="C1272" s="716" t="s">
        <v>2898</v>
      </c>
      <c r="D1272" s="794" t="s">
        <v>2918</v>
      </c>
      <c r="E1272" s="795">
        <v>1400</v>
      </c>
      <c r="F1272" s="796">
        <v>43249236</v>
      </c>
      <c r="G1272" s="794" t="s">
        <v>4042</v>
      </c>
      <c r="H1272" s="794" t="s">
        <v>2918</v>
      </c>
      <c r="I1272" s="796" t="s">
        <v>2527</v>
      </c>
      <c r="J1272" s="796" t="s">
        <v>2918</v>
      </c>
      <c r="K1272" s="797">
        <v>4</v>
      </c>
      <c r="L1272" s="797">
        <v>12</v>
      </c>
      <c r="M1272" s="798">
        <v>16800</v>
      </c>
      <c r="N1272" s="796">
        <v>2</v>
      </c>
      <c r="O1272" s="796">
        <v>6</v>
      </c>
      <c r="P1272" s="795">
        <v>8400</v>
      </c>
    </row>
    <row r="1273" spans="1:16" ht="36" x14ac:dyDescent="0.2">
      <c r="A1273" s="794" t="s">
        <v>3971</v>
      </c>
      <c r="B1273" s="715" t="s">
        <v>2897</v>
      </c>
      <c r="C1273" s="716" t="s">
        <v>2898</v>
      </c>
      <c r="D1273" s="794" t="s">
        <v>2940</v>
      </c>
      <c r="E1273" s="795">
        <v>4200</v>
      </c>
      <c r="F1273" s="796">
        <v>44274261</v>
      </c>
      <c r="G1273" s="794" t="s">
        <v>4043</v>
      </c>
      <c r="H1273" s="794" t="s">
        <v>2940</v>
      </c>
      <c r="I1273" s="796" t="s">
        <v>2556</v>
      </c>
      <c r="J1273" s="796" t="s">
        <v>3665</v>
      </c>
      <c r="K1273" s="797">
        <v>3</v>
      </c>
      <c r="L1273" s="797">
        <v>9</v>
      </c>
      <c r="M1273" s="798">
        <v>37800</v>
      </c>
      <c r="N1273" s="796"/>
      <c r="O1273" s="796"/>
      <c r="P1273" s="795"/>
    </row>
    <row r="1274" spans="1:16" ht="36" x14ac:dyDescent="0.2">
      <c r="A1274" s="794" t="s">
        <v>3971</v>
      </c>
      <c r="B1274" s="715" t="s">
        <v>2897</v>
      </c>
      <c r="C1274" s="716" t="s">
        <v>2898</v>
      </c>
      <c r="D1274" s="794" t="s">
        <v>2912</v>
      </c>
      <c r="E1274" s="795">
        <v>1200</v>
      </c>
      <c r="F1274" s="796">
        <v>31544234</v>
      </c>
      <c r="G1274" s="794" t="s">
        <v>4044</v>
      </c>
      <c r="H1274" s="794" t="s">
        <v>2912</v>
      </c>
      <c r="I1274" s="796" t="s">
        <v>2527</v>
      </c>
      <c r="J1274" s="796" t="s">
        <v>2912</v>
      </c>
      <c r="K1274" s="797">
        <v>4</v>
      </c>
      <c r="L1274" s="797">
        <v>12</v>
      </c>
      <c r="M1274" s="798">
        <v>14400</v>
      </c>
      <c r="N1274" s="796">
        <v>2</v>
      </c>
      <c r="O1274" s="796">
        <v>6</v>
      </c>
      <c r="P1274" s="795">
        <v>7200</v>
      </c>
    </row>
    <row r="1275" spans="1:16" ht="36" x14ac:dyDescent="0.2">
      <c r="A1275" s="794" t="s">
        <v>3971</v>
      </c>
      <c r="B1275" s="715" t="s">
        <v>2897</v>
      </c>
      <c r="C1275" s="716" t="s">
        <v>2898</v>
      </c>
      <c r="D1275" s="794" t="s">
        <v>3064</v>
      </c>
      <c r="E1275" s="795">
        <v>2500</v>
      </c>
      <c r="F1275" s="796">
        <v>47358598</v>
      </c>
      <c r="G1275" s="794" t="s">
        <v>4045</v>
      </c>
      <c r="H1275" s="794" t="s">
        <v>3064</v>
      </c>
      <c r="I1275" s="796" t="s">
        <v>2556</v>
      </c>
      <c r="J1275" s="796" t="s">
        <v>3064</v>
      </c>
      <c r="K1275" s="797">
        <v>2</v>
      </c>
      <c r="L1275" s="797">
        <v>6</v>
      </c>
      <c r="M1275" s="798">
        <v>15000</v>
      </c>
      <c r="N1275" s="796"/>
      <c r="O1275" s="796"/>
      <c r="P1275" s="795"/>
    </row>
    <row r="1276" spans="1:16" ht="36" x14ac:dyDescent="0.2">
      <c r="A1276" s="794" t="s">
        <v>3971</v>
      </c>
      <c r="B1276" s="715" t="s">
        <v>2897</v>
      </c>
      <c r="C1276" s="716" t="s">
        <v>2898</v>
      </c>
      <c r="D1276" s="794" t="s">
        <v>2909</v>
      </c>
      <c r="E1276" s="795">
        <v>1400</v>
      </c>
      <c r="F1276" s="796">
        <v>43740940</v>
      </c>
      <c r="G1276" s="794" t="s">
        <v>4046</v>
      </c>
      <c r="H1276" s="794" t="s">
        <v>2909</v>
      </c>
      <c r="I1276" s="796" t="s">
        <v>2527</v>
      </c>
      <c r="J1276" s="796" t="s">
        <v>2918</v>
      </c>
      <c r="K1276" s="797">
        <v>4</v>
      </c>
      <c r="L1276" s="797">
        <v>12</v>
      </c>
      <c r="M1276" s="798">
        <v>16800</v>
      </c>
      <c r="N1276" s="796">
        <v>2</v>
      </c>
      <c r="O1276" s="796">
        <v>6</v>
      </c>
      <c r="P1276" s="795">
        <v>8400</v>
      </c>
    </row>
    <row r="1277" spans="1:16" ht="36" x14ac:dyDescent="0.2">
      <c r="A1277" s="794" t="s">
        <v>3971</v>
      </c>
      <c r="B1277" s="715" t="s">
        <v>2897</v>
      </c>
      <c r="C1277" s="716" t="s">
        <v>2898</v>
      </c>
      <c r="D1277" s="794" t="s">
        <v>2899</v>
      </c>
      <c r="E1277" s="795">
        <v>1200</v>
      </c>
      <c r="F1277" s="796">
        <v>31551415</v>
      </c>
      <c r="G1277" s="794" t="s">
        <v>4047</v>
      </c>
      <c r="H1277" s="794" t="s">
        <v>2899</v>
      </c>
      <c r="I1277" s="796" t="s">
        <v>2527</v>
      </c>
      <c r="J1277" s="796" t="s">
        <v>2918</v>
      </c>
      <c r="K1277" s="797">
        <v>4</v>
      </c>
      <c r="L1277" s="797">
        <v>12</v>
      </c>
      <c r="M1277" s="798">
        <v>14400</v>
      </c>
      <c r="N1277" s="796">
        <v>2</v>
      </c>
      <c r="O1277" s="796">
        <v>6</v>
      </c>
      <c r="P1277" s="795">
        <v>7200</v>
      </c>
    </row>
    <row r="1278" spans="1:16" ht="24" x14ac:dyDescent="0.2">
      <c r="A1278" s="794" t="s">
        <v>3971</v>
      </c>
      <c r="B1278" s="715" t="s">
        <v>2897</v>
      </c>
      <c r="C1278" s="716" t="s">
        <v>2898</v>
      </c>
      <c r="D1278" s="794" t="s">
        <v>2940</v>
      </c>
      <c r="E1278" s="795">
        <v>4200</v>
      </c>
      <c r="F1278" s="796">
        <v>1342283</v>
      </c>
      <c r="G1278" s="794" t="s">
        <v>4048</v>
      </c>
      <c r="H1278" s="794" t="s">
        <v>2940</v>
      </c>
      <c r="I1278" s="796" t="s">
        <v>2556</v>
      </c>
      <c r="J1278" s="796" t="s">
        <v>3665</v>
      </c>
      <c r="K1278" s="797">
        <v>4</v>
      </c>
      <c r="L1278" s="797">
        <v>12</v>
      </c>
      <c r="M1278" s="798">
        <v>50400</v>
      </c>
      <c r="N1278" s="796">
        <v>2</v>
      </c>
      <c r="O1278" s="796">
        <v>6</v>
      </c>
      <c r="P1278" s="795">
        <v>28800</v>
      </c>
    </row>
    <row r="1279" spans="1:16" ht="36" x14ac:dyDescent="0.2">
      <c r="A1279" s="794" t="s">
        <v>3971</v>
      </c>
      <c r="B1279" s="715" t="s">
        <v>2897</v>
      </c>
      <c r="C1279" s="716" t="s">
        <v>2898</v>
      </c>
      <c r="D1279" s="794" t="s">
        <v>3259</v>
      </c>
      <c r="E1279" s="795">
        <v>1400</v>
      </c>
      <c r="F1279" s="796">
        <v>43708357</v>
      </c>
      <c r="G1279" s="794" t="s">
        <v>4049</v>
      </c>
      <c r="H1279" s="794" t="s">
        <v>3259</v>
      </c>
      <c r="I1279" s="796" t="s">
        <v>2527</v>
      </c>
      <c r="J1279" s="796" t="s">
        <v>3259</v>
      </c>
      <c r="K1279" s="797">
        <v>4</v>
      </c>
      <c r="L1279" s="797">
        <v>11</v>
      </c>
      <c r="M1279" s="798">
        <v>15400</v>
      </c>
      <c r="N1279" s="796">
        <v>2</v>
      </c>
      <c r="O1279" s="796">
        <v>6</v>
      </c>
      <c r="P1279" s="795">
        <v>8400</v>
      </c>
    </row>
    <row r="1280" spans="1:16" ht="24" x14ac:dyDescent="0.2">
      <c r="A1280" s="794" t="s">
        <v>3971</v>
      </c>
      <c r="B1280" s="715" t="s">
        <v>2897</v>
      </c>
      <c r="C1280" s="716" t="s">
        <v>2898</v>
      </c>
      <c r="D1280" s="794" t="s">
        <v>2909</v>
      </c>
      <c r="E1280" s="795">
        <v>1400</v>
      </c>
      <c r="F1280" s="796">
        <v>40404769</v>
      </c>
      <c r="G1280" s="794" t="s">
        <v>4050</v>
      </c>
      <c r="H1280" s="794" t="s">
        <v>2909</v>
      </c>
      <c r="I1280" s="796" t="s">
        <v>2527</v>
      </c>
      <c r="J1280" s="796" t="s">
        <v>2918</v>
      </c>
      <c r="K1280" s="797">
        <v>4</v>
      </c>
      <c r="L1280" s="797">
        <v>12</v>
      </c>
      <c r="M1280" s="798">
        <v>16800</v>
      </c>
      <c r="N1280" s="796">
        <v>2</v>
      </c>
      <c r="O1280" s="796">
        <v>6</v>
      </c>
      <c r="P1280" s="795">
        <v>8400</v>
      </c>
    </row>
    <row r="1281" spans="1:16" ht="24" x14ac:dyDescent="0.2">
      <c r="A1281" s="794" t="s">
        <v>3971</v>
      </c>
      <c r="B1281" s="715" t="s">
        <v>2897</v>
      </c>
      <c r="C1281" s="716" t="s">
        <v>2898</v>
      </c>
      <c r="D1281" s="794" t="s">
        <v>2928</v>
      </c>
      <c r="E1281" s="795">
        <v>2400</v>
      </c>
      <c r="F1281" s="796">
        <v>31543439</v>
      </c>
      <c r="G1281" s="794" t="s">
        <v>4051</v>
      </c>
      <c r="H1281" s="794" t="s">
        <v>2928</v>
      </c>
      <c r="I1281" s="796" t="s">
        <v>2556</v>
      </c>
      <c r="J1281" s="796" t="s">
        <v>2928</v>
      </c>
      <c r="K1281" s="797">
        <v>2</v>
      </c>
      <c r="L1281" s="797">
        <v>4</v>
      </c>
      <c r="M1281" s="798">
        <v>9600</v>
      </c>
      <c r="N1281" s="796"/>
      <c r="O1281" s="796"/>
      <c r="P1281" s="795"/>
    </row>
    <row r="1282" spans="1:16" ht="36" x14ac:dyDescent="0.2">
      <c r="A1282" s="794" t="s">
        <v>3971</v>
      </c>
      <c r="B1282" s="715" t="s">
        <v>2897</v>
      </c>
      <c r="C1282" s="716" t="s">
        <v>2898</v>
      </c>
      <c r="D1282" s="794" t="s">
        <v>2912</v>
      </c>
      <c r="E1282" s="795">
        <v>1200</v>
      </c>
      <c r="F1282" s="796">
        <v>31541926</v>
      </c>
      <c r="G1282" s="794" t="s">
        <v>4052</v>
      </c>
      <c r="H1282" s="794" t="s">
        <v>2912</v>
      </c>
      <c r="I1282" s="796" t="s">
        <v>2527</v>
      </c>
      <c r="J1282" s="796" t="s">
        <v>2912</v>
      </c>
      <c r="K1282" s="797">
        <v>4</v>
      </c>
      <c r="L1282" s="797">
        <v>12</v>
      </c>
      <c r="M1282" s="798">
        <v>14400</v>
      </c>
      <c r="N1282" s="796">
        <v>2</v>
      </c>
      <c r="O1282" s="796">
        <v>6</v>
      </c>
      <c r="P1282" s="795">
        <v>7200</v>
      </c>
    </row>
    <row r="1283" spans="1:16" ht="24" x14ac:dyDescent="0.2">
      <c r="A1283" s="794" t="s">
        <v>3971</v>
      </c>
      <c r="B1283" s="715" t="s">
        <v>2897</v>
      </c>
      <c r="C1283" s="716" t="s">
        <v>2898</v>
      </c>
      <c r="D1283" s="794" t="s">
        <v>3105</v>
      </c>
      <c r="E1283" s="795">
        <v>2600</v>
      </c>
      <c r="F1283" s="796">
        <v>47583324</v>
      </c>
      <c r="G1283" s="794" t="s">
        <v>4053</v>
      </c>
      <c r="H1283" s="794" t="s">
        <v>3105</v>
      </c>
      <c r="I1283" s="796" t="s">
        <v>2556</v>
      </c>
      <c r="J1283" s="796" t="s">
        <v>3105</v>
      </c>
      <c r="K1283" s="797">
        <v>2</v>
      </c>
      <c r="L1283" s="797">
        <v>4</v>
      </c>
      <c r="M1283" s="798">
        <v>10400</v>
      </c>
      <c r="N1283" s="796"/>
      <c r="O1283" s="796"/>
      <c r="P1283" s="795"/>
    </row>
    <row r="1284" spans="1:16" ht="24" x14ac:dyDescent="0.2">
      <c r="A1284" s="794" t="s">
        <v>3971</v>
      </c>
      <c r="B1284" s="715" t="s">
        <v>2897</v>
      </c>
      <c r="C1284" s="716" t="s">
        <v>2898</v>
      </c>
      <c r="D1284" s="794" t="s">
        <v>2909</v>
      </c>
      <c r="E1284" s="795">
        <v>1400</v>
      </c>
      <c r="F1284" s="796">
        <v>46408172</v>
      </c>
      <c r="G1284" s="794" t="s">
        <v>4054</v>
      </c>
      <c r="H1284" s="794" t="s">
        <v>2909</v>
      </c>
      <c r="I1284" s="796" t="s">
        <v>2527</v>
      </c>
      <c r="J1284" s="796" t="s">
        <v>2918</v>
      </c>
      <c r="K1284" s="797">
        <v>4</v>
      </c>
      <c r="L1284" s="797">
        <v>12</v>
      </c>
      <c r="M1284" s="798">
        <v>16800</v>
      </c>
      <c r="N1284" s="796">
        <v>2</v>
      </c>
      <c r="O1284" s="796">
        <v>6</v>
      </c>
      <c r="P1284" s="795">
        <v>8400</v>
      </c>
    </row>
    <row r="1285" spans="1:16" ht="36" x14ac:dyDescent="0.2">
      <c r="A1285" s="794" t="s">
        <v>3971</v>
      </c>
      <c r="B1285" s="715" t="s">
        <v>2897</v>
      </c>
      <c r="C1285" s="716" t="s">
        <v>2898</v>
      </c>
      <c r="D1285" s="794" t="s">
        <v>2918</v>
      </c>
      <c r="E1285" s="795">
        <v>1400</v>
      </c>
      <c r="F1285" s="796">
        <v>43015988</v>
      </c>
      <c r="G1285" s="794" t="s">
        <v>4055</v>
      </c>
      <c r="H1285" s="794" t="s">
        <v>2918</v>
      </c>
      <c r="I1285" s="796" t="s">
        <v>2527</v>
      </c>
      <c r="J1285" s="796" t="s">
        <v>2918</v>
      </c>
      <c r="K1285" s="797">
        <v>4</v>
      </c>
      <c r="L1285" s="797">
        <v>12</v>
      </c>
      <c r="M1285" s="798">
        <v>16800</v>
      </c>
      <c r="N1285" s="796"/>
      <c r="O1285" s="796"/>
      <c r="P1285" s="795"/>
    </row>
    <row r="1286" spans="1:16" ht="36" x14ac:dyDescent="0.2">
      <c r="A1286" s="794" t="s">
        <v>3971</v>
      </c>
      <c r="B1286" s="715" t="s">
        <v>2897</v>
      </c>
      <c r="C1286" s="716" t="s">
        <v>2898</v>
      </c>
      <c r="D1286" s="794" t="s">
        <v>3476</v>
      </c>
      <c r="E1286" s="795">
        <v>2400</v>
      </c>
      <c r="F1286" s="796">
        <v>70350118</v>
      </c>
      <c r="G1286" s="794" t="s">
        <v>4056</v>
      </c>
      <c r="H1286" s="794" t="s">
        <v>3476</v>
      </c>
      <c r="I1286" s="796" t="s">
        <v>2556</v>
      </c>
      <c r="J1286" s="796" t="s">
        <v>3476</v>
      </c>
      <c r="K1286" s="797">
        <v>2</v>
      </c>
      <c r="L1286" s="797">
        <v>4</v>
      </c>
      <c r="M1286" s="798">
        <v>9600</v>
      </c>
      <c r="N1286" s="796"/>
      <c r="O1286" s="796"/>
      <c r="P1286" s="795"/>
    </row>
    <row r="1287" spans="1:16" ht="36" x14ac:dyDescent="0.2">
      <c r="A1287" s="794" t="s">
        <v>3971</v>
      </c>
      <c r="B1287" s="715" t="s">
        <v>2897</v>
      </c>
      <c r="C1287" s="716" t="s">
        <v>2898</v>
      </c>
      <c r="D1287" s="794" t="s">
        <v>3694</v>
      </c>
      <c r="E1287" s="795">
        <v>2400</v>
      </c>
      <c r="F1287" s="796">
        <v>46742218</v>
      </c>
      <c r="G1287" s="794" t="s">
        <v>3534</v>
      </c>
      <c r="H1287" s="794" t="s">
        <v>3694</v>
      </c>
      <c r="I1287" s="796" t="s">
        <v>2556</v>
      </c>
      <c r="J1287" s="796" t="s">
        <v>3694</v>
      </c>
      <c r="K1287" s="797">
        <v>2</v>
      </c>
      <c r="L1287" s="797">
        <v>4</v>
      </c>
      <c r="M1287" s="798">
        <v>9600</v>
      </c>
      <c r="N1287" s="796"/>
      <c r="O1287" s="796"/>
      <c r="P1287" s="795"/>
    </row>
    <row r="1288" spans="1:16" ht="24" x14ac:dyDescent="0.2">
      <c r="A1288" s="794" t="s">
        <v>3971</v>
      </c>
      <c r="B1288" s="715" t="s">
        <v>2897</v>
      </c>
      <c r="C1288" s="716" t="s">
        <v>2898</v>
      </c>
      <c r="D1288" s="794" t="s">
        <v>2918</v>
      </c>
      <c r="E1288" s="795">
        <v>1400</v>
      </c>
      <c r="F1288" s="796">
        <v>42486679</v>
      </c>
      <c r="G1288" s="794" t="s">
        <v>4057</v>
      </c>
      <c r="H1288" s="794" t="s">
        <v>2918</v>
      </c>
      <c r="I1288" s="796" t="s">
        <v>2527</v>
      </c>
      <c r="J1288" s="796" t="s">
        <v>2918</v>
      </c>
      <c r="K1288" s="797">
        <v>4</v>
      </c>
      <c r="L1288" s="797">
        <v>11</v>
      </c>
      <c r="M1288" s="798">
        <v>15400</v>
      </c>
      <c r="N1288" s="796">
        <v>2</v>
      </c>
      <c r="O1288" s="796">
        <v>6</v>
      </c>
      <c r="P1288" s="795">
        <v>8400</v>
      </c>
    </row>
    <row r="1289" spans="1:16" ht="36" x14ac:dyDescent="0.2">
      <c r="A1289" s="794" t="s">
        <v>3971</v>
      </c>
      <c r="B1289" s="715" t="s">
        <v>2897</v>
      </c>
      <c r="C1289" s="716" t="s">
        <v>2898</v>
      </c>
      <c r="D1289" s="794" t="s">
        <v>2918</v>
      </c>
      <c r="E1289" s="795">
        <v>1400</v>
      </c>
      <c r="F1289" s="796">
        <v>46517678</v>
      </c>
      <c r="G1289" s="794" t="s">
        <v>4058</v>
      </c>
      <c r="H1289" s="794" t="s">
        <v>2918</v>
      </c>
      <c r="I1289" s="796" t="s">
        <v>2527</v>
      </c>
      <c r="J1289" s="796" t="s">
        <v>2918</v>
      </c>
      <c r="K1289" s="797">
        <v>3</v>
      </c>
      <c r="L1289" s="797">
        <v>7</v>
      </c>
      <c r="M1289" s="798">
        <v>9800</v>
      </c>
      <c r="N1289" s="796">
        <v>2</v>
      </c>
      <c r="O1289" s="796">
        <v>6</v>
      </c>
      <c r="P1289" s="795">
        <v>8400</v>
      </c>
    </row>
    <row r="1290" spans="1:16" ht="36" x14ac:dyDescent="0.2">
      <c r="A1290" s="794" t="s">
        <v>3971</v>
      </c>
      <c r="B1290" s="715" t="s">
        <v>2897</v>
      </c>
      <c r="C1290" s="716" t="s">
        <v>2898</v>
      </c>
      <c r="D1290" s="794" t="s">
        <v>2909</v>
      </c>
      <c r="E1290" s="795">
        <v>1400</v>
      </c>
      <c r="F1290" s="796">
        <v>43299378</v>
      </c>
      <c r="G1290" s="794" t="s">
        <v>4059</v>
      </c>
      <c r="H1290" s="794" t="s">
        <v>2909</v>
      </c>
      <c r="I1290" s="796" t="s">
        <v>2527</v>
      </c>
      <c r="J1290" s="796" t="s">
        <v>2918</v>
      </c>
      <c r="K1290" s="797">
        <v>4</v>
      </c>
      <c r="L1290" s="797">
        <v>12</v>
      </c>
      <c r="M1290" s="798">
        <v>16800</v>
      </c>
      <c r="N1290" s="796">
        <v>2</v>
      </c>
      <c r="O1290" s="796">
        <v>6</v>
      </c>
      <c r="P1290" s="795">
        <v>8400</v>
      </c>
    </row>
    <row r="1291" spans="1:16" ht="36" x14ac:dyDescent="0.2">
      <c r="A1291" s="794" t="s">
        <v>3971</v>
      </c>
      <c r="B1291" s="715" t="s">
        <v>2897</v>
      </c>
      <c r="C1291" s="716" t="s">
        <v>2898</v>
      </c>
      <c r="D1291" s="794" t="s">
        <v>2918</v>
      </c>
      <c r="E1291" s="795">
        <v>1400</v>
      </c>
      <c r="F1291" s="796">
        <v>42688572</v>
      </c>
      <c r="G1291" s="794" t="s">
        <v>4060</v>
      </c>
      <c r="H1291" s="794" t="s">
        <v>2918</v>
      </c>
      <c r="I1291" s="796" t="s">
        <v>2527</v>
      </c>
      <c r="J1291" s="796" t="s">
        <v>2918</v>
      </c>
      <c r="K1291" s="797">
        <v>4</v>
      </c>
      <c r="L1291" s="797">
        <v>12</v>
      </c>
      <c r="M1291" s="798">
        <v>16800</v>
      </c>
      <c r="N1291" s="796">
        <v>2</v>
      </c>
      <c r="O1291" s="796">
        <v>6</v>
      </c>
      <c r="P1291" s="795">
        <v>8400</v>
      </c>
    </row>
    <row r="1292" spans="1:16" ht="48" x14ac:dyDescent="0.2">
      <c r="A1292" s="794" t="s">
        <v>3971</v>
      </c>
      <c r="B1292" s="715" t="s">
        <v>2897</v>
      </c>
      <c r="C1292" s="716" t="s">
        <v>2898</v>
      </c>
      <c r="D1292" s="794" t="s">
        <v>2940</v>
      </c>
      <c r="E1292" s="795">
        <v>4600</v>
      </c>
      <c r="F1292" s="796">
        <v>71569009</v>
      </c>
      <c r="G1292" s="794" t="s">
        <v>4061</v>
      </c>
      <c r="H1292" s="794" t="s">
        <v>2940</v>
      </c>
      <c r="I1292" s="796" t="s">
        <v>2556</v>
      </c>
      <c r="J1292" s="796" t="s">
        <v>3665</v>
      </c>
      <c r="K1292" s="797">
        <v>3</v>
      </c>
      <c r="L1292" s="797">
        <v>8</v>
      </c>
      <c r="M1292" s="798">
        <v>36800</v>
      </c>
      <c r="N1292" s="796"/>
      <c r="O1292" s="796"/>
      <c r="P1292" s="795"/>
    </row>
    <row r="1293" spans="1:16" ht="36" x14ac:dyDescent="0.2">
      <c r="A1293" s="794" t="s">
        <v>3971</v>
      </c>
      <c r="B1293" s="715" t="s">
        <v>2897</v>
      </c>
      <c r="C1293" s="716" t="s">
        <v>2898</v>
      </c>
      <c r="D1293" s="794" t="s">
        <v>3476</v>
      </c>
      <c r="E1293" s="795">
        <v>2600</v>
      </c>
      <c r="F1293" s="796">
        <v>71848285</v>
      </c>
      <c r="G1293" s="794" t="s">
        <v>4062</v>
      </c>
      <c r="H1293" s="794" t="s">
        <v>3476</v>
      </c>
      <c r="I1293" s="796" t="s">
        <v>2556</v>
      </c>
      <c r="J1293" s="796" t="s">
        <v>3476</v>
      </c>
      <c r="K1293" s="797">
        <v>2</v>
      </c>
      <c r="L1293" s="797">
        <v>4</v>
      </c>
      <c r="M1293" s="798">
        <v>10400</v>
      </c>
      <c r="N1293" s="796">
        <v>2</v>
      </c>
      <c r="O1293" s="796">
        <v>6</v>
      </c>
      <c r="P1293" s="795">
        <v>14400</v>
      </c>
    </row>
    <row r="1294" spans="1:16" ht="24" x14ac:dyDescent="0.2">
      <c r="A1294" s="794" t="s">
        <v>3971</v>
      </c>
      <c r="B1294" s="715" t="s">
        <v>2897</v>
      </c>
      <c r="C1294" s="716" t="s">
        <v>2898</v>
      </c>
      <c r="D1294" s="794" t="s">
        <v>3123</v>
      </c>
      <c r="E1294" s="795">
        <v>1400</v>
      </c>
      <c r="F1294" s="796">
        <v>70263865</v>
      </c>
      <c r="G1294" s="794" t="s">
        <v>4063</v>
      </c>
      <c r="H1294" s="794" t="s">
        <v>3123</v>
      </c>
      <c r="I1294" s="796" t="s">
        <v>2527</v>
      </c>
      <c r="J1294" s="796" t="s">
        <v>3123</v>
      </c>
      <c r="K1294" s="797">
        <v>3</v>
      </c>
      <c r="L1294" s="797">
        <v>7</v>
      </c>
      <c r="M1294" s="798">
        <v>9800</v>
      </c>
      <c r="N1294" s="796"/>
      <c r="O1294" s="796"/>
      <c r="P1294" s="795"/>
    </row>
    <row r="1295" spans="1:16" ht="36" x14ac:dyDescent="0.2">
      <c r="A1295" s="794" t="s">
        <v>3971</v>
      </c>
      <c r="B1295" s="715" t="s">
        <v>2897</v>
      </c>
      <c r="C1295" s="716" t="s">
        <v>2898</v>
      </c>
      <c r="D1295" s="794" t="s">
        <v>3476</v>
      </c>
      <c r="E1295" s="795">
        <v>2400</v>
      </c>
      <c r="F1295" s="796">
        <v>44646034</v>
      </c>
      <c r="G1295" s="794" t="s">
        <v>4064</v>
      </c>
      <c r="H1295" s="794" t="s">
        <v>3476</v>
      </c>
      <c r="I1295" s="796" t="s">
        <v>2556</v>
      </c>
      <c r="J1295" s="796" t="s">
        <v>3476</v>
      </c>
      <c r="K1295" s="797">
        <v>4</v>
      </c>
      <c r="L1295" s="797">
        <v>12</v>
      </c>
      <c r="M1295" s="798">
        <v>28800</v>
      </c>
      <c r="N1295" s="796">
        <v>2</v>
      </c>
      <c r="O1295" s="796">
        <v>6</v>
      </c>
      <c r="P1295" s="795">
        <v>14400</v>
      </c>
    </row>
    <row r="1296" spans="1:16" ht="24" x14ac:dyDescent="0.2">
      <c r="A1296" s="794" t="s">
        <v>3971</v>
      </c>
      <c r="B1296" s="715" t="s">
        <v>2897</v>
      </c>
      <c r="C1296" s="716" t="s">
        <v>2898</v>
      </c>
      <c r="D1296" s="794" t="s">
        <v>2909</v>
      </c>
      <c r="E1296" s="795">
        <v>1400</v>
      </c>
      <c r="F1296" s="796">
        <v>45730893</v>
      </c>
      <c r="G1296" s="794" t="s">
        <v>4065</v>
      </c>
      <c r="H1296" s="794" t="s">
        <v>2909</v>
      </c>
      <c r="I1296" s="796" t="s">
        <v>2527</v>
      </c>
      <c r="J1296" s="796" t="s">
        <v>2918</v>
      </c>
      <c r="K1296" s="797">
        <v>2</v>
      </c>
      <c r="L1296" s="797">
        <v>6</v>
      </c>
      <c r="M1296" s="798">
        <v>8400</v>
      </c>
      <c r="N1296" s="796"/>
      <c r="O1296" s="796"/>
      <c r="P1296" s="795"/>
    </row>
    <row r="1297" spans="1:16" ht="36" x14ac:dyDescent="0.2">
      <c r="A1297" s="794" t="s">
        <v>3971</v>
      </c>
      <c r="B1297" s="715" t="s">
        <v>2897</v>
      </c>
      <c r="C1297" s="716" t="s">
        <v>2898</v>
      </c>
      <c r="D1297" s="794" t="s">
        <v>2928</v>
      </c>
      <c r="E1297" s="795">
        <v>2600</v>
      </c>
      <c r="F1297" s="796">
        <v>45011146</v>
      </c>
      <c r="G1297" s="794" t="s">
        <v>4066</v>
      </c>
      <c r="H1297" s="794" t="s">
        <v>2928</v>
      </c>
      <c r="I1297" s="796" t="s">
        <v>2556</v>
      </c>
      <c r="J1297" s="796" t="s">
        <v>2928</v>
      </c>
      <c r="K1297" s="797">
        <v>4</v>
      </c>
      <c r="L1297" s="797">
        <v>12</v>
      </c>
      <c r="M1297" s="798">
        <v>31200</v>
      </c>
      <c r="N1297" s="796">
        <v>2</v>
      </c>
      <c r="O1297" s="796">
        <v>6</v>
      </c>
      <c r="P1297" s="795">
        <v>14400</v>
      </c>
    </row>
    <row r="1298" spans="1:16" ht="36" x14ac:dyDescent="0.2">
      <c r="A1298" s="794" t="s">
        <v>3971</v>
      </c>
      <c r="B1298" s="715" t="s">
        <v>2897</v>
      </c>
      <c r="C1298" s="716" t="s">
        <v>2898</v>
      </c>
      <c r="D1298" s="794" t="s">
        <v>3059</v>
      </c>
      <c r="E1298" s="795">
        <v>1800</v>
      </c>
      <c r="F1298" s="796">
        <v>44120617</v>
      </c>
      <c r="G1298" s="794" t="s">
        <v>4067</v>
      </c>
      <c r="H1298" s="794" t="s">
        <v>3059</v>
      </c>
      <c r="I1298" s="796" t="s">
        <v>2527</v>
      </c>
      <c r="J1298" s="796" t="s">
        <v>3059</v>
      </c>
      <c r="K1298" s="797">
        <v>4</v>
      </c>
      <c r="L1298" s="797">
        <v>12</v>
      </c>
      <c r="M1298" s="798">
        <v>21600</v>
      </c>
      <c r="N1298" s="796">
        <v>2</v>
      </c>
      <c r="O1298" s="796">
        <v>6</v>
      </c>
      <c r="P1298" s="795">
        <v>10800</v>
      </c>
    </row>
    <row r="1299" spans="1:16" ht="36" x14ac:dyDescent="0.2">
      <c r="A1299" s="794" t="s">
        <v>3971</v>
      </c>
      <c r="B1299" s="715" t="s">
        <v>2897</v>
      </c>
      <c r="C1299" s="716" t="s">
        <v>2898</v>
      </c>
      <c r="D1299" s="794" t="s">
        <v>2928</v>
      </c>
      <c r="E1299" s="795">
        <v>2400</v>
      </c>
      <c r="F1299" s="796">
        <v>31344090</v>
      </c>
      <c r="G1299" s="794" t="s">
        <v>4068</v>
      </c>
      <c r="H1299" s="794" t="s">
        <v>2928</v>
      </c>
      <c r="I1299" s="796" t="s">
        <v>2556</v>
      </c>
      <c r="J1299" s="796" t="s">
        <v>2928</v>
      </c>
      <c r="K1299" s="797">
        <v>4</v>
      </c>
      <c r="L1299" s="797">
        <v>11</v>
      </c>
      <c r="M1299" s="798">
        <v>26400</v>
      </c>
      <c r="N1299" s="796">
        <v>2</v>
      </c>
      <c r="O1299" s="796">
        <v>6</v>
      </c>
      <c r="P1299" s="795">
        <v>14400</v>
      </c>
    </row>
    <row r="1300" spans="1:16" ht="36" x14ac:dyDescent="0.2">
      <c r="A1300" s="794" t="s">
        <v>3971</v>
      </c>
      <c r="B1300" s="715" t="s">
        <v>2897</v>
      </c>
      <c r="C1300" s="716" t="s">
        <v>2898</v>
      </c>
      <c r="D1300" s="794" t="s">
        <v>3476</v>
      </c>
      <c r="E1300" s="795">
        <v>2600</v>
      </c>
      <c r="F1300" s="796">
        <v>47604092</v>
      </c>
      <c r="G1300" s="794" t="s">
        <v>4069</v>
      </c>
      <c r="H1300" s="794" t="s">
        <v>3476</v>
      </c>
      <c r="I1300" s="796" t="s">
        <v>2556</v>
      </c>
      <c r="J1300" s="796" t="s">
        <v>3476</v>
      </c>
      <c r="K1300" s="797">
        <v>3</v>
      </c>
      <c r="L1300" s="797">
        <v>7</v>
      </c>
      <c r="M1300" s="798">
        <v>18200</v>
      </c>
      <c r="N1300" s="796">
        <v>2</v>
      </c>
      <c r="O1300" s="796">
        <v>6</v>
      </c>
      <c r="P1300" s="795">
        <v>14400</v>
      </c>
    </row>
    <row r="1301" spans="1:16" ht="48" x14ac:dyDescent="0.2">
      <c r="A1301" s="794" t="s">
        <v>3971</v>
      </c>
      <c r="B1301" s="715" t="s">
        <v>2897</v>
      </c>
      <c r="C1301" s="716" t="s">
        <v>2898</v>
      </c>
      <c r="D1301" s="794" t="s">
        <v>2928</v>
      </c>
      <c r="E1301" s="795">
        <v>2600</v>
      </c>
      <c r="F1301" s="796">
        <v>73104192</v>
      </c>
      <c r="G1301" s="794" t="s">
        <v>4070</v>
      </c>
      <c r="H1301" s="794" t="s">
        <v>2928</v>
      </c>
      <c r="I1301" s="796" t="s">
        <v>2556</v>
      </c>
      <c r="J1301" s="796" t="s">
        <v>2928</v>
      </c>
      <c r="K1301" s="797">
        <v>2</v>
      </c>
      <c r="L1301" s="797">
        <v>4</v>
      </c>
      <c r="M1301" s="798">
        <v>10400</v>
      </c>
      <c r="N1301" s="796">
        <v>2</v>
      </c>
      <c r="O1301" s="796">
        <v>6</v>
      </c>
      <c r="P1301" s="795">
        <v>14400</v>
      </c>
    </row>
    <row r="1302" spans="1:16" ht="24" x14ac:dyDescent="0.2">
      <c r="A1302" s="794" t="s">
        <v>3971</v>
      </c>
      <c r="B1302" s="715" t="s">
        <v>2897</v>
      </c>
      <c r="C1302" s="716" t="s">
        <v>2898</v>
      </c>
      <c r="D1302" s="794" t="s">
        <v>2909</v>
      </c>
      <c r="E1302" s="795">
        <v>1400</v>
      </c>
      <c r="F1302" s="796">
        <v>44223193</v>
      </c>
      <c r="G1302" s="794" t="s">
        <v>4071</v>
      </c>
      <c r="H1302" s="794" t="s">
        <v>2909</v>
      </c>
      <c r="I1302" s="796" t="s">
        <v>2527</v>
      </c>
      <c r="J1302" s="796" t="s">
        <v>2918</v>
      </c>
      <c r="K1302" s="797">
        <v>4</v>
      </c>
      <c r="L1302" s="797">
        <v>11</v>
      </c>
      <c r="M1302" s="798">
        <v>15400</v>
      </c>
      <c r="N1302" s="796">
        <v>2</v>
      </c>
      <c r="O1302" s="796">
        <v>6</v>
      </c>
      <c r="P1302" s="795">
        <v>8400</v>
      </c>
    </row>
    <row r="1303" spans="1:16" ht="48" x14ac:dyDescent="0.2">
      <c r="A1303" s="794" t="s">
        <v>3971</v>
      </c>
      <c r="B1303" s="715" t="s">
        <v>2897</v>
      </c>
      <c r="C1303" s="716" t="s">
        <v>2898</v>
      </c>
      <c r="D1303" s="794" t="s">
        <v>2928</v>
      </c>
      <c r="E1303" s="795">
        <v>2600</v>
      </c>
      <c r="F1303" s="796">
        <v>31542047</v>
      </c>
      <c r="G1303" s="794" t="s">
        <v>4072</v>
      </c>
      <c r="H1303" s="794" t="s">
        <v>2928</v>
      </c>
      <c r="I1303" s="796" t="s">
        <v>2556</v>
      </c>
      <c r="J1303" s="796" t="s">
        <v>2928</v>
      </c>
      <c r="K1303" s="797">
        <v>4</v>
      </c>
      <c r="L1303" s="797">
        <v>12</v>
      </c>
      <c r="M1303" s="798">
        <v>31200</v>
      </c>
      <c r="N1303" s="796">
        <v>2</v>
      </c>
      <c r="O1303" s="796">
        <v>6</v>
      </c>
      <c r="P1303" s="795">
        <v>14400</v>
      </c>
    </row>
    <row r="1304" spans="1:16" ht="36" x14ac:dyDescent="0.2">
      <c r="A1304" s="794" t="s">
        <v>3971</v>
      </c>
      <c r="B1304" s="715" t="s">
        <v>2897</v>
      </c>
      <c r="C1304" s="716" t="s">
        <v>2898</v>
      </c>
      <c r="D1304" s="794" t="s">
        <v>2918</v>
      </c>
      <c r="E1304" s="795">
        <v>1400</v>
      </c>
      <c r="F1304" s="796">
        <v>41280735</v>
      </c>
      <c r="G1304" s="794" t="s">
        <v>4073</v>
      </c>
      <c r="H1304" s="794" t="s">
        <v>2918</v>
      </c>
      <c r="I1304" s="796" t="s">
        <v>2527</v>
      </c>
      <c r="J1304" s="796" t="s">
        <v>2918</v>
      </c>
      <c r="K1304" s="797">
        <v>4</v>
      </c>
      <c r="L1304" s="797">
        <v>12</v>
      </c>
      <c r="M1304" s="798">
        <v>16800</v>
      </c>
      <c r="N1304" s="796">
        <v>2</v>
      </c>
      <c r="O1304" s="796">
        <v>6</v>
      </c>
      <c r="P1304" s="795">
        <v>8400</v>
      </c>
    </row>
    <row r="1305" spans="1:16" ht="36" x14ac:dyDescent="0.2">
      <c r="A1305" s="794" t="s">
        <v>3971</v>
      </c>
      <c r="B1305" s="715" t="s">
        <v>2897</v>
      </c>
      <c r="C1305" s="716" t="s">
        <v>2898</v>
      </c>
      <c r="D1305" s="794" t="s">
        <v>2909</v>
      </c>
      <c r="E1305" s="795">
        <v>1400</v>
      </c>
      <c r="F1305" s="796">
        <v>41889820</v>
      </c>
      <c r="G1305" s="794" t="s">
        <v>4074</v>
      </c>
      <c r="H1305" s="794" t="s">
        <v>2909</v>
      </c>
      <c r="I1305" s="796" t="s">
        <v>2527</v>
      </c>
      <c r="J1305" s="796" t="s">
        <v>2918</v>
      </c>
      <c r="K1305" s="797">
        <v>4</v>
      </c>
      <c r="L1305" s="797">
        <v>12</v>
      </c>
      <c r="M1305" s="798">
        <v>16800</v>
      </c>
      <c r="N1305" s="796">
        <v>2</v>
      </c>
      <c r="O1305" s="796">
        <v>6</v>
      </c>
      <c r="P1305" s="795">
        <v>8400</v>
      </c>
    </row>
    <row r="1306" spans="1:16" ht="36" x14ac:dyDescent="0.2">
      <c r="A1306" s="794" t="s">
        <v>3971</v>
      </c>
      <c r="B1306" s="715" t="s">
        <v>2897</v>
      </c>
      <c r="C1306" s="716" t="s">
        <v>2898</v>
      </c>
      <c r="D1306" s="794" t="s">
        <v>3694</v>
      </c>
      <c r="E1306" s="795">
        <v>2400</v>
      </c>
      <c r="F1306" s="796">
        <v>45921234</v>
      </c>
      <c r="G1306" s="794" t="s">
        <v>4075</v>
      </c>
      <c r="H1306" s="794" t="s">
        <v>3694</v>
      </c>
      <c r="I1306" s="796" t="s">
        <v>2556</v>
      </c>
      <c r="J1306" s="796" t="s">
        <v>3694</v>
      </c>
      <c r="K1306" s="797">
        <v>4</v>
      </c>
      <c r="L1306" s="797">
        <v>12</v>
      </c>
      <c r="M1306" s="798">
        <v>28800</v>
      </c>
      <c r="N1306" s="796">
        <v>2</v>
      </c>
      <c r="O1306" s="796">
        <v>6</v>
      </c>
      <c r="P1306" s="795">
        <v>14400</v>
      </c>
    </row>
    <row r="1307" spans="1:16" ht="36" x14ac:dyDescent="0.2">
      <c r="A1307" s="794" t="s">
        <v>3971</v>
      </c>
      <c r="B1307" s="715" t="s">
        <v>2897</v>
      </c>
      <c r="C1307" s="716" t="s">
        <v>2898</v>
      </c>
      <c r="D1307" s="794" t="s">
        <v>3476</v>
      </c>
      <c r="E1307" s="795">
        <v>2400</v>
      </c>
      <c r="F1307" s="796">
        <v>47059119</v>
      </c>
      <c r="G1307" s="794" t="s">
        <v>4076</v>
      </c>
      <c r="H1307" s="794" t="s">
        <v>3476</v>
      </c>
      <c r="I1307" s="796" t="s">
        <v>2556</v>
      </c>
      <c r="J1307" s="796" t="s">
        <v>3476</v>
      </c>
      <c r="K1307" s="797">
        <v>2</v>
      </c>
      <c r="L1307" s="797">
        <v>6</v>
      </c>
      <c r="M1307" s="798">
        <v>14400</v>
      </c>
      <c r="N1307" s="796"/>
      <c r="O1307" s="796"/>
      <c r="P1307" s="795"/>
    </row>
    <row r="1308" spans="1:16" ht="36" x14ac:dyDescent="0.2">
      <c r="A1308" s="794" t="s">
        <v>3971</v>
      </c>
      <c r="B1308" s="715" t="s">
        <v>2897</v>
      </c>
      <c r="C1308" s="716" t="s">
        <v>2898</v>
      </c>
      <c r="D1308" s="794" t="s">
        <v>2909</v>
      </c>
      <c r="E1308" s="795">
        <v>1400</v>
      </c>
      <c r="F1308" s="796">
        <v>46454816</v>
      </c>
      <c r="G1308" s="794" t="s">
        <v>4077</v>
      </c>
      <c r="H1308" s="794" t="s">
        <v>2909</v>
      </c>
      <c r="I1308" s="796" t="s">
        <v>2527</v>
      </c>
      <c r="J1308" s="796" t="s">
        <v>2918</v>
      </c>
      <c r="K1308" s="797">
        <v>3</v>
      </c>
      <c r="L1308" s="797">
        <v>8</v>
      </c>
      <c r="M1308" s="798">
        <v>11200</v>
      </c>
      <c r="N1308" s="796">
        <v>2</v>
      </c>
      <c r="O1308" s="796">
        <v>6</v>
      </c>
      <c r="P1308" s="795">
        <v>8400</v>
      </c>
    </row>
    <row r="1309" spans="1:16" ht="36" x14ac:dyDescent="0.2">
      <c r="A1309" s="794" t="s">
        <v>3971</v>
      </c>
      <c r="B1309" s="715" t="s">
        <v>2897</v>
      </c>
      <c r="C1309" s="716" t="s">
        <v>2898</v>
      </c>
      <c r="D1309" s="794" t="s">
        <v>3476</v>
      </c>
      <c r="E1309" s="795">
        <v>2400</v>
      </c>
      <c r="F1309" s="796">
        <v>44413142</v>
      </c>
      <c r="G1309" s="794" t="s">
        <v>4078</v>
      </c>
      <c r="H1309" s="794" t="s">
        <v>3476</v>
      </c>
      <c r="I1309" s="796" t="s">
        <v>2556</v>
      </c>
      <c r="J1309" s="796" t="s">
        <v>3476</v>
      </c>
      <c r="K1309" s="797">
        <v>2</v>
      </c>
      <c r="L1309" s="797">
        <v>4</v>
      </c>
      <c r="M1309" s="798">
        <v>9600</v>
      </c>
      <c r="N1309" s="796">
        <v>2</v>
      </c>
      <c r="O1309" s="796">
        <v>6</v>
      </c>
      <c r="P1309" s="795">
        <v>14400</v>
      </c>
    </row>
    <row r="1310" spans="1:16" ht="36" x14ac:dyDescent="0.2">
      <c r="A1310" s="794" t="s">
        <v>3971</v>
      </c>
      <c r="B1310" s="715" t="s">
        <v>2897</v>
      </c>
      <c r="C1310" s="716" t="s">
        <v>2898</v>
      </c>
      <c r="D1310" s="794" t="s">
        <v>2918</v>
      </c>
      <c r="E1310" s="795">
        <v>1400</v>
      </c>
      <c r="F1310" s="796">
        <v>40822019</v>
      </c>
      <c r="G1310" s="794" t="s">
        <v>4079</v>
      </c>
      <c r="H1310" s="794" t="s">
        <v>2918</v>
      </c>
      <c r="I1310" s="796" t="s">
        <v>2527</v>
      </c>
      <c r="J1310" s="796" t="s">
        <v>2918</v>
      </c>
      <c r="K1310" s="797">
        <v>4</v>
      </c>
      <c r="L1310" s="797">
        <v>11</v>
      </c>
      <c r="M1310" s="798">
        <v>15400</v>
      </c>
      <c r="N1310" s="796"/>
      <c r="O1310" s="796"/>
      <c r="P1310" s="795"/>
    </row>
    <row r="1311" spans="1:16" ht="36" x14ac:dyDescent="0.2">
      <c r="A1311" s="794" t="s">
        <v>3971</v>
      </c>
      <c r="B1311" s="715" t="s">
        <v>2897</v>
      </c>
      <c r="C1311" s="716" t="s">
        <v>2898</v>
      </c>
      <c r="D1311" s="794" t="s">
        <v>2918</v>
      </c>
      <c r="E1311" s="795">
        <v>1600</v>
      </c>
      <c r="F1311" s="796">
        <v>41028500</v>
      </c>
      <c r="G1311" s="794" t="s">
        <v>4080</v>
      </c>
      <c r="H1311" s="794" t="s">
        <v>2918</v>
      </c>
      <c r="I1311" s="796" t="s">
        <v>2527</v>
      </c>
      <c r="J1311" s="796" t="s">
        <v>2918</v>
      </c>
      <c r="K1311" s="797">
        <v>4</v>
      </c>
      <c r="L1311" s="797">
        <v>12</v>
      </c>
      <c r="M1311" s="798">
        <v>19200</v>
      </c>
      <c r="N1311" s="796">
        <v>2</v>
      </c>
      <c r="O1311" s="796">
        <v>6</v>
      </c>
      <c r="P1311" s="795">
        <v>9600</v>
      </c>
    </row>
    <row r="1312" spans="1:16" ht="24" x14ac:dyDescent="0.2">
      <c r="A1312" s="794" t="s">
        <v>3971</v>
      </c>
      <c r="B1312" s="715" t="s">
        <v>2897</v>
      </c>
      <c r="C1312" s="716" t="s">
        <v>2898</v>
      </c>
      <c r="D1312" s="794" t="s">
        <v>2918</v>
      </c>
      <c r="E1312" s="795">
        <v>1400</v>
      </c>
      <c r="F1312" s="796">
        <v>43636214</v>
      </c>
      <c r="G1312" s="794" t="s">
        <v>4081</v>
      </c>
      <c r="H1312" s="794" t="s">
        <v>2918</v>
      </c>
      <c r="I1312" s="796" t="s">
        <v>2527</v>
      </c>
      <c r="J1312" s="796" t="s">
        <v>2918</v>
      </c>
      <c r="K1312" s="797">
        <v>3</v>
      </c>
      <c r="L1312" s="797">
        <v>12</v>
      </c>
      <c r="M1312" s="798">
        <v>16800</v>
      </c>
      <c r="N1312" s="796"/>
      <c r="O1312" s="796"/>
      <c r="P1312" s="795"/>
    </row>
    <row r="1313" spans="1:16" ht="24" x14ac:dyDescent="0.2">
      <c r="A1313" s="794" t="s">
        <v>3971</v>
      </c>
      <c r="B1313" s="715" t="s">
        <v>2897</v>
      </c>
      <c r="C1313" s="716" t="s">
        <v>2898</v>
      </c>
      <c r="D1313" s="794" t="s">
        <v>2918</v>
      </c>
      <c r="E1313" s="795">
        <v>1400</v>
      </c>
      <c r="F1313" s="796">
        <v>31551781</v>
      </c>
      <c r="G1313" s="794" t="s">
        <v>4082</v>
      </c>
      <c r="H1313" s="794" t="s">
        <v>2918</v>
      </c>
      <c r="I1313" s="796" t="s">
        <v>2527</v>
      </c>
      <c r="J1313" s="796" t="s">
        <v>2918</v>
      </c>
      <c r="K1313" s="797">
        <v>4</v>
      </c>
      <c r="L1313" s="797">
        <v>12</v>
      </c>
      <c r="M1313" s="798">
        <v>16800</v>
      </c>
      <c r="N1313" s="796">
        <v>2</v>
      </c>
      <c r="O1313" s="796">
        <v>6</v>
      </c>
      <c r="P1313" s="795">
        <v>8400</v>
      </c>
    </row>
    <row r="1314" spans="1:16" ht="24" x14ac:dyDescent="0.2">
      <c r="A1314" s="794" t="s">
        <v>3971</v>
      </c>
      <c r="B1314" s="715" t="s">
        <v>2897</v>
      </c>
      <c r="C1314" s="716" t="s">
        <v>2898</v>
      </c>
      <c r="D1314" s="794" t="s">
        <v>2928</v>
      </c>
      <c r="E1314" s="795">
        <v>2400</v>
      </c>
      <c r="F1314" s="796">
        <v>70263855</v>
      </c>
      <c r="G1314" s="794" t="s">
        <v>4083</v>
      </c>
      <c r="H1314" s="794" t="s">
        <v>2928</v>
      </c>
      <c r="I1314" s="796" t="s">
        <v>2556</v>
      </c>
      <c r="J1314" s="796" t="s">
        <v>2928</v>
      </c>
      <c r="K1314" s="797">
        <v>4</v>
      </c>
      <c r="L1314" s="797">
        <v>12</v>
      </c>
      <c r="M1314" s="798">
        <v>28800</v>
      </c>
      <c r="N1314" s="796">
        <v>2</v>
      </c>
      <c r="O1314" s="796">
        <v>6</v>
      </c>
      <c r="P1314" s="795">
        <v>14400</v>
      </c>
    </row>
    <row r="1315" spans="1:16" ht="48" x14ac:dyDescent="0.2">
      <c r="A1315" s="794" t="s">
        <v>3971</v>
      </c>
      <c r="B1315" s="715" t="s">
        <v>2897</v>
      </c>
      <c r="C1315" s="716" t="s">
        <v>2898</v>
      </c>
      <c r="D1315" s="794" t="s">
        <v>3476</v>
      </c>
      <c r="E1315" s="795">
        <v>2400</v>
      </c>
      <c r="F1315" s="796">
        <v>70271841</v>
      </c>
      <c r="G1315" s="794" t="s">
        <v>4084</v>
      </c>
      <c r="H1315" s="794" t="s">
        <v>3476</v>
      </c>
      <c r="I1315" s="796" t="s">
        <v>2556</v>
      </c>
      <c r="J1315" s="796" t="s">
        <v>3476</v>
      </c>
      <c r="K1315" s="797">
        <v>3</v>
      </c>
      <c r="L1315" s="797">
        <v>7</v>
      </c>
      <c r="M1315" s="798">
        <v>16800</v>
      </c>
      <c r="N1315" s="796">
        <v>2</v>
      </c>
      <c r="O1315" s="796">
        <v>6</v>
      </c>
      <c r="P1315" s="795">
        <v>14400</v>
      </c>
    </row>
    <row r="1316" spans="1:16" ht="36" x14ac:dyDescent="0.2">
      <c r="A1316" s="794" t="s">
        <v>3971</v>
      </c>
      <c r="B1316" s="715" t="s">
        <v>2897</v>
      </c>
      <c r="C1316" s="716" t="s">
        <v>2898</v>
      </c>
      <c r="D1316" s="794" t="s">
        <v>2918</v>
      </c>
      <c r="E1316" s="795">
        <v>1400</v>
      </c>
      <c r="F1316" s="796">
        <v>43684910</v>
      </c>
      <c r="G1316" s="794" t="s">
        <v>4085</v>
      </c>
      <c r="H1316" s="794" t="s">
        <v>2918</v>
      </c>
      <c r="I1316" s="796" t="s">
        <v>2527</v>
      </c>
      <c r="J1316" s="796" t="s">
        <v>2918</v>
      </c>
      <c r="K1316" s="797">
        <v>4</v>
      </c>
      <c r="L1316" s="797">
        <v>12</v>
      </c>
      <c r="M1316" s="798">
        <v>16800</v>
      </c>
      <c r="N1316" s="796">
        <v>2</v>
      </c>
      <c r="O1316" s="796">
        <v>6</v>
      </c>
      <c r="P1316" s="795">
        <v>8400</v>
      </c>
    </row>
    <row r="1317" spans="1:16" ht="48" x14ac:dyDescent="0.2">
      <c r="A1317" s="794" t="s">
        <v>3971</v>
      </c>
      <c r="B1317" s="715" t="s">
        <v>2897</v>
      </c>
      <c r="C1317" s="716" t="s">
        <v>2898</v>
      </c>
      <c r="D1317" s="794" t="s">
        <v>2918</v>
      </c>
      <c r="E1317" s="795">
        <v>1400</v>
      </c>
      <c r="F1317" s="796">
        <v>42260652</v>
      </c>
      <c r="G1317" s="794" t="s">
        <v>4086</v>
      </c>
      <c r="H1317" s="794" t="s">
        <v>2918</v>
      </c>
      <c r="I1317" s="796" t="s">
        <v>2527</v>
      </c>
      <c r="J1317" s="796" t="s">
        <v>2918</v>
      </c>
      <c r="K1317" s="796"/>
      <c r="L1317" s="796"/>
      <c r="M1317" s="796"/>
      <c r="N1317" s="796">
        <v>2</v>
      </c>
      <c r="O1317" s="796">
        <v>6</v>
      </c>
      <c r="P1317" s="795">
        <v>8400</v>
      </c>
    </row>
    <row r="1318" spans="1:16" ht="36" x14ac:dyDescent="0.2">
      <c r="A1318" s="794" t="s">
        <v>3971</v>
      </c>
      <c r="B1318" s="715" t="s">
        <v>2897</v>
      </c>
      <c r="C1318" s="716" t="s">
        <v>2898</v>
      </c>
      <c r="D1318" s="794" t="s">
        <v>3059</v>
      </c>
      <c r="E1318" s="795">
        <v>1800</v>
      </c>
      <c r="F1318" s="796">
        <v>41657879</v>
      </c>
      <c r="G1318" s="794" t="s">
        <v>4087</v>
      </c>
      <c r="H1318" s="794" t="s">
        <v>3059</v>
      </c>
      <c r="I1318" s="796" t="s">
        <v>2527</v>
      </c>
      <c r="J1318" s="796" t="s">
        <v>3059</v>
      </c>
      <c r="K1318" s="796"/>
      <c r="L1318" s="796"/>
      <c r="M1318" s="796"/>
      <c r="N1318" s="796">
        <v>2</v>
      </c>
      <c r="O1318" s="796">
        <v>4</v>
      </c>
      <c r="P1318" s="795">
        <v>9600</v>
      </c>
    </row>
    <row r="1319" spans="1:16" ht="24" x14ac:dyDescent="0.2">
      <c r="A1319" s="794" t="s">
        <v>3971</v>
      </c>
      <c r="B1319" s="715" t="s">
        <v>2897</v>
      </c>
      <c r="C1319" s="716" t="s">
        <v>2898</v>
      </c>
      <c r="D1319" s="794" t="s">
        <v>2918</v>
      </c>
      <c r="E1319" s="795">
        <v>1400</v>
      </c>
      <c r="F1319" s="796">
        <v>70759679</v>
      </c>
      <c r="G1319" s="794" t="s">
        <v>4088</v>
      </c>
      <c r="H1319" s="794" t="s">
        <v>2918</v>
      </c>
      <c r="I1319" s="796" t="s">
        <v>2527</v>
      </c>
      <c r="J1319" s="796" t="s">
        <v>2918</v>
      </c>
      <c r="K1319" s="796"/>
      <c r="L1319" s="796"/>
      <c r="M1319" s="796"/>
      <c r="N1319" s="796">
        <v>2</v>
      </c>
      <c r="O1319" s="796">
        <v>6</v>
      </c>
      <c r="P1319" s="795">
        <v>8400</v>
      </c>
    </row>
    <row r="1320" spans="1:16" ht="36" x14ac:dyDescent="0.2">
      <c r="A1320" s="794" t="s">
        <v>3971</v>
      </c>
      <c r="B1320" s="715" t="s">
        <v>2897</v>
      </c>
      <c r="C1320" s="716" t="s">
        <v>2898</v>
      </c>
      <c r="D1320" s="794" t="s">
        <v>2986</v>
      </c>
      <c r="E1320" s="795">
        <v>2400</v>
      </c>
      <c r="F1320" s="796">
        <v>48461099</v>
      </c>
      <c r="G1320" s="794" t="s">
        <v>4089</v>
      </c>
      <c r="H1320" s="794" t="s">
        <v>2986</v>
      </c>
      <c r="I1320" s="796" t="s">
        <v>2556</v>
      </c>
      <c r="J1320" s="796" t="s">
        <v>2986</v>
      </c>
      <c r="K1320" s="796"/>
      <c r="L1320" s="796"/>
      <c r="M1320" s="796"/>
      <c r="N1320" s="796">
        <v>2</v>
      </c>
      <c r="O1320" s="796">
        <v>5</v>
      </c>
      <c r="P1320" s="795">
        <v>12000</v>
      </c>
    </row>
    <row r="1321" spans="1:16" ht="48" x14ac:dyDescent="0.2">
      <c r="A1321" s="794" t="s">
        <v>3971</v>
      </c>
      <c r="B1321" s="715" t="s">
        <v>2897</v>
      </c>
      <c r="C1321" s="716" t="s">
        <v>2898</v>
      </c>
      <c r="D1321" s="794" t="s">
        <v>2734</v>
      </c>
      <c r="E1321" s="795">
        <v>1300</v>
      </c>
      <c r="F1321" s="796">
        <v>75274944</v>
      </c>
      <c r="G1321" s="794" t="s">
        <v>4090</v>
      </c>
      <c r="H1321" s="794" t="s">
        <v>2734</v>
      </c>
      <c r="I1321" s="796" t="s">
        <v>2527</v>
      </c>
      <c r="J1321" s="796" t="s">
        <v>4005</v>
      </c>
      <c r="K1321" s="796"/>
      <c r="L1321" s="796"/>
      <c r="M1321" s="796"/>
      <c r="N1321" s="796">
        <v>2</v>
      </c>
      <c r="O1321" s="796">
        <v>5</v>
      </c>
      <c r="P1321" s="795">
        <v>6500</v>
      </c>
    </row>
    <row r="1322" spans="1:16" ht="24" x14ac:dyDescent="0.2">
      <c r="A1322" s="794" t="s">
        <v>3971</v>
      </c>
      <c r="B1322" s="715" t="s">
        <v>2897</v>
      </c>
      <c r="C1322" s="716" t="s">
        <v>2898</v>
      </c>
      <c r="D1322" s="794" t="s">
        <v>2981</v>
      </c>
      <c r="E1322" s="795">
        <v>2400</v>
      </c>
      <c r="F1322" s="796">
        <v>31040728</v>
      </c>
      <c r="G1322" s="794" t="s">
        <v>4091</v>
      </c>
      <c r="H1322" s="794" t="s">
        <v>2981</v>
      </c>
      <c r="I1322" s="796" t="s">
        <v>2556</v>
      </c>
      <c r="J1322" s="796" t="s">
        <v>2981</v>
      </c>
      <c r="K1322" s="796"/>
      <c r="L1322" s="796"/>
      <c r="M1322" s="796"/>
      <c r="N1322" s="796">
        <v>2</v>
      </c>
      <c r="O1322" s="796">
        <v>6</v>
      </c>
      <c r="P1322" s="795">
        <v>14400</v>
      </c>
    </row>
    <row r="1323" spans="1:16" ht="36" x14ac:dyDescent="0.2">
      <c r="A1323" s="794" t="s">
        <v>3971</v>
      </c>
      <c r="B1323" s="715" t="s">
        <v>2897</v>
      </c>
      <c r="C1323" s="716" t="s">
        <v>2898</v>
      </c>
      <c r="D1323" s="794" t="s">
        <v>2986</v>
      </c>
      <c r="E1323" s="795">
        <v>3500</v>
      </c>
      <c r="F1323" s="796">
        <v>80608945</v>
      </c>
      <c r="G1323" s="794" t="s">
        <v>4092</v>
      </c>
      <c r="H1323" s="794" t="s">
        <v>2986</v>
      </c>
      <c r="I1323" s="796" t="s">
        <v>2556</v>
      </c>
      <c r="J1323" s="796" t="s">
        <v>2986</v>
      </c>
      <c r="K1323" s="796"/>
      <c r="L1323" s="796"/>
      <c r="M1323" s="796"/>
      <c r="N1323" s="796">
        <v>2</v>
      </c>
      <c r="O1323" s="796">
        <v>5</v>
      </c>
      <c r="P1323" s="795">
        <v>17500</v>
      </c>
    </row>
    <row r="1324" spans="1:16" ht="48" x14ac:dyDescent="0.2">
      <c r="A1324" s="794" t="s">
        <v>3971</v>
      </c>
      <c r="B1324" s="715" t="s">
        <v>2897</v>
      </c>
      <c r="C1324" s="716" t="s">
        <v>2898</v>
      </c>
      <c r="D1324" s="794" t="s">
        <v>3988</v>
      </c>
      <c r="E1324" s="795">
        <v>2400</v>
      </c>
      <c r="F1324" s="796">
        <v>40200141</v>
      </c>
      <c r="G1324" s="794" t="s">
        <v>4093</v>
      </c>
      <c r="H1324" s="794" t="s">
        <v>3988</v>
      </c>
      <c r="I1324" s="796" t="s">
        <v>2556</v>
      </c>
      <c r="J1324" s="796" t="s">
        <v>4094</v>
      </c>
      <c r="K1324" s="796"/>
      <c r="L1324" s="796"/>
      <c r="M1324" s="796"/>
      <c r="N1324" s="796">
        <v>2</v>
      </c>
      <c r="O1324" s="796">
        <v>6</v>
      </c>
      <c r="P1324" s="795">
        <v>14400</v>
      </c>
    </row>
    <row r="1325" spans="1:16" ht="48" x14ac:dyDescent="0.2">
      <c r="A1325" s="794" t="s">
        <v>3971</v>
      </c>
      <c r="B1325" s="715" t="s">
        <v>2897</v>
      </c>
      <c r="C1325" s="716" t="s">
        <v>2898</v>
      </c>
      <c r="D1325" s="794" t="s">
        <v>2945</v>
      </c>
      <c r="E1325" s="795">
        <v>1300</v>
      </c>
      <c r="F1325" s="796">
        <v>76292012</v>
      </c>
      <c r="G1325" s="794" t="s">
        <v>4095</v>
      </c>
      <c r="H1325" s="794" t="s">
        <v>2945</v>
      </c>
      <c r="I1325" s="796" t="s">
        <v>2527</v>
      </c>
      <c r="J1325" s="796" t="s">
        <v>4005</v>
      </c>
      <c r="K1325" s="796"/>
      <c r="L1325" s="796"/>
      <c r="M1325" s="796"/>
      <c r="N1325" s="796">
        <v>2</v>
      </c>
      <c r="O1325" s="796">
        <v>5</v>
      </c>
      <c r="P1325" s="795">
        <v>6500</v>
      </c>
    </row>
    <row r="1326" spans="1:16" ht="36" x14ac:dyDescent="0.2">
      <c r="A1326" s="794" t="s">
        <v>3971</v>
      </c>
      <c r="B1326" s="715" t="s">
        <v>2897</v>
      </c>
      <c r="C1326" s="716" t="s">
        <v>2898</v>
      </c>
      <c r="D1326" s="794" t="s">
        <v>4008</v>
      </c>
      <c r="E1326" s="795">
        <v>3500</v>
      </c>
      <c r="F1326" s="796">
        <v>10427359</v>
      </c>
      <c r="G1326" s="794" t="s">
        <v>3813</v>
      </c>
      <c r="H1326" s="794" t="s">
        <v>4008</v>
      </c>
      <c r="I1326" s="796" t="s">
        <v>2556</v>
      </c>
      <c r="J1326" s="796" t="s">
        <v>3128</v>
      </c>
      <c r="K1326" s="796"/>
      <c r="L1326" s="796"/>
      <c r="M1326" s="796"/>
      <c r="N1326" s="796">
        <v>2</v>
      </c>
      <c r="O1326" s="796">
        <v>5</v>
      </c>
      <c r="P1326" s="795">
        <v>17500</v>
      </c>
    </row>
    <row r="1327" spans="1:16" ht="36" x14ac:dyDescent="0.2">
      <c r="A1327" s="794" t="s">
        <v>3971</v>
      </c>
      <c r="B1327" s="715" t="s">
        <v>2897</v>
      </c>
      <c r="C1327" s="716" t="s">
        <v>2898</v>
      </c>
      <c r="D1327" s="794" t="s">
        <v>3235</v>
      </c>
      <c r="E1327" s="795">
        <v>2400</v>
      </c>
      <c r="F1327" s="796">
        <v>42353737</v>
      </c>
      <c r="G1327" s="794" t="s">
        <v>4096</v>
      </c>
      <c r="H1327" s="794" t="s">
        <v>3694</v>
      </c>
      <c r="I1327" s="796" t="s">
        <v>2556</v>
      </c>
      <c r="J1327" s="796" t="s">
        <v>3694</v>
      </c>
      <c r="K1327" s="796"/>
      <c r="L1327" s="796"/>
      <c r="M1327" s="796"/>
      <c r="N1327" s="796">
        <v>2</v>
      </c>
      <c r="O1327" s="796">
        <v>5</v>
      </c>
      <c r="P1327" s="795">
        <v>12000</v>
      </c>
    </row>
    <row r="1328" spans="1:16" ht="24" x14ac:dyDescent="0.2">
      <c r="A1328" s="794" t="s">
        <v>3971</v>
      </c>
      <c r="B1328" s="715" t="s">
        <v>2897</v>
      </c>
      <c r="C1328" s="716" t="s">
        <v>2898</v>
      </c>
      <c r="D1328" s="794" t="s">
        <v>3999</v>
      </c>
      <c r="E1328" s="795">
        <v>3000</v>
      </c>
      <c r="F1328" s="796">
        <v>42219532</v>
      </c>
      <c r="G1328" s="794" t="s">
        <v>4097</v>
      </c>
      <c r="H1328" s="794" t="s">
        <v>3999</v>
      </c>
      <c r="I1328" s="796" t="s">
        <v>2556</v>
      </c>
      <c r="J1328" s="796" t="s">
        <v>3571</v>
      </c>
      <c r="K1328" s="796"/>
      <c r="L1328" s="796"/>
      <c r="M1328" s="796"/>
      <c r="N1328" s="796">
        <v>1</v>
      </c>
      <c r="O1328" s="796">
        <v>4</v>
      </c>
      <c r="P1328" s="795">
        <v>12000</v>
      </c>
    </row>
    <row r="1329" spans="1:16" ht="36" x14ac:dyDescent="0.2">
      <c r="A1329" s="794" t="s">
        <v>3971</v>
      </c>
      <c r="B1329" s="715" t="s">
        <v>2897</v>
      </c>
      <c r="C1329" s="716" t="s">
        <v>2898</v>
      </c>
      <c r="D1329" s="794" t="s">
        <v>3008</v>
      </c>
      <c r="E1329" s="795">
        <v>2600</v>
      </c>
      <c r="F1329" s="796">
        <v>44502422</v>
      </c>
      <c r="G1329" s="794" t="s">
        <v>4098</v>
      </c>
      <c r="H1329" s="794" t="s">
        <v>3008</v>
      </c>
      <c r="I1329" s="796" t="s">
        <v>2556</v>
      </c>
      <c r="J1329" s="796" t="s">
        <v>3008</v>
      </c>
      <c r="K1329" s="796"/>
      <c r="L1329" s="796"/>
      <c r="M1329" s="796"/>
      <c r="N1329" s="796">
        <v>2</v>
      </c>
      <c r="O1329" s="796">
        <v>6</v>
      </c>
      <c r="P1329" s="795">
        <v>15600</v>
      </c>
    </row>
    <row r="1330" spans="1:16" ht="24" x14ac:dyDescent="0.2">
      <c r="A1330" s="794" t="s">
        <v>3971</v>
      </c>
      <c r="B1330" s="715" t="s">
        <v>2897</v>
      </c>
      <c r="C1330" s="716" t="s">
        <v>2898</v>
      </c>
      <c r="D1330" s="794" t="s">
        <v>2928</v>
      </c>
      <c r="E1330" s="795">
        <v>2400</v>
      </c>
      <c r="F1330" s="796">
        <v>70759696</v>
      </c>
      <c r="G1330" s="794" t="s">
        <v>4099</v>
      </c>
      <c r="H1330" s="794" t="s">
        <v>2928</v>
      </c>
      <c r="I1330" s="796" t="s">
        <v>2556</v>
      </c>
      <c r="J1330" s="796" t="s">
        <v>2928</v>
      </c>
      <c r="K1330" s="796"/>
      <c r="L1330" s="796"/>
      <c r="M1330" s="796"/>
      <c r="N1330" s="796">
        <v>2</v>
      </c>
      <c r="O1330" s="796">
        <v>6</v>
      </c>
      <c r="P1330" s="795">
        <v>14400</v>
      </c>
    </row>
    <row r="1331" spans="1:16" ht="36" x14ac:dyDescent="0.2">
      <c r="A1331" s="794" t="s">
        <v>3971</v>
      </c>
      <c r="B1331" s="715" t="s">
        <v>2897</v>
      </c>
      <c r="C1331" s="716" t="s">
        <v>2898</v>
      </c>
      <c r="D1331" s="794" t="s">
        <v>3128</v>
      </c>
      <c r="E1331" s="795">
        <v>3300</v>
      </c>
      <c r="F1331" s="796">
        <v>31044134</v>
      </c>
      <c r="G1331" s="794" t="s">
        <v>4100</v>
      </c>
      <c r="H1331" s="794" t="s">
        <v>3128</v>
      </c>
      <c r="I1331" s="796" t="s">
        <v>2556</v>
      </c>
      <c r="J1331" s="796" t="s">
        <v>3128</v>
      </c>
      <c r="K1331" s="796"/>
      <c r="L1331" s="796"/>
      <c r="M1331" s="796"/>
      <c r="N1331" s="796">
        <v>2</v>
      </c>
      <c r="O1331" s="796">
        <v>6</v>
      </c>
      <c r="P1331" s="795">
        <v>19800</v>
      </c>
    </row>
    <row r="1332" spans="1:16" ht="36" x14ac:dyDescent="0.2">
      <c r="A1332" s="794" t="s">
        <v>3971</v>
      </c>
      <c r="B1332" s="715" t="s">
        <v>2897</v>
      </c>
      <c r="C1332" s="716" t="s">
        <v>2898</v>
      </c>
      <c r="D1332" s="794" t="s">
        <v>3476</v>
      </c>
      <c r="E1332" s="795">
        <v>2400</v>
      </c>
      <c r="F1332" s="796">
        <v>70933844</v>
      </c>
      <c r="G1332" s="794" t="s">
        <v>4101</v>
      </c>
      <c r="H1332" s="794" t="s">
        <v>3476</v>
      </c>
      <c r="I1332" s="796" t="s">
        <v>2556</v>
      </c>
      <c r="J1332" s="796" t="s">
        <v>3476</v>
      </c>
      <c r="K1332" s="796"/>
      <c r="L1332" s="796"/>
      <c r="M1332" s="796"/>
      <c r="N1332" s="796">
        <v>2</v>
      </c>
      <c r="O1332" s="796">
        <v>6</v>
      </c>
      <c r="P1332" s="795">
        <v>14400</v>
      </c>
    </row>
    <row r="1333" spans="1:16" ht="36" x14ac:dyDescent="0.2">
      <c r="A1333" s="794" t="s">
        <v>3971</v>
      </c>
      <c r="B1333" s="715" t="s">
        <v>2897</v>
      </c>
      <c r="C1333" s="716" t="s">
        <v>2898</v>
      </c>
      <c r="D1333" s="794" t="s">
        <v>2928</v>
      </c>
      <c r="E1333" s="795">
        <v>2400</v>
      </c>
      <c r="F1333" s="796">
        <v>41382753</v>
      </c>
      <c r="G1333" s="794" t="s">
        <v>4102</v>
      </c>
      <c r="H1333" s="794" t="s">
        <v>2928</v>
      </c>
      <c r="I1333" s="796" t="s">
        <v>2556</v>
      </c>
      <c r="J1333" s="796" t="s">
        <v>2928</v>
      </c>
      <c r="K1333" s="796"/>
      <c r="L1333" s="796"/>
      <c r="M1333" s="796"/>
      <c r="N1333" s="796">
        <v>1</v>
      </c>
      <c r="O1333" s="796">
        <v>5</v>
      </c>
      <c r="P1333" s="795">
        <v>12000</v>
      </c>
    </row>
    <row r="1334" spans="1:16" ht="48" x14ac:dyDescent="0.2">
      <c r="A1334" s="794" t="s">
        <v>3971</v>
      </c>
      <c r="B1334" s="715" t="s">
        <v>2897</v>
      </c>
      <c r="C1334" s="716" t="s">
        <v>2898</v>
      </c>
      <c r="D1334" s="794" t="s">
        <v>2909</v>
      </c>
      <c r="E1334" s="795">
        <v>1400</v>
      </c>
      <c r="F1334" s="796">
        <v>31521345</v>
      </c>
      <c r="G1334" s="794" t="s">
        <v>4103</v>
      </c>
      <c r="H1334" s="794" t="s">
        <v>2909</v>
      </c>
      <c r="I1334" s="796" t="s">
        <v>2527</v>
      </c>
      <c r="J1334" s="796" t="s">
        <v>2909</v>
      </c>
      <c r="K1334" s="796"/>
      <c r="L1334" s="796"/>
      <c r="M1334" s="796"/>
      <c r="N1334" s="796">
        <v>2</v>
      </c>
      <c r="O1334" s="796">
        <v>6</v>
      </c>
      <c r="P1334" s="795">
        <v>8400</v>
      </c>
    </row>
    <row r="1335" spans="1:16" ht="24" x14ac:dyDescent="0.2">
      <c r="A1335" s="794" t="s">
        <v>3971</v>
      </c>
      <c r="B1335" s="715" t="s">
        <v>2897</v>
      </c>
      <c r="C1335" s="716" t="s">
        <v>2898</v>
      </c>
      <c r="D1335" s="794" t="s">
        <v>2940</v>
      </c>
      <c r="E1335" s="795">
        <v>4800</v>
      </c>
      <c r="F1335" s="796">
        <v>42550633</v>
      </c>
      <c r="G1335" s="794" t="s">
        <v>4104</v>
      </c>
      <c r="H1335" s="794" t="s">
        <v>3665</v>
      </c>
      <c r="I1335" s="796" t="s">
        <v>2556</v>
      </c>
      <c r="J1335" s="796" t="s">
        <v>3665</v>
      </c>
      <c r="K1335" s="796"/>
      <c r="L1335" s="796"/>
      <c r="M1335" s="796"/>
      <c r="N1335" s="796">
        <v>1</v>
      </c>
      <c r="O1335" s="796">
        <v>5</v>
      </c>
      <c r="P1335" s="795">
        <v>24000</v>
      </c>
    </row>
    <row r="1336" spans="1:16" ht="48" x14ac:dyDescent="0.2">
      <c r="A1336" s="794" t="s">
        <v>3971</v>
      </c>
      <c r="B1336" s="715" t="s">
        <v>2897</v>
      </c>
      <c r="C1336" s="716" t="s">
        <v>2898</v>
      </c>
      <c r="D1336" s="794" t="s">
        <v>2940</v>
      </c>
      <c r="E1336" s="795">
        <v>4800</v>
      </c>
      <c r="F1336" s="796">
        <v>42205046</v>
      </c>
      <c r="G1336" s="794" t="s">
        <v>4105</v>
      </c>
      <c r="H1336" s="794" t="s">
        <v>3665</v>
      </c>
      <c r="I1336" s="796" t="s">
        <v>2556</v>
      </c>
      <c r="J1336" s="796" t="s">
        <v>3665</v>
      </c>
      <c r="K1336" s="796"/>
      <c r="L1336" s="796"/>
      <c r="M1336" s="796"/>
      <c r="N1336" s="796">
        <v>2</v>
      </c>
      <c r="O1336" s="796">
        <v>6</v>
      </c>
      <c r="P1336" s="795">
        <v>28800</v>
      </c>
    </row>
    <row r="1337" spans="1:16" ht="24" x14ac:dyDescent="0.2">
      <c r="A1337" s="794" t="s">
        <v>3971</v>
      </c>
      <c r="B1337" s="715" t="s">
        <v>2897</v>
      </c>
      <c r="C1337" s="716" t="s">
        <v>2898</v>
      </c>
      <c r="D1337" s="794" t="s">
        <v>2928</v>
      </c>
      <c r="E1337" s="795">
        <v>2400</v>
      </c>
      <c r="F1337" s="796">
        <v>31543439</v>
      </c>
      <c r="G1337" s="794" t="s">
        <v>4051</v>
      </c>
      <c r="H1337" s="794" t="s">
        <v>2928</v>
      </c>
      <c r="I1337" s="796" t="s">
        <v>2556</v>
      </c>
      <c r="J1337" s="796" t="s">
        <v>2928</v>
      </c>
      <c r="K1337" s="796"/>
      <c r="L1337" s="796"/>
      <c r="M1337" s="796"/>
      <c r="N1337" s="796">
        <v>2</v>
      </c>
      <c r="O1337" s="796">
        <v>6</v>
      </c>
      <c r="P1337" s="795">
        <v>14400</v>
      </c>
    </row>
    <row r="1338" spans="1:16" ht="24" x14ac:dyDescent="0.2">
      <c r="A1338" s="794" t="s">
        <v>3971</v>
      </c>
      <c r="B1338" s="715" t="s">
        <v>2897</v>
      </c>
      <c r="C1338" s="716" t="s">
        <v>2898</v>
      </c>
      <c r="D1338" s="794" t="s">
        <v>2918</v>
      </c>
      <c r="E1338" s="795">
        <v>1400</v>
      </c>
      <c r="F1338" s="796">
        <v>45997105</v>
      </c>
      <c r="G1338" s="794" t="s">
        <v>4106</v>
      </c>
      <c r="H1338" s="794" t="s">
        <v>2918</v>
      </c>
      <c r="I1338" s="796" t="s">
        <v>2527</v>
      </c>
      <c r="J1338" s="796" t="s">
        <v>2918</v>
      </c>
      <c r="K1338" s="796"/>
      <c r="L1338" s="796"/>
      <c r="M1338" s="796"/>
      <c r="N1338" s="796">
        <v>1</v>
      </c>
      <c r="O1338" s="796">
        <v>6</v>
      </c>
      <c r="P1338" s="795">
        <v>8400</v>
      </c>
    </row>
    <row r="1339" spans="1:16" ht="36" x14ac:dyDescent="0.2">
      <c r="A1339" s="794" t="s">
        <v>3971</v>
      </c>
      <c r="B1339" s="715" t="s">
        <v>2897</v>
      </c>
      <c r="C1339" s="716" t="s">
        <v>2898</v>
      </c>
      <c r="D1339" s="794" t="s">
        <v>2918</v>
      </c>
      <c r="E1339" s="795">
        <v>1400</v>
      </c>
      <c r="F1339" s="796">
        <v>47803367</v>
      </c>
      <c r="G1339" s="794" t="s">
        <v>4107</v>
      </c>
      <c r="H1339" s="794" t="s">
        <v>2918</v>
      </c>
      <c r="I1339" s="796" t="s">
        <v>2527</v>
      </c>
      <c r="J1339" s="796" t="s">
        <v>2918</v>
      </c>
      <c r="K1339" s="796"/>
      <c r="L1339" s="796"/>
      <c r="M1339" s="796"/>
      <c r="N1339" s="796">
        <v>2</v>
      </c>
      <c r="O1339" s="796">
        <v>6</v>
      </c>
      <c r="P1339" s="795">
        <v>8400</v>
      </c>
    </row>
    <row r="1340" spans="1:16" ht="36" x14ac:dyDescent="0.2">
      <c r="A1340" s="794" t="s">
        <v>3971</v>
      </c>
      <c r="B1340" s="715" t="s">
        <v>2897</v>
      </c>
      <c r="C1340" s="716" t="s">
        <v>2898</v>
      </c>
      <c r="D1340" s="794" t="s">
        <v>3694</v>
      </c>
      <c r="E1340" s="795">
        <v>2400</v>
      </c>
      <c r="F1340" s="796">
        <v>46013788</v>
      </c>
      <c r="G1340" s="794" t="s">
        <v>4015</v>
      </c>
      <c r="H1340" s="794" t="s">
        <v>3694</v>
      </c>
      <c r="I1340" s="796" t="s">
        <v>2556</v>
      </c>
      <c r="J1340" s="796" t="s">
        <v>3694</v>
      </c>
      <c r="K1340" s="796"/>
      <c r="L1340" s="796"/>
      <c r="M1340" s="796"/>
      <c r="N1340" s="796">
        <v>1</v>
      </c>
      <c r="O1340" s="796">
        <v>5</v>
      </c>
      <c r="P1340" s="795">
        <v>12000</v>
      </c>
    </row>
    <row r="1341" spans="1:16" ht="36" x14ac:dyDescent="0.2">
      <c r="A1341" s="794" t="s">
        <v>3971</v>
      </c>
      <c r="B1341" s="715" t="s">
        <v>2897</v>
      </c>
      <c r="C1341" s="716" t="s">
        <v>2898</v>
      </c>
      <c r="D1341" s="794" t="s">
        <v>3059</v>
      </c>
      <c r="E1341" s="795">
        <v>1400</v>
      </c>
      <c r="F1341" s="796">
        <v>42400937</v>
      </c>
      <c r="G1341" s="794" t="s">
        <v>4108</v>
      </c>
      <c r="H1341" s="794" t="s">
        <v>3059</v>
      </c>
      <c r="I1341" s="796" t="s">
        <v>2556</v>
      </c>
      <c r="J1341" s="796" t="s">
        <v>3059</v>
      </c>
      <c r="K1341" s="796"/>
      <c r="L1341" s="796"/>
      <c r="M1341" s="796"/>
      <c r="N1341" s="796">
        <v>1</v>
      </c>
      <c r="O1341" s="796">
        <v>5</v>
      </c>
      <c r="P1341" s="795">
        <v>7000</v>
      </c>
    </row>
    <row r="1342" spans="1:16" ht="24" x14ac:dyDescent="0.2">
      <c r="A1342" s="794" t="s">
        <v>3971</v>
      </c>
      <c r="B1342" s="715" t="s">
        <v>2897</v>
      </c>
      <c r="C1342" s="716" t="s">
        <v>2898</v>
      </c>
      <c r="D1342" s="794" t="s">
        <v>3064</v>
      </c>
      <c r="E1342" s="795">
        <v>2400</v>
      </c>
      <c r="F1342" s="796">
        <v>47140090</v>
      </c>
      <c r="G1342" s="794" t="s">
        <v>4109</v>
      </c>
      <c r="H1342" s="794" t="s">
        <v>3064</v>
      </c>
      <c r="I1342" s="796" t="s">
        <v>2556</v>
      </c>
      <c r="J1342" s="796" t="s">
        <v>3064</v>
      </c>
      <c r="K1342" s="796"/>
      <c r="L1342" s="796"/>
      <c r="M1342" s="796"/>
      <c r="N1342" s="796">
        <v>2</v>
      </c>
      <c r="O1342" s="796">
        <v>6</v>
      </c>
      <c r="P1342" s="795">
        <v>14400</v>
      </c>
    </row>
    <row r="1343" spans="1:16" ht="48" x14ac:dyDescent="0.2">
      <c r="A1343" s="794" t="s">
        <v>3971</v>
      </c>
      <c r="B1343" s="715" t="s">
        <v>2897</v>
      </c>
      <c r="C1343" s="716" t="s">
        <v>2898</v>
      </c>
      <c r="D1343" s="794" t="s">
        <v>2940</v>
      </c>
      <c r="E1343" s="795">
        <v>4800</v>
      </c>
      <c r="F1343" s="796">
        <v>46226774</v>
      </c>
      <c r="G1343" s="794" t="s">
        <v>4110</v>
      </c>
      <c r="H1343" s="794" t="s">
        <v>3665</v>
      </c>
      <c r="I1343" s="796" t="s">
        <v>2556</v>
      </c>
      <c r="J1343" s="796" t="s">
        <v>3665</v>
      </c>
      <c r="K1343" s="796"/>
      <c r="L1343" s="796"/>
      <c r="M1343" s="796"/>
      <c r="N1343" s="796">
        <v>1</v>
      </c>
      <c r="O1343" s="796">
        <v>5</v>
      </c>
      <c r="P1343" s="795">
        <v>24000</v>
      </c>
    </row>
    <row r="1344" spans="1:16" ht="36" x14ac:dyDescent="0.2">
      <c r="A1344" s="794" t="s">
        <v>3971</v>
      </c>
      <c r="B1344" s="715" t="s">
        <v>2897</v>
      </c>
      <c r="C1344" s="716" t="s">
        <v>2898</v>
      </c>
      <c r="D1344" s="794" t="s">
        <v>2918</v>
      </c>
      <c r="E1344" s="795">
        <v>1600</v>
      </c>
      <c r="F1344" s="796">
        <v>45936185</v>
      </c>
      <c r="G1344" s="794" t="s">
        <v>4111</v>
      </c>
      <c r="H1344" s="794" t="s">
        <v>2918</v>
      </c>
      <c r="I1344" s="796" t="s">
        <v>2527</v>
      </c>
      <c r="J1344" s="796" t="s">
        <v>2918</v>
      </c>
      <c r="K1344" s="796"/>
      <c r="L1344" s="796"/>
      <c r="M1344" s="796"/>
      <c r="N1344" s="796">
        <v>1</v>
      </c>
      <c r="O1344" s="796">
        <v>4</v>
      </c>
      <c r="P1344" s="795">
        <v>6400</v>
      </c>
    </row>
    <row r="1345" spans="1:16" ht="24" x14ac:dyDescent="0.2">
      <c r="A1345" s="794" t="s">
        <v>3971</v>
      </c>
      <c r="B1345" s="715" t="s">
        <v>2897</v>
      </c>
      <c r="C1345" s="716" t="s">
        <v>2898</v>
      </c>
      <c r="D1345" s="794" t="s">
        <v>2918</v>
      </c>
      <c r="E1345" s="795">
        <v>1400</v>
      </c>
      <c r="F1345" s="796">
        <v>31551739</v>
      </c>
      <c r="G1345" s="794" t="s">
        <v>4112</v>
      </c>
      <c r="H1345" s="794" t="s">
        <v>2918</v>
      </c>
      <c r="I1345" s="796" t="s">
        <v>2527</v>
      </c>
      <c r="J1345" s="796" t="s">
        <v>2918</v>
      </c>
      <c r="K1345" s="796"/>
      <c r="L1345" s="796"/>
      <c r="M1345" s="796"/>
      <c r="N1345" s="796">
        <v>1</v>
      </c>
      <c r="O1345" s="796">
        <v>5</v>
      </c>
      <c r="P1345" s="795">
        <v>7000</v>
      </c>
    </row>
    <row r="1346" spans="1:16" ht="36" x14ac:dyDescent="0.2">
      <c r="A1346" s="794" t="s">
        <v>3971</v>
      </c>
      <c r="B1346" s="715" t="s">
        <v>2897</v>
      </c>
      <c r="C1346" s="716" t="s">
        <v>2898</v>
      </c>
      <c r="D1346" s="794" t="s">
        <v>2909</v>
      </c>
      <c r="E1346" s="795">
        <v>1400</v>
      </c>
      <c r="F1346" s="796">
        <v>43875980</v>
      </c>
      <c r="G1346" s="794" t="s">
        <v>4113</v>
      </c>
      <c r="H1346" s="794" t="s">
        <v>2909</v>
      </c>
      <c r="I1346" s="796" t="s">
        <v>2527</v>
      </c>
      <c r="J1346" s="796" t="s">
        <v>2909</v>
      </c>
      <c r="K1346" s="796"/>
      <c r="L1346" s="796"/>
      <c r="M1346" s="796"/>
      <c r="N1346" s="796">
        <v>1</v>
      </c>
      <c r="O1346" s="796">
        <v>5</v>
      </c>
      <c r="P1346" s="795">
        <v>7000</v>
      </c>
    </row>
    <row r="1347" spans="1:16" ht="36" x14ac:dyDescent="0.2">
      <c r="A1347" s="794" t="s">
        <v>3971</v>
      </c>
      <c r="B1347" s="715" t="s">
        <v>2897</v>
      </c>
      <c r="C1347" s="716" t="s">
        <v>2898</v>
      </c>
      <c r="D1347" s="794" t="s">
        <v>2918</v>
      </c>
      <c r="E1347" s="795">
        <v>1400</v>
      </c>
      <c r="F1347" s="796">
        <v>43993730</v>
      </c>
      <c r="G1347" s="794" t="s">
        <v>4114</v>
      </c>
      <c r="H1347" s="794" t="s">
        <v>2918</v>
      </c>
      <c r="I1347" s="796" t="s">
        <v>2527</v>
      </c>
      <c r="J1347" s="796" t="s">
        <v>2918</v>
      </c>
      <c r="K1347" s="796"/>
      <c r="L1347" s="796"/>
      <c r="M1347" s="796"/>
      <c r="N1347" s="796">
        <v>2</v>
      </c>
      <c r="O1347" s="796">
        <v>6</v>
      </c>
      <c r="P1347" s="795">
        <v>8400</v>
      </c>
    </row>
    <row r="1348" spans="1:16" x14ac:dyDescent="0.2">
      <c r="A1348" s="781" t="s">
        <v>1330</v>
      </c>
      <c r="B1348" s="782"/>
      <c r="C1348" s="792"/>
      <c r="D1348" s="782"/>
      <c r="E1348" s="782"/>
      <c r="F1348" s="782"/>
      <c r="G1348" s="799"/>
      <c r="H1348" s="782"/>
      <c r="I1348" s="782"/>
      <c r="J1348" s="782"/>
      <c r="K1348" s="782"/>
      <c r="L1348" s="782"/>
      <c r="M1348" s="782"/>
      <c r="N1348" s="782"/>
      <c r="O1348" s="782"/>
      <c r="P1348" s="782"/>
    </row>
    <row r="1349" spans="1:16" ht="36" x14ac:dyDescent="0.2">
      <c r="A1349" s="715" t="s">
        <v>1330</v>
      </c>
      <c r="B1349" s="715" t="s">
        <v>2897</v>
      </c>
      <c r="C1349" s="761" t="s">
        <v>2898</v>
      </c>
      <c r="D1349" s="715" t="s">
        <v>4115</v>
      </c>
      <c r="E1349" s="800">
        <v>1600</v>
      </c>
      <c r="F1349" s="715">
        <v>43293086</v>
      </c>
      <c r="G1349" s="715" t="s">
        <v>4116</v>
      </c>
      <c r="H1349" s="715" t="s">
        <v>4115</v>
      </c>
      <c r="I1349" s="715" t="s">
        <v>2527</v>
      </c>
      <c r="J1349" s="715" t="s">
        <v>2527</v>
      </c>
      <c r="K1349" s="761">
        <v>1</v>
      </c>
      <c r="L1349" s="761">
        <v>12</v>
      </c>
      <c r="M1349" s="801">
        <v>19200</v>
      </c>
      <c r="N1349" s="761"/>
      <c r="O1349" s="761"/>
      <c r="P1349" s="761"/>
    </row>
    <row r="1350" spans="1:16" ht="24" x14ac:dyDescent="0.2">
      <c r="A1350" s="715" t="s">
        <v>1330</v>
      </c>
      <c r="B1350" s="715" t="s">
        <v>2897</v>
      </c>
      <c r="C1350" s="761" t="s">
        <v>2898</v>
      </c>
      <c r="D1350" s="715" t="s">
        <v>4115</v>
      </c>
      <c r="E1350" s="800">
        <v>1600</v>
      </c>
      <c r="F1350" s="715">
        <v>45871638</v>
      </c>
      <c r="G1350" s="715" t="s">
        <v>4117</v>
      </c>
      <c r="H1350" s="715" t="s">
        <v>4115</v>
      </c>
      <c r="I1350" s="715" t="s">
        <v>2527</v>
      </c>
      <c r="J1350" s="715" t="s">
        <v>2527</v>
      </c>
      <c r="K1350" s="761">
        <v>1</v>
      </c>
      <c r="L1350" s="761">
        <v>12</v>
      </c>
      <c r="M1350" s="801">
        <v>19200</v>
      </c>
      <c r="N1350" s="761"/>
      <c r="O1350" s="761"/>
      <c r="P1350" s="761"/>
    </row>
    <row r="1351" spans="1:16" ht="36" x14ac:dyDescent="0.2">
      <c r="A1351" s="715" t="s">
        <v>1330</v>
      </c>
      <c r="B1351" s="715" t="s">
        <v>2897</v>
      </c>
      <c r="C1351" s="761" t="s">
        <v>2898</v>
      </c>
      <c r="D1351" s="715" t="s">
        <v>4118</v>
      </c>
      <c r="E1351" s="800">
        <v>1300</v>
      </c>
      <c r="F1351" s="715">
        <v>31042185</v>
      </c>
      <c r="G1351" s="715" t="s">
        <v>4119</v>
      </c>
      <c r="H1351" s="715" t="s">
        <v>4118</v>
      </c>
      <c r="I1351" s="715" t="s">
        <v>2527</v>
      </c>
      <c r="J1351" s="715" t="s">
        <v>2527</v>
      </c>
      <c r="K1351" s="761">
        <v>1</v>
      </c>
      <c r="L1351" s="761">
        <v>12</v>
      </c>
      <c r="M1351" s="801">
        <v>15600</v>
      </c>
      <c r="N1351" s="761"/>
      <c r="O1351" s="761"/>
      <c r="P1351" s="761"/>
    </row>
    <row r="1352" spans="1:16" ht="48" x14ac:dyDescent="0.2">
      <c r="A1352" s="715" t="s">
        <v>1330</v>
      </c>
      <c r="B1352" s="715" t="s">
        <v>2897</v>
      </c>
      <c r="C1352" s="761" t="s">
        <v>2898</v>
      </c>
      <c r="D1352" s="715" t="s">
        <v>4118</v>
      </c>
      <c r="E1352" s="800">
        <v>1300</v>
      </c>
      <c r="F1352" s="715">
        <v>46616333</v>
      </c>
      <c r="G1352" s="715" t="s">
        <v>4120</v>
      </c>
      <c r="H1352" s="715" t="s">
        <v>4118</v>
      </c>
      <c r="I1352" s="715" t="s">
        <v>2527</v>
      </c>
      <c r="J1352" s="715" t="s">
        <v>2527</v>
      </c>
      <c r="K1352" s="761">
        <v>1</v>
      </c>
      <c r="L1352" s="761">
        <v>12</v>
      </c>
      <c r="M1352" s="801">
        <v>15600</v>
      </c>
      <c r="N1352" s="761"/>
      <c r="O1352" s="761"/>
      <c r="P1352" s="761"/>
    </row>
    <row r="1353" spans="1:16" ht="24" x14ac:dyDescent="0.2">
      <c r="A1353" s="715" t="s">
        <v>1330</v>
      </c>
      <c r="B1353" s="715" t="s">
        <v>2897</v>
      </c>
      <c r="C1353" s="761" t="s">
        <v>2898</v>
      </c>
      <c r="D1353" s="715" t="s">
        <v>4118</v>
      </c>
      <c r="E1353" s="800">
        <v>1300</v>
      </c>
      <c r="F1353" s="715">
        <v>8854899</v>
      </c>
      <c r="G1353" s="715" t="s">
        <v>4121</v>
      </c>
      <c r="H1353" s="715" t="s">
        <v>4118</v>
      </c>
      <c r="I1353" s="715" t="s">
        <v>2527</v>
      </c>
      <c r="J1353" s="715" t="s">
        <v>2527</v>
      </c>
      <c r="K1353" s="761">
        <v>1</v>
      </c>
      <c r="L1353" s="761">
        <v>12</v>
      </c>
      <c r="M1353" s="801">
        <v>15600</v>
      </c>
      <c r="N1353" s="761"/>
      <c r="O1353" s="761"/>
      <c r="P1353" s="761"/>
    </row>
    <row r="1354" spans="1:16" ht="24" x14ac:dyDescent="0.2">
      <c r="A1354" s="715" t="s">
        <v>1330</v>
      </c>
      <c r="B1354" s="715" t="s">
        <v>2897</v>
      </c>
      <c r="C1354" s="761" t="s">
        <v>2898</v>
      </c>
      <c r="D1354" s="715" t="s">
        <v>2734</v>
      </c>
      <c r="E1354" s="800">
        <v>1800</v>
      </c>
      <c r="F1354" s="715">
        <v>46245413</v>
      </c>
      <c r="G1354" s="715" t="s">
        <v>4122</v>
      </c>
      <c r="H1354" s="715" t="s">
        <v>2734</v>
      </c>
      <c r="I1354" s="715" t="s">
        <v>2556</v>
      </c>
      <c r="J1354" s="715" t="s">
        <v>2556</v>
      </c>
      <c r="K1354" s="761">
        <v>1</v>
      </c>
      <c r="L1354" s="761">
        <v>12</v>
      </c>
      <c r="M1354" s="801">
        <v>21600</v>
      </c>
      <c r="N1354" s="761"/>
      <c r="O1354" s="761"/>
      <c r="P1354" s="761"/>
    </row>
    <row r="1355" spans="1:16" ht="36" x14ac:dyDescent="0.2">
      <c r="A1355" s="715" t="s">
        <v>1330</v>
      </c>
      <c r="B1355" s="715" t="s">
        <v>2897</v>
      </c>
      <c r="C1355" s="761" t="s">
        <v>2898</v>
      </c>
      <c r="D1355" s="715" t="s">
        <v>4123</v>
      </c>
      <c r="E1355" s="800">
        <v>4200</v>
      </c>
      <c r="F1355" s="715">
        <v>45880568</v>
      </c>
      <c r="G1355" s="715" t="s">
        <v>4124</v>
      </c>
      <c r="H1355" s="715" t="s">
        <v>4123</v>
      </c>
      <c r="I1355" s="715" t="s">
        <v>2556</v>
      </c>
      <c r="J1355" s="715" t="s">
        <v>2556</v>
      </c>
      <c r="K1355" s="761">
        <v>1</v>
      </c>
      <c r="L1355" s="761">
        <v>12</v>
      </c>
      <c r="M1355" s="801">
        <v>50400</v>
      </c>
      <c r="N1355" s="761"/>
      <c r="O1355" s="761"/>
      <c r="P1355" s="761"/>
    </row>
    <row r="1356" spans="1:16" ht="36" x14ac:dyDescent="0.2">
      <c r="A1356" s="715" t="s">
        <v>1330</v>
      </c>
      <c r="B1356" s="715" t="s">
        <v>2897</v>
      </c>
      <c r="C1356" s="761" t="s">
        <v>2898</v>
      </c>
      <c r="D1356" s="715" t="s">
        <v>2981</v>
      </c>
      <c r="E1356" s="800">
        <v>2200</v>
      </c>
      <c r="F1356" s="715">
        <v>76669414</v>
      </c>
      <c r="G1356" s="715" t="s">
        <v>4125</v>
      </c>
      <c r="H1356" s="715" t="s">
        <v>2981</v>
      </c>
      <c r="I1356" s="715" t="s">
        <v>2556</v>
      </c>
      <c r="J1356" s="715" t="s">
        <v>2556</v>
      </c>
      <c r="K1356" s="761">
        <v>1</v>
      </c>
      <c r="L1356" s="761">
        <v>12</v>
      </c>
      <c r="M1356" s="801">
        <v>26400</v>
      </c>
      <c r="N1356" s="761"/>
      <c r="O1356" s="761"/>
      <c r="P1356" s="761"/>
    </row>
    <row r="1357" spans="1:16" ht="24" x14ac:dyDescent="0.2">
      <c r="A1357" s="715" t="s">
        <v>1330</v>
      </c>
      <c r="B1357" s="715" t="s">
        <v>2897</v>
      </c>
      <c r="C1357" s="761" t="s">
        <v>2898</v>
      </c>
      <c r="D1357" s="715" t="s">
        <v>2918</v>
      </c>
      <c r="E1357" s="800">
        <v>1600</v>
      </c>
      <c r="F1357" s="715">
        <v>10755569</v>
      </c>
      <c r="G1357" s="715" t="s">
        <v>4126</v>
      </c>
      <c r="H1357" s="715" t="s">
        <v>2918</v>
      </c>
      <c r="I1357" s="715" t="s">
        <v>2527</v>
      </c>
      <c r="J1357" s="715" t="s">
        <v>2527</v>
      </c>
      <c r="K1357" s="761">
        <v>1</v>
      </c>
      <c r="L1357" s="761">
        <v>12</v>
      </c>
      <c r="M1357" s="801">
        <v>19200</v>
      </c>
      <c r="N1357" s="761"/>
      <c r="O1357" s="761"/>
      <c r="P1357" s="761"/>
    </row>
    <row r="1358" spans="1:16" ht="36" x14ac:dyDescent="0.2">
      <c r="A1358" s="715" t="s">
        <v>1330</v>
      </c>
      <c r="B1358" s="715" t="s">
        <v>2897</v>
      </c>
      <c r="C1358" s="761" t="s">
        <v>2898</v>
      </c>
      <c r="D1358" s="715" t="s">
        <v>4118</v>
      </c>
      <c r="E1358" s="800">
        <v>1400</v>
      </c>
      <c r="F1358" s="715">
        <v>41616177</v>
      </c>
      <c r="G1358" s="715" t="s">
        <v>4127</v>
      </c>
      <c r="H1358" s="715" t="s">
        <v>4118</v>
      </c>
      <c r="I1358" s="715" t="s">
        <v>2527</v>
      </c>
      <c r="J1358" s="715" t="s">
        <v>2527</v>
      </c>
      <c r="K1358" s="761">
        <v>1</v>
      </c>
      <c r="L1358" s="761">
        <v>12</v>
      </c>
      <c r="M1358" s="801">
        <v>16800</v>
      </c>
      <c r="N1358" s="761"/>
      <c r="O1358" s="761"/>
      <c r="P1358" s="761"/>
    </row>
    <row r="1359" spans="1:16" ht="48" x14ac:dyDescent="0.2">
      <c r="A1359" s="715" t="s">
        <v>1330</v>
      </c>
      <c r="B1359" s="715" t="s">
        <v>2897</v>
      </c>
      <c r="C1359" s="761" t="s">
        <v>2898</v>
      </c>
      <c r="D1359" s="715" t="s">
        <v>4128</v>
      </c>
      <c r="E1359" s="800">
        <v>1500</v>
      </c>
      <c r="F1359" s="715">
        <v>42636908</v>
      </c>
      <c r="G1359" s="715" t="s">
        <v>4129</v>
      </c>
      <c r="H1359" s="715" t="s">
        <v>4128</v>
      </c>
      <c r="I1359" s="715" t="s">
        <v>2527</v>
      </c>
      <c r="J1359" s="715" t="s">
        <v>2527</v>
      </c>
      <c r="K1359" s="761">
        <v>1</v>
      </c>
      <c r="L1359" s="761">
        <v>12</v>
      </c>
      <c r="M1359" s="801">
        <v>18000</v>
      </c>
      <c r="N1359" s="761"/>
      <c r="O1359" s="761"/>
      <c r="P1359" s="761"/>
    </row>
    <row r="1360" spans="1:16" ht="36" x14ac:dyDescent="0.2">
      <c r="A1360" s="715" t="s">
        <v>1330</v>
      </c>
      <c r="B1360" s="715" t="s">
        <v>2897</v>
      </c>
      <c r="C1360" s="761" t="s">
        <v>2898</v>
      </c>
      <c r="D1360" s="715" t="s">
        <v>4130</v>
      </c>
      <c r="E1360" s="800">
        <v>2200</v>
      </c>
      <c r="F1360" s="715">
        <v>42742578</v>
      </c>
      <c r="G1360" s="715" t="s">
        <v>4131</v>
      </c>
      <c r="H1360" s="715" t="s">
        <v>4130</v>
      </c>
      <c r="I1360" s="715" t="s">
        <v>2556</v>
      </c>
      <c r="J1360" s="715" t="s">
        <v>2556</v>
      </c>
      <c r="K1360" s="761">
        <v>1</v>
      </c>
      <c r="L1360" s="761">
        <v>12</v>
      </c>
      <c r="M1360" s="801">
        <v>26400</v>
      </c>
      <c r="N1360" s="761"/>
      <c r="O1360" s="761"/>
      <c r="P1360" s="761"/>
    </row>
    <row r="1361" spans="1:16" ht="36" x14ac:dyDescent="0.2">
      <c r="A1361" s="715" t="s">
        <v>1330</v>
      </c>
      <c r="B1361" s="715" t="s">
        <v>2897</v>
      </c>
      <c r="C1361" s="761" t="s">
        <v>2898</v>
      </c>
      <c r="D1361" s="715" t="s">
        <v>4132</v>
      </c>
      <c r="E1361" s="800">
        <v>3800</v>
      </c>
      <c r="F1361" s="715">
        <v>42179053</v>
      </c>
      <c r="G1361" s="715" t="s">
        <v>4133</v>
      </c>
      <c r="H1361" s="715" t="s">
        <v>4132</v>
      </c>
      <c r="I1361" s="715" t="s">
        <v>2556</v>
      </c>
      <c r="J1361" s="715" t="s">
        <v>2556</v>
      </c>
      <c r="K1361" s="761">
        <v>1</v>
      </c>
      <c r="L1361" s="761">
        <v>12</v>
      </c>
      <c r="M1361" s="801">
        <v>45600</v>
      </c>
      <c r="N1361" s="761"/>
      <c r="O1361" s="761"/>
      <c r="P1361" s="761"/>
    </row>
    <row r="1362" spans="1:16" ht="36" x14ac:dyDescent="0.2">
      <c r="A1362" s="715" t="s">
        <v>1330</v>
      </c>
      <c r="B1362" s="715" t="s">
        <v>2897</v>
      </c>
      <c r="C1362" s="761" t="s">
        <v>2898</v>
      </c>
      <c r="D1362" s="715" t="s">
        <v>2918</v>
      </c>
      <c r="E1362" s="800">
        <v>1400</v>
      </c>
      <c r="F1362" s="715">
        <v>42900140</v>
      </c>
      <c r="G1362" s="715" t="s">
        <v>4134</v>
      </c>
      <c r="H1362" s="715" t="s">
        <v>2918</v>
      </c>
      <c r="I1362" s="715" t="s">
        <v>2527</v>
      </c>
      <c r="J1362" s="715" t="s">
        <v>2527</v>
      </c>
      <c r="K1362" s="761">
        <v>1</v>
      </c>
      <c r="L1362" s="761">
        <v>12</v>
      </c>
      <c r="M1362" s="801">
        <v>16800</v>
      </c>
      <c r="N1362" s="761"/>
      <c r="O1362" s="761"/>
      <c r="P1362" s="761"/>
    </row>
    <row r="1363" spans="1:16" ht="36" x14ac:dyDescent="0.2">
      <c r="A1363" s="715" t="s">
        <v>1330</v>
      </c>
      <c r="B1363" s="715" t="s">
        <v>2897</v>
      </c>
      <c r="C1363" s="761" t="s">
        <v>2898</v>
      </c>
      <c r="D1363" s="715" t="s">
        <v>4135</v>
      </c>
      <c r="E1363" s="800">
        <v>2200</v>
      </c>
      <c r="F1363" s="715">
        <v>44808895</v>
      </c>
      <c r="G1363" s="715" t="s">
        <v>4136</v>
      </c>
      <c r="H1363" s="715" t="s">
        <v>4135</v>
      </c>
      <c r="I1363" s="715" t="s">
        <v>2556</v>
      </c>
      <c r="J1363" s="715" t="s">
        <v>2556</v>
      </c>
      <c r="K1363" s="761">
        <v>1</v>
      </c>
      <c r="L1363" s="761">
        <v>12</v>
      </c>
      <c r="M1363" s="801">
        <v>26400</v>
      </c>
      <c r="N1363" s="761"/>
      <c r="O1363" s="761"/>
      <c r="P1363" s="761"/>
    </row>
    <row r="1364" spans="1:16" ht="36" x14ac:dyDescent="0.2">
      <c r="A1364" s="715" t="s">
        <v>1330</v>
      </c>
      <c r="B1364" s="715" t="s">
        <v>2897</v>
      </c>
      <c r="C1364" s="761" t="s">
        <v>2898</v>
      </c>
      <c r="D1364" s="715" t="s">
        <v>2918</v>
      </c>
      <c r="E1364" s="800">
        <v>1600</v>
      </c>
      <c r="F1364" s="715">
        <v>44894132</v>
      </c>
      <c r="G1364" s="715" t="s">
        <v>4137</v>
      </c>
      <c r="H1364" s="715" t="s">
        <v>2918</v>
      </c>
      <c r="I1364" s="715" t="s">
        <v>2527</v>
      </c>
      <c r="J1364" s="715" t="s">
        <v>2527</v>
      </c>
      <c r="K1364" s="761">
        <v>1</v>
      </c>
      <c r="L1364" s="761">
        <v>12</v>
      </c>
      <c r="M1364" s="801">
        <v>19200</v>
      </c>
      <c r="N1364" s="761"/>
      <c r="O1364" s="761"/>
      <c r="P1364" s="761"/>
    </row>
    <row r="1365" spans="1:16" ht="36" x14ac:dyDescent="0.2">
      <c r="A1365" s="715" t="s">
        <v>1330</v>
      </c>
      <c r="B1365" s="715" t="s">
        <v>2897</v>
      </c>
      <c r="C1365" s="761" t="s">
        <v>2898</v>
      </c>
      <c r="D1365" s="715" t="s">
        <v>4128</v>
      </c>
      <c r="E1365" s="800">
        <v>1500</v>
      </c>
      <c r="F1365" s="715">
        <v>10369322</v>
      </c>
      <c r="G1365" s="715" t="s">
        <v>4138</v>
      </c>
      <c r="H1365" s="715" t="s">
        <v>4128</v>
      </c>
      <c r="I1365" s="715" t="s">
        <v>2527</v>
      </c>
      <c r="J1365" s="715" t="s">
        <v>2527</v>
      </c>
      <c r="K1365" s="761">
        <v>1</v>
      </c>
      <c r="L1365" s="761">
        <v>12</v>
      </c>
      <c r="M1365" s="801">
        <v>18000</v>
      </c>
      <c r="N1365" s="761"/>
      <c r="O1365" s="761"/>
      <c r="P1365" s="761"/>
    </row>
    <row r="1366" spans="1:16" ht="48" x14ac:dyDescent="0.2">
      <c r="A1366" s="715" t="s">
        <v>1330</v>
      </c>
      <c r="B1366" s="715" t="s">
        <v>2897</v>
      </c>
      <c r="C1366" s="761" t="s">
        <v>2898</v>
      </c>
      <c r="D1366" s="715" t="s">
        <v>4118</v>
      </c>
      <c r="E1366" s="800">
        <v>1300</v>
      </c>
      <c r="F1366" s="715">
        <v>40181092</v>
      </c>
      <c r="G1366" s="715" t="s">
        <v>4139</v>
      </c>
      <c r="H1366" s="715" t="s">
        <v>4118</v>
      </c>
      <c r="I1366" s="715" t="s">
        <v>2527</v>
      </c>
      <c r="J1366" s="715" t="s">
        <v>2527</v>
      </c>
      <c r="K1366" s="761">
        <v>1</v>
      </c>
      <c r="L1366" s="761">
        <v>12</v>
      </c>
      <c r="M1366" s="801">
        <v>15600</v>
      </c>
      <c r="N1366" s="761"/>
      <c r="O1366" s="761"/>
      <c r="P1366" s="761"/>
    </row>
    <row r="1367" spans="1:16" ht="36" x14ac:dyDescent="0.2">
      <c r="A1367" s="715" t="s">
        <v>1330</v>
      </c>
      <c r="B1367" s="715" t="s">
        <v>2897</v>
      </c>
      <c r="C1367" s="761" t="s">
        <v>2898</v>
      </c>
      <c r="D1367" s="715" t="s">
        <v>2918</v>
      </c>
      <c r="E1367" s="800">
        <v>1600</v>
      </c>
      <c r="F1367" s="715">
        <v>45460812</v>
      </c>
      <c r="G1367" s="715" t="s">
        <v>4140</v>
      </c>
      <c r="H1367" s="715" t="s">
        <v>2918</v>
      </c>
      <c r="I1367" s="715" t="s">
        <v>2527</v>
      </c>
      <c r="J1367" s="715" t="s">
        <v>2527</v>
      </c>
      <c r="K1367" s="761">
        <v>1</v>
      </c>
      <c r="L1367" s="761">
        <v>12</v>
      </c>
      <c r="M1367" s="801">
        <v>19200</v>
      </c>
      <c r="N1367" s="761"/>
      <c r="O1367" s="761"/>
      <c r="P1367" s="761"/>
    </row>
    <row r="1368" spans="1:16" ht="24" x14ac:dyDescent="0.2">
      <c r="A1368" s="715" t="s">
        <v>1330</v>
      </c>
      <c r="B1368" s="715" t="s">
        <v>2897</v>
      </c>
      <c r="C1368" s="761" t="s">
        <v>2898</v>
      </c>
      <c r="D1368" s="715" t="s">
        <v>4141</v>
      </c>
      <c r="E1368" s="800">
        <v>1600</v>
      </c>
      <c r="F1368" s="715">
        <v>42453531</v>
      </c>
      <c r="G1368" s="715" t="s">
        <v>4142</v>
      </c>
      <c r="H1368" s="715" t="s">
        <v>4141</v>
      </c>
      <c r="I1368" s="715" t="s">
        <v>2527</v>
      </c>
      <c r="J1368" s="715" t="s">
        <v>2527</v>
      </c>
      <c r="K1368" s="761">
        <v>1</v>
      </c>
      <c r="L1368" s="761">
        <v>12</v>
      </c>
      <c r="M1368" s="801">
        <v>19200</v>
      </c>
      <c r="N1368" s="761"/>
      <c r="O1368" s="761"/>
      <c r="P1368" s="761"/>
    </row>
    <row r="1369" spans="1:16" ht="36" x14ac:dyDescent="0.2">
      <c r="A1369" s="715" t="s">
        <v>1330</v>
      </c>
      <c r="B1369" s="715" t="s">
        <v>2897</v>
      </c>
      <c r="C1369" s="761" t="s">
        <v>2898</v>
      </c>
      <c r="D1369" s="715" t="s">
        <v>4115</v>
      </c>
      <c r="E1369" s="800">
        <v>1600</v>
      </c>
      <c r="F1369" s="715">
        <v>41856683</v>
      </c>
      <c r="G1369" s="715" t="s">
        <v>4143</v>
      </c>
      <c r="H1369" s="715" t="s">
        <v>4115</v>
      </c>
      <c r="I1369" s="715" t="s">
        <v>2527</v>
      </c>
      <c r="J1369" s="715" t="s">
        <v>2527</v>
      </c>
      <c r="K1369" s="761">
        <v>1</v>
      </c>
      <c r="L1369" s="761">
        <v>12</v>
      </c>
      <c r="M1369" s="801">
        <v>19200</v>
      </c>
      <c r="N1369" s="761"/>
      <c r="O1369" s="761"/>
      <c r="P1369" s="761"/>
    </row>
    <row r="1370" spans="1:16" ht="48" x14ac:dyDescent="0.2">
      <c r="A1370" s="715" t="s">
        <v>1330</v>
      </c>
      <c r="B1370" s="715" t="s">
        <v>2897</v>
      </c>
      <c r="C1370" s="761" t="s">
        <v>2898</v>
      </c>
      <c r="D1370" s="715" t="s">
        <v>3142</v>
      </c>
      <c r="E1370" s="800">
        <v>2200</v>
      </c>
      <c r="F1370" s="715">
        <v>40858050</v>
      </c>
      <c r="G1370" s="715" t="s">
        <v>4144</v>
      </c>
      <c r="H1370" s="715" t="s">
        <v>3142</v>
      </c>
      <c r="I1370" s="715" t="s">
        <v>2556</v>
      </c>
      <c r="J1370" s="715" t="s">
        <v>2556</v>
      </c>
      <c r="K1370" s="761">
        <v>1</v>
      </c>
      <c r="L1370" s="761">
        <v>12</v>
      </c>
      <c r="M1370" s="801">
        <v>26400</v>
      </c>
      <c r="N1370" s="761"/>
      <c r="O1370" s="761"/>
      <c r="P1370" s="761"/>
    </row>
    <row r="1371" spans="1:16" ht="36" x14ac:dyDescent="0.2">
      <c r="A1371" s="715" t="s">
        <v>1330</v>
      </c>
      <c r="B1371" s="715" t="s">
        <v>2897</v>
      </c>
      <c r="C1371" s="761" t="s">
        <v>2898</v>
      </c>
      <c r="D1371" s="715" t="s">
        <v>4145</v>
      </c>
      <c r="E1371" s="800">
        <v>2200</v>
      </c>
      <c r="F1371" s="715">
        <v>43221447</v>
      </c>
      <c r="G1371" s="715" t="s">
        <v>4146</v>
      </c>
      <c r="H1371" s="715" t="s">
        <v>4145</v>
      </c>
      <c r="I1371" s="715" t="s">
        <v>2556</v>
      </c>
      <c r="J1371" s="715" t="s">
        <v>2556</v>
      </c>
      <c r="K1371" s="761">
        <v>1</v>
      </c>
      <c r="L1371" s="761">
        <v>12</v>
      </c>
      <c r="M1371" s="801">
        <v>26400</v>
      </c>
      <c r="N1371" s="761"/>
      <c r="O1371" s="761"/>
      <c r="P1371" s="761"/>
    </row>
    <row r="1372" spans="1:16" ht="36" x14ac:dyDescent="0.2">
      <c r="A1372" s="715" t="s">
        <v>1330</v>
      </c>
      <c r="B1372" s="715" t="s">
        <v>2897</v>
      </c>
      <c r="C1372" s="761" t="s">
        <v>2898</v>
      </c>
      <c r="D1372" s="715" t="s">
        <v>4128</v>
      </c>
      <c r="E1372" s="800">
        <v>1500</v>
      </c>
      <c r="F1372" s="715">
        <v>31041924</v>
      </c>
      <c r="G1372" s="715" t="s">
        <v>4147</v>
      </c>
      <c r="H1372" s="715" t="s">
        <v>4128</v>
      </c>
      <c r="I1372" s="715" t="s">
        <v>2527</v>
      </c>
      <c r="J1372" s="715" t="s">
        <v>2527</v>
      </c>
      <c r="K1372" s="761">
        <v>1</v>
      </c>
      <c r="L1372" s="761">
        <v>12</v>
      </c>
      <c r="M1372" s="801">
        <v>18000</v>
      </c>
      <c r="N1372" s="761"/>
      <c r="O1372" s="761"/>
      <c r="P1372" s="761"/>
    </row>
    <row r="1373" spans="1:16" ht="36" x14ac:dyDescent="0.2">
      <c r="A1373" s="715" t="s">
        <v>1330</v>
      </c>
      <c r="B1373" s="715" t="s">
        <v>2897</v>
      </c>
      <c r="C1373" s="761" t="s">
        <v>2898</v>
      </c>
      <c r="D1373" s="715" t="s">
        <v>4128</v>
      </c>
      <c r="E1373" s="800">
        <v>1500</v>
      </c>
      <c r="F1373" s="715">
        <v>4816268</v>
      </c>
      <c r="G1373" s="715" t="s">
        <v>4148</v>
      </c>
      <c r="H1373" s="715" t="s">
        <v>4128</v>
      </c>
      <c r="I1373" s="715" t="s">
        <v>2527</v>
      </c>
      <c r="J1373" s="715" t="s">
        <v>2527</v>
      </c>
      <c r="K1373" s="761">
        <v>1</v>
      </c>
      <c r="L1373" s="761">
        <v>12</v>
      </c>
      <c r="M1373" s="801">
        <v>18000</v>
      </c>
      <c r="N1373" s="761"/>
      <c r="O1373" s="761"/>
      <c r="P1373" s="761"/>
    </row>
    <row r="1374" spans="1:16" ht="36" x14ac:dyDescent="0.2">
      <c r="A1374" s="715" t="s">
        <v>1330</v>
      </c>
      <c r="B1374" s="715" t="s">
        <v>2897</v>
      </c>
      <c r="C1374" s="761" t="s">
        <v>2898</v>
      </c>
      <c r="D1374" s="715" t="s">
        <v>4128</v>
      </c>
      <c r="E1374" s="800">
        <v>1500</v>
      </c>
      <c r="F1374" s="715">
        <v>31360388</v>
      </c>
      <c r="G1374" s="715" t="s">
        <v>4149</v>
      </c>
      <c r="H1374" s="715" t="s">
        <v>4128</v>
      </c>
      <c r="I1374" s="715" t="s">
        <v>2527</v>
      </c>
      <c r="J1374" s="715" t="s">
        <v>2527</v>
      </c>
      <c r="K1374" s="761">
        <v>1</v>
      </c>
      <c r="L1374" s="761">
        <v>12</v>
      </c>
      <c r="M1374" s="801">
        <v>18000</v>
      </c>
      <c r="N1374" s="761"/>
      <c r="O1374" s="761"/>
      <c r="P1374" s="761"/>
    </row>
    <row r="1375" spans="1:16" ht="36" x14ac:dyDescent="0.2">
      <c r="A1375" s="715" t="s">
        <v>1330</v>
      </c>
      <c r="B1375" s="715" t="s">
        <v>2897</v>
      </c>
      <c r="C1375" s="761" t="s">
        <v>2898</v>
      </c>
      <c r="D1375" s="715" t="s">
        <v>4128</v>
      </c>
      <c r="E1375" s="800">
        <v>1200</v>
      </c>
      <c r="F1375" s="715">
        <v>41990030</v>
      </c>
      <c r="G1375" s="715" t="s">
        <v>4150</v>
      </c>
      <c r="H1375" s="715" t="s">
        <v>4128</v>
      </c>
      <c r="I1375" s="715" t="s">
        <v>2527</v>
      </c>
      <c r="J1375" s="715" t="s">
        <v>2527</v>
      </c>
      <c r="K1375" s="761">
        <v>1</v>
      </c>
      <c r="L1375" s="761">
        <v>12</v>
      </c>
      <c r="M1375" s="801">
        <v>14400</v>
      </c>
      <c r="N1375" s="761"/>
      <c r="O1375" s="761"/>
      <c r="P1375" s="761"/>
    </row>
    <row r="1376" spans="1:16" ht="24" x14ac:dyDescent="0.2">
      <c r="A1376" s="715" t="s">
        <v>1330</v>
      </c>
      <c r="B1376" s="715" t="s">
        <v>2897</v>
      </c>
      <c r="C1376" s="761" t="s">
        <v>2898</v>
      </c>
      <c r="D1376" s="715" t="s">
        <v>4115</v>
      </c>
      <c r="E1376" s="800">
        <v>1200</v>
      </c>
      <c r="F1376" s="715">
        <v>31044494</v>
      </c>
      <c r="G1376" s="715" t="s">
        <v>4151</v>
      </c>
      <c r="H1376" s="715" t="s">
        <v>4115</v>
      </c>
      <c r="I1376" s="715" t="s">
        <v>2527</v>
      </c>
      <c r="J1376" s="715" t="s">
        <v>2527</v>
      </c>
      <c r="K1376" s="761">
        <v>1</v>
      </c>
      <c r="L1376" s="761">
        <v>12</v>
      </c>
      <c r="M1376" s="801">
        <v>14400</v>
      </c>
      <c r="N1376" s="761"/>
      <c r="O1376" s="761"/>
      <c r="P1376" s="761"/>
    </row>
    <row r="1377" spans="1:16" ht="36" x14ac:dyDescent="0.2">
      <c r="A1377" s="715" t="s">
        <v>1330</v>
      </c>
      <c r="B1377" s="715" t="s">
        <v>2897</v>
      </c>
      <c r="C1377" s="761" t="s">
        <v>2898</v>
      </c>
      <c r="D1377" s="715" t="s">
        <v>2918</v>
      </c>
      <c r="E1377" s="800">
        <v>1600</v>
      </c>
      <c r="F1377" s="715">
        <v>42777660</v>
      </c>
      <c r="G1377" s="715" t="s">
        <v>4152</v>
      </c>
      <c r="H1377" s="715" t="s">
        <v>2918</v>
      </c>
      <c r="I1377" s="715" t="s">
        <v>2527</v>
      </c>
      <c r="J1377" s="715" t="s">
        <v>2527</v>
      </c>
      <c r="K1377" s="761">
        <v>1</v>
      </c>
      <c r="L1377" s="761">
        <v>12</v>
      </c>
      <c r="M1377" s="801">
        <v>19200</v>
      </c>
      <c r="N1377" s="761"/>
      <c r="O1377" s="761"/>
      <c r="P1377" s="761"/>
    </row>
    <row r="1378" spans="1:16" ht="36" x14ac:dyDescent="0.2">
      <c r="A1378" s="715" t="s">
        <v>1330</v>
      </c>
      <c r="B1378" s="715" t="s">
        <v>2897</v>
      </c>
      <c r="C1378" s="761" t="s">
        <v>2898</v>
      </c>
      <c r="D1378" s="715" t="s">
        <v>2918</v>
      </c>
      <c r="E1378" s="800">
        <v>1600</v>
      </c>
      <c r="F1378" s="715">
        <v>10495109</v>
      </c>
      <c r="G1378" s="715" t="s">
        <v>4153</v>
      </c>
      <c r="H1378" s="715" t="s">
        <v>2918</v>
      </c>
      <c r="I1378" s="715" t="s">
        <v>2527</v>
      </c>
      <c r="J1378" s="715" t="s">
        <v>2527</v>
      </c>
      <c r="K1378" s="761">
        <v>1</v>
      </c>
      <c r="L1378" s="761">
        <v>12</v>
      </c>
      <c r="M1378" s="801">
        <v>19200</v>
      </c>
      <c r="N1378" s="761"/>
      <c r="O1378" s="761"/>
      <c r="P1378" s="761"/>
    </row>
    <row r="1379" spans="1:16" ht="36" x14ac:dyDescent="0.2">
      <c r="A1379" s="715" t="s">
        <v>1330</v>
      </c>
      <c r="B1379" s="715" t="s">
        <v>2897</v>
      </c>
      <c r="C1379" s="761" t="s">
        <v>2898</v>
      </c>
      <c r="D1379" s="715" t="s">
        <v>4118</v>
      </c>
      <c r="E1379" s="800">
        <v>1300</v>
      </c>
      <c r="F1379" s="715">
        <v>25009217</v>
      </c>
      <c r="G1379" s="715" t="s">
        <v>4154</v>
      </c>
      <c r="H1379" s="715" t="s">
        <v>4118</v>
      </c>
      <c r="I1379" s="715" t="s">
        <v>2527</v>
      </c>
      <c r="J1379" s="715" t="s">
        <v>2527</v>
      </c>
      <c r="K1379" s="761">
        <v>1</v>
      </c>
      <c r="L1379" s="761">
        <v>12</v>
      </c>
      <c r="M1379" s="801">
        <v>15600</v>
      </c>
      <c r="N1379" s="761"/>
      <c r="O1379" s="761"/>
      <c r="P1379" s="761"/>
    </row>
    <row r="1380" spans="1:16" ht="36" x14ac:dyDescent="0.2">
      <c r="A1380" s="715" t="s">
        <v>1330</v>
      </c>
      <c r="B1380" s="715" t="s">
        <v>2897</v>
      </c>
      <c r="C1380" s="761" t="s">
        <v>2898</v>
      </c>
      <c r="D1380" s="715" t="s">
        <v>4155</v>
      </c>
      <c r="E1380" s="800">
        <v>5500</v>
      </c>
      <c r="F1380" s="715">
        <v>31159755</v>
      </c>
      <c r="G1380" s="715" t="s">
        <v>4156</v>
      </c>
      <c r="H1380" s="715" t="s">
        <v>4155</v>
      </c>
      <c r="I1380" s="715" t="s">
        <v>2556</v>
      </c>
      <c r="J1380" s="715" t="s">
        <v>2556</v>
      </c>
      <c r="K1380" s="761">
        <v>1</v>
      </c>
      <c r="L1380" s="761">
        <v>12</v>
      </c>
      <c r="M1380" s="801">
        <v>66000</v>
      </c>
      <c r="N1380" s="761"/>
      <c r="O1380" s="761"/>
      <c r="P1380" s="761"/>
    </row>
    <row r="1381" spans="1:16" ht="36" x14ac:dyDescent="0.2">
      <c r="A1381" s="715" t="s">
        <v>1330</v>
      </c>
      <c r="B1381" s="715" t="s">
        <v>2897</v>
      </c>
      <c r="C1381" s="761" t="s">
        <v>2898</v>
      </c>
      <c r="D1381" s="715" t="s">
        <v>3733</v>
      </c>
      <c r="E1381" s="800">
        <v>4200</v>
      </c>
      <c r="F1381" s="715">
        <v>46386510</v>
      </c>
      <c r="G1381" s="715" t="s">
        <v>4157</v>
      </c>
      <c r="H1381" s="715" t="s">
        <v>3733</v>
      </c>
      <c r="I1381" s="715" t="s">
        <v>2556</v>
      </c>
      <c r="J1381" s="715" t="s">
        <v>2556</v>
      </c>
      <c r="K1381" s="761">
        <v>1</v>
      </c>
      <c r="L1381" s="761">
        <v>12</v>
      </c>
      <c r="M1381" s="801">
        <v>50400</v>
      </c>
      <c r="N1381" s="761"/>
      <c r="O1381" s="761"/>
      <c r="P1381" s="761"/>
    </row>
    <row r="1382" spans="1:16" ht="24" x14ac:dyDescent="0.2">
      <c r="A1382" s="715" t="s">
        <v>1330</v>
      </c>
      <c r="B1382" s="715" t="s">
        <v>2897</v>
      </c>
      <c r="C1382" s="761" t="s">
        <v>2898</v>
      </c>
      <c r="D1382" s="715" t="s">
        <v>4158</v>
      </c>
      <c r="E1382" s="800">
        <v>4200</v>
      </c>
      <c r="F1382" s="715">
        <v>31032655</v>
      </c>
      <c r="G1382" s="715" t="s">
        <v>4159</v>
      </c>
      <c r="H1382" s="715" t="s">
        <v>4158</v>
      </c>
      <c r="I1382" s="715" t="s">
        <v>2556</v>
      </c>
      <c r="J1382" s="715" t="s">
        <v>2556</v>
      </c>
      <c r="K1382" s="761">
        <v>1</v>
      </c>
      <c r="L1382" s="761">
        <v>12</v>
      </c>
      <c r="M1382" s="801">
        <v>50400</v>
      </c>
      <c r="N1382" s="761"/>
      <c r="O1382" s="761"/>
      <c r="P1382" s="761"/>
    </row>
    <row r="1383" spans="1:16" ht="36" x14ac:dyDescent="0.2">
      <c r="A1383" s="715" t="s">
        <v>1330</v>
      </c>
      <c r="B1383" s="715" t="s">
        <v>2897</v>
      </c>
      <c r="C1383" s="761" t="s">
        <v>2898</v>
      </c>
      <c r="D1383" s="715" t="s">
        <v>2535</v>
      </c>
      <c r="E1383" s="800">
        <v>3300</v>
      </c>
      <c r="F1383" s="715">
        <v>10201561</v>
      </c>
      <c r="G1383" s="715" t="s">
        <v>4160</v>
      </c>
      <c r="H1383" s="715" t="s">
        <v>2535</v>
      </c>
      <c r="I1383" s="715" t="s">
        <v>2556</v>
      </c>
      <c r="J1383" s="715" t="s">
        <v>2556</v>
      </c>
      <c r="K1383" s="761">
        <v>1</v>
      </c>
      <c r="L1383" s="761">
        <v>12</v>
      </c>
      <c r="M1383" s="801">
        <v>39600</v>
      </c>
      <c r="N1383" s="761"/>
      <c r="O1383" s="761"/>
      <c r="P1383" s="761"/>
    </row>
    <row r="1384" spans="1:16" ht="36" x14ac:dyDescent="0.2">
      <c r="A1384" s="715" t="s">
        <v>1330</v>
      </c>
      <c r="B1384" s="715" t="s">
        <v>2897</v>
      </c>
      <c r="C1384" s="761" t="s">
        <v>2898</v>
      </c>
      <c r="D1384" s="715" t="s">
        <v>4123</v>
      </c>
      <c r="E1384" s="800">
        <v>3300</v>
      </c>
      <c r="F1384" s="715">
        <v>31044127</v>
      </c>
      <c r="G1384" s="715" t="s">
        <v>4161</v>
      </c>
      <c r="H1384" s="715" t="s">
        <v>4123</v>
      </c>
      <c r="I1384" s="715" t="s">
        <v>2556</v>
      </c>
      <c r="J1384" s="715" t="s">
        <v>2556</v>
      </c>
      <c r="K1384" s="761">
        <v>1</v>
      </c>
      <c r="L1384" s="761">
        <v>12</v>
      </c>
      <c r="M1384" s="801">
        <v>39600</v>
      </c>
      <c r="N1384" s="761"/>
      <c r="O1384" s="761"/>
      <c r="P1384" s="761"/>
    </row>
    <row r="1385" spans="1:16" ht="36" x14ac:dyDescent="0.2">
      <c r="A1385" s="715" t="s">
        <v>1330</v>
      </c>
      <c r="B1385" s="715" t="s">
        <v>2897</v>
      </c>
      <c r="C1385" s="761" t="s">
        <v>2898</v>
      </c>
      <c r="D1385" s="715" t="s">
        <v>2535</v>
      </c>
      <c r="E1385" s="800">
        <v>3000</v>
      </c>
      <c r="F1385" s="715">
        <v>44058937</v>
      </c>
      <c r="G1385" s="715" t="s">
        <v>4162</v>
      </c>
      <c r="H1385" s="715" t="s">
        <v>2535</v>
      </c>
      <c r="I1385" s="715" t="s">
        <v>2556</v>
      </c>
      <c r="J1385" s="715" t="s">
        <v>2556</v>
      </c>
      <c r="K1385" s="761">
        <v>1</v>
      </c>
      <c r="L1385" s="761">
        <v>12</v>
      </c>
      <c r="M1385" s="801">
        <v>36000</v>
      </c>
      <c r="N1385" s="761"/>
      <c r="O1385" s="761"/>
      <c r="P1385" s="761"/>
    </row>
    <row r="1386" spans="1:16" ht="24" x14ac:dyDescent="0.2">
      <c r="A1386" s="715" t="s">
        <v>1330</v>
      </c>
      <c r="B1386" s="715" t="s">
        <v>2897</v>
      </c>
      <c r="C1386" s="761" t="s">
        <v>2898</v>
      </c>
      <c r="D1386" s="715" t="s">
        <v>2535</v>
      </c>
      <c r="E1386" s="800">
        <v>2200</v>
      </c>
      <c r="F1386" s="715">
        <v>31038266</v>
      </c>
      <c r="G1386" s="715" t="s">
        <v>4163</v>
      </c>
      <c r="H1386" s="715" t="s">
        <v>2535</v>
      </c>
      <c r="I1386" s="715" t="s">
        <v>2556</v>
      </c>
      <c r="J1386" s="715" t="s">
        <v>2556</v>
      </c>
      <c r="K1386" s="761">
        <v>1</v>
      </c>
      <c r="L1386" s="761">
        <v>12</v>
      </c>
      <c r="M1386" s="801">
        <v>26400</v>
      </c>
      <c r="N1386" s="761"/>
      <c r="O1386" s="761"/>
      <c r="P1386" s="761"/>
    </row>
    <row r="1387" spans="1:16" ht="24" x14ac:dyDescent="0.2">
      <c r="A1387" s="715" t="s">
        <v>1330</v>
      </c>
      <c r="B1387" s="715" t="s">
        <v>2897</v>
      </c>
      <c r="C1387" s="761" t="s">
        <v>2898</v>
      </c>
      <c r="D1387" s="715" t="s">
        <v>4164</v>
      </c>
      <c r="E1387" s="800">
        <v>2600</v>
      </c>
      <c r="F1387" s="715">
        <v>46448802</v>
      </c>
      <c r="G1387" s="715" t="s">
        <v>4165</v>
      </c>
      <c r="H1387" s="715" t="s">
        <v>4164</v>
      </c>
      <c r="I1387" s="715" t="s">
        <v>2556</v>
      </c>
      <c r="J1387" s="715" t="s">
        <v>2556</v>
      </c>
      <c r="K1387" s="761">
        <v>1</v>
      </c>
      <c r="L1387" s="761">
        <v>12</v>
      </c>
      <c r="M1387" s="801">
        <v>31200</v>
      </c>
      <c r="N1387" s="761"/>
      <c r="O1387" s="761"/>
      <c r="P1387" s="761"/>
    </row>
    <row r="1388" spans="1:16" ht="36" x14ac:dyDescent="0.2">
      <c r="A1388" s="715" t="s">
        <v>1330</v>
      </c>
      <c r="B1388" s="715" t="s">
        <v>2897</v>
      </c>
      <c r="C1388" s="761" t="s">
        <v>2898</v>
      </c>
      <c r="D1388" s="715" t="s">
        <v>3142</v>
      </c>
      <c r="E1388" s="800">
        <v>2200</v>
      </c>
      <c r="F1388" s="715">
        <v>46746120</v>
      </c>
      <c r="G1388" s="715" t="s">
        <v>2874</v>
      </c>
      <c r="H1388" s="715" t="s">
        <v>3142</v>
      </c>
      <c r="I1388" s="715" t="s">
        <v>2556</v>
      </c>
      <c r="J1388" s="715" t="s">
        <v>2556</v>
      </c>
      <c r="K1388" s="761">
        <v>1</v>
      </c>
      <c r="L1388" s="761">
        <v>12</v>
      </c>
      <c r="M1388" s="801">
        <v>26400</v>
      </c>
      <c r="N1388" s="761"/>
      <c r="O1388" s="761"/>
      <c r="P1388" s="761"/>
    </row>
    <row r="1389" spans="1:16" ht="48" x14ac:dyDescent="0.2">
      <c r="A1389" s="715" t="s">
        <v>1330</v>
      </c>
      <c r="B1389" s="715" t="s">
        <v>2897</v>
      </c>
      <c r="C1389" s="761" t="s">
        <v>2898</v>
      </c>
      <c r="D1389" s="715" t="s">
        <v>4135</v>
      </c>
      <c r="E1389" s="800">
        <v>2200</v>
      </c>
      <c r="F1389" s="715">
        <v>44727403</v>
      </c>
      <c r="G1389" s="715" t="s">
        <v>4166</v>
      </c>
      <c r="H1389" s="715" t="s">
        <v>4135</v>
      </c>
      <c r="I1389" s="715" t="s">
        <v>2556</v>
      </c>
      <c r="J1389" s="715" t="s">
        <v>2556</v>
      </c>
      <c r="K1389" s="761">
        <v>1</v>
      </c>
      <c r="L1389" s="761">
        <v>12</v>
      </c>
      <c r="M1389" s="801">
        <v>26400</v>
      </c>
      <c r="N1389" s="761"/>
      <c r="O1389" s="761"/>
      <c r="P1389" s="761"/>
    </row>
    <row r="1390" spans="1:16" ht="36" x14ac:dyDescent="0.2">
      <c r="A1390" s="715" t="s">
        <v>1330</v>
      </c>
      <c r="B1390" s="715" t="s">
        <v>2897</v>
      </c>
      <c r="C1390" s="761" t="s">
        <v>2898</v>
      </c>
      <c r="D1390" s="715" t="s">
        <v>2940</v>
      </c>
      <c r="E1390" s="800">
        <v>3800</v>
      </c>
      <c r="F1390" s="715">
        <v>46081904</v>
      </c>
      <c r="G1390" s="715" t="s">
        <v>3114</v>
      </c>
      <c r="H1390" s="715" t="s">
        <v>2940</v>
      </c>
      <c r="I1390" s="715" t="s">
        <v>2556</v>
      </c>
      <c r="J1390" s="715" t="s">
        <v>2556</v>
      </c>
      <c r="K1390" s="761">
        <v>1</v>
      </c>
      <c r="L1390" s="761">
        <v>12</v>
      </c>
      <c r="M1390" s="801">
        <v>45600</v>
      </c>
      <c r="N1390" s="761"/>
      <c r="O1390" s="761"/>
      <c r="P1390" s="761"/>
    </row>
    <row r="1391" spans="1:16" ht="48" x14ac:dyDescent="0.2">
      <c r="A1391" s="715" t="s">
        <v>1330</v>
      </c>
      <c r="B1391" s="715" t="s">
        <v>2897</v>
      </c>
      <c r="C1391" s="761" t="s">
        <v>2898</v>
      </c>
      <c r="D1391" s="715" t="s">
        <v>2940</v>
      </c>
      <c r="E1391" s="800">
        <v>3800</v>
      </c>
      <c r="F1391" s="715">
        <v>1281330</v>
      </c>
      <c r="G1391" s="715" t="s">
        <v>4167</v>
      </c>
      <c r="H1391" s="715" t="s">
        <v>2940</v>
      </c>
      <c r="I1391" s="715" t="s">
        <v>2556</v>
      </c>
      <c r="J1391" s="715" t="s">
        <v>2556</v>
      </c>
      <c r="K1391" s="761">
        <v>1</v>
      </c>
      <c r="L1391" s="761">
        <v>12</v>
      </c>
      <c r="M1391" s="801">
        <v>45600</v>
      </c>
      <c r="N1391" s="761"/>
      <c r="O1391" s="761"/>
      <c r="P1391" s="761"/>
    </row>
    <row r="1392" spans="1:16" ht="36" x14ac:dyDescent="0.2">
      <c r="A1392" s="715" t="s">
        <v>1330</v>
      </c>
      <c r="B1392" s="715" t="s">
        <v>2897</v>
      </c>
      <c r="C1392" s="761" t="s">
        <v>2898</v>
      </c>
      <c r="D1392" s="715" t="s">
        <v>4168</v>
      </c>
      <c r="E1392" s="800">
        <v>2200</v>
      </c>
      <c r="F1392" s="715">
        <v>70017715</v>
      </c>
      <c r="G1392" s="715" t="s">
        <v>4169</v>
      </c>
      <c r="H1392" s="715" t="s">
        <v>4168</v>
      </c>
      <c r="I1392" s="715" t="s">
        <v>2556</v>
      </c>
      <c r="J1392" s="715" t="s">
        <v>2556</v>
      </c>
      <c r="K1392" s="761">
        <v>1</v>
      </c>
      <c r="L1392" s="761">
        <v>12</v>
      </c>
      <c r="M1392" s="801">
        <v>26400</v>
      </c>
      <c r="N1392" s="761"/>
      <c r="O1392" s="761"/>
      <c r="P1392" s="761"/>
    </row>
    <row r="1393" spans="1:16" ht="36" x14ac:dyDescent="0.2">
      <c r="A1393" s="715" t="s">
        <v>1330</v>
      </c>
      <c r="B1393" s="715" t="s">
        <v>2897</v>
      </c>
      <c r="C1393" s="761" t="s">
        <v>2898</v>
      </c>
      <c r="D1393" s="715" t="s">
        <v>4168</v>
      </c>
      <c r="E1393" s="800">
        <v>2600</v>
      </c>
      <c r="F1393" s="715">
        <v>70304776</v>
      </c>
      <c r="G1393" s="715" t="s">
        <v>4170</v>
      </c>
      <c r="H1393" s="715" t="s">
        <v>4168</v>
      </c>
      <c r="I1393" s="715" t="s">
        <v>2556</v>
      </c>
      <c r="J1393" s="715" t="s">
        <v>2556</v>
      </c>
      <c r="K1393" s="761">
        <v>1</v>
      </c>
      <c r="L1393" s="761">
        <v>12</v>
      </c>
      <c r="M1393" s="801">
        <v>31200</v>
      </c>
      <c r="N1393" s="761"/>
      <c r="O1393" s="761"/>
      <c r="P1393" s="761"/>
    </row>
    <row r="1394" spans="1:16" ht="48" x14ac:dyDescent="0.2">
      <c r="A1394" s="715" t="s">
        <v>1330</v>
      </c>
      <c r="B1394" s="715" t="s">
        <v>2897</v>
      </c>
      <c r="C1394" s="761" t="s">
        <v>2898</v>
      </c>
      <c r="D1394" s="715" t="s">
        <v>3064</v>
      </c>
      <c r="E1394" s="800">
        <v>2200</v>
      </c>
      <c r="F1394" s="715">
        <v>41236487</v>
      </c>
      <c r="G1394" s="715" t="s">
        <v>4171</v>
      </c>
      <c r="H1394" s="715" t="s">
        <v>3064</v>
      </c>
      <c r="I1394" s="715" t="s">
        <v>2556</v>
      </c>
      <c r="J1394" s="715" t="s">
        <v>2556</v>
      </c>
      <c r="K1394" s="761">
        <v>1</v>
      </c>
      <c r="L1394" s="761">
        <v>12</v>
      </c>
      <c r="M1394" s="801">
        <v>26400</v>
      </c>
      <c r="N1394" s="761"/>
      <c r="O1394" s="761"/>
      <c r="P1394" s="761"/>
    </row>
    <row r="1395" spans="1:16" ht="36" x14ac:dyDescent="0.2">
      <c r="A1395" s="715" t="s">
        <v>1330</v>
      </c>
      <c r="B1395" s="715" t="s">
        <v>2897</v>
      </c>
      <c r="C1395" s="761" t="s">
        <v>2898</v>
      </c>
      <c r="D1395" s="715" t="s">
        <v>3142</v>
      </c>
      <c r="E1395" s="800">
        <v>2200</v>
      </c>
      <c r="F1395" s="715">
        <v>46223036</v>
      </c>
      <c r="G1395" s="715" t="s">
        <v>4172</v>
      </c>
      <c r="H1395" s="715" t="s">
        <v>3142</v>
      </c>
      <c r="I1395" s="715" t="s">
        <v>2556</v>
      </c>
      <c r="J1395" s="715" t="s">
        <v>2556</v>
      </c>
      <c r="K1395" s="761">
        <v>1</v>
      </c>
      <c r="L1395" s="761">
        <v>12</v>
      </c>
      <c r="M1395" s="801">
        <v>26400</v>
      </c>
      <c r="N1395" s="761"/>
      <c r="O1395" s="761"/>
      <c r="P1395" s="761"/>
    </row>
    <row r="1396" spans="1:16" ht="48" x14ac:dyDescent="0.2">
      <c r="A1396" s="715" t="s">
        <v>1330</v>
      </c>
      <c r="B1396" s="715" t="s">
        <v>2897</v>
      </c>
      <c r="C1396" s="761" t="s">
        <v>2898</v>
      </c>
      <c r="D1396" s="715" t="s">
        <v>3142</v>
      </c>
      <c r="E1396" s="800">
        <v>2200</v>
      </c>
      <c r="F1396" s="715">
        <v>44009497</v>
      </c>
      <c r="G1396" s="715" t="s">
        <v>4173</v>
      </c>
      <c r="H1396" s="715" t="s">
        <v>3142</v>
      </c>
      <c r="I1396" s="715" t="s">
        <v>2556</v>
      </c>
      <c r="J1396" s="715" t="s">
        <v>2556</v>
      </c>
      <c r="K1396" s="761">
        <v>1</v>
      </c>
      <c r="L1396" s="761">
        <v>12</v>
      </c>
      <c r="M1396" s="801">
        <v>26400</v>
      </c>
      <c r="N1396" s="761"/>
      <c r="O1396" s="761"/>
      <c r="P1396" s="761"/>
    </row>
    <row r="1397" spans="1:16" ht="36" x14ac:dyDescent="0.2">
      <c r="A1397" s="715" t="s">
        <v>1330</v>
      </c>
      <c r="B1397" s="715" t="s">
        <v>2897</v>
      </c>
      <c r="C1397" s="761" t="s">
        <v>2898</v>
      </c>
      <c r="D1397" s="715" t="s">
        <v>4135</v>
      </c>
      <c r="E1397" s="800">
        <v>2200</v>
      </c>
      <c r="F1397" s="715">
        <v>46312061</v>
      </c>
      <c r="G1397" s="715" t="s">
        <v>4174</v>
      </c>
      <c r="H1397" s="715" t="s">
        <v>4135</v>
      </c>
      <c r="I1397" s="715" t="s">
        <v>2556</v>
      </c>
      <c r="J1397" s="715" t="s">
        <v>2556</v>
      </c>
      <c r="K1397" s="761">
        <v>1</v>
      </c>
      <c r="L1397" s="761">
        <v>12</v>
      </c>
      <c r="M1397" s="801">
        <v>26400</v>
      </c>
      <c r="N1397" s="761"/>
      <c r="O1397" s="761"/>
      <c r="P1397" s="761"/>
    </row>
    <row r="1398" spans="1:16" ht="36" x14ac:dyDescent="0.2">
      <c r="A1398" s="715" t="s">
        <v>1330</v>
      </c>
      <c r="B1398" s="715" t="s">
        <v>2897</v>
      </c>
      <c r="C1398" s="761" t="s">
        <v>2898</v>
      </c>
      <c r="D1398" s="715" t="s">
        <v>3043</v>
      </c>
      <c r="E1398" s="800">
        <v>2600</v>
      </c>
      <c r="F1398" s="715">
        <v>42561345</v>
      </c>
      <c r="G1398" s="715" t="s">
        <v>4175</v>
      </c>
      <c r="H1398" s="715" t="s">
        <v>3043</v>
      </c>
      <c r="I1398" s="715" t="s">
        <v>2556</v>
      </c>
      <c r="J1398" s="715" t="s">
        <v>2556</v>
      </c>
      <c r="K1398" s="761">
        <v>1</v>
      </c>
      <c r="L1398" s="761">
        <v>12</v>
      </c>
      <c r="M1398" s="801">
        <v>31200</v>
      </c>
      <c r="N1398" s="761"/>
      <c r="O1398" s="761"/>
      <c r="P1398" s="761"/>
    </row>
    <row r="1399" spans="1:16" ht="36" x14ac:dyDescent="0.2">
      <c r="A1399" s="715" t="s">
        <v>1330</v>
      </c>
      <c r="B1399" s="715" t="s">
        <v>2897</v>
      </c>
      <c r="C1399" s="761" t="s">
        <v>2898</v>
      </c>
      <c r="D1399" s="715" t="s">
        <v>4135</v>
      </c>
      <c r="E1399" s="800">
        <v>2200</v>
      </c>
      <c r="F1399" s="715">
        <v>70186876</v>
      </c>
      <c r="G1399" s="715" t="s">
        <v>4176</v>
      </c>
      <c r="H1399" s="715" t="s">
        <v>4135</v>
      </c>
      <c r="I1399" s="715" t="s">
        <v>2556</v>
      </c>
      <c r="J1399" s="715" t="s">
        <v>2556</v>
      </c>
      <c r="K1399" s="761">
        <v>1</v>
      </c>
      <c r="L1399" s="761">
        <v>12</v>
      </c>
      <c r="M1399" s="801">
        <v>26400</v>
      </c>
      <c r="N1399" s="761"/>
      <c r="O1399" s="761"/>
      <c r="P1399" s="761"/>
    </row>
    <row r="1400" spans="1:16" ht="36" x14ac:dyDescent="0.2">
      <c r="A1400" s="715" t="s">
        <v>1330</v>
      </c>
      <c r="B1400" s="715" t="s">
        <v>2897</v>
      </c>
      <c r="C1400" s="761" t="s">
        <v>2898</v>
      </c>
      <c r="D1400" s="715" t="s">
        <v>2940</v>
      </c>
      <c r="E1400" s="800">
        <v>3800</v>
      </c>
      <c r="F1400" s="715">
        <v>45352097</v>
      </c>
      <c r="G1400" s="715" t="s">
        <v>4177</v>
      </c>
      <c r="H1400" s="715" t="s">
        <v>2940</v>
      </c>
      <c r="I1400" s="715" t="s">
        <v>2556</v>
      </c>
      <c r="J1400" s="715" t="s">
        <v>2556</v>
      </c>
      <c r="K1400" s="761">
        <v>1</v>
      </c>
      <c r="L1400" s="761">
        <v>12</v>
      </c>
      <c r="M1400" s="801">
        <v>45600</v>
      </c>
      <c r="N1400" s="761"/>
      <c r="O1400" s="761"/>
      <c r="P1400" s="761"/>
    </row>
    <row r="1401" spans="1:16" ht="48" x14ac:dyDescent="0.2">
      <c r="A1401" s="715" t="s">
        <v>1330</v>
      </c>
      <c r="B1401" s="715" t="s">
        <v>2897</v>
      </c>
      <c r="C1401" s="761" t="s">
        <v>2898</v>
      </c>
      <c r="D1401" s="715" t="s">
        <v>2940</v>
      </c>
      <c r="E1401" s="800">
        <v>3800</v>
      </c>
      <c r="F1401" s="715">
        <v>48806864</v>
      </c>
      <c r="G1401" s="715" t="s">
        <v>4178</v>
      </c>
      <c r="H1401" s="715" t="s">
        <v>2940</v>
      </c>
      <c r="I1401" s="715" t="s">
        <v>2556</v>
      </c>
      <c r="J1401" s="715" t="s">
        <v>2556</v>
      </c>
      <c r="K1401" s="761">
        <v>1</v>
      </c>
      <c r="L1401" s="761">
        <v>12</v>
      </c>
      <c r="M1401" s="801">
        <v>45600</v>
      </c>
      <c r="N1401" s="761"/>
      <c r="O1401" s="761"/>
      <c r="P1401" s="761"/>
    </row>
    <row r="1402" spans="1:16" ht="48" x14ac:dyDescent="0.2">
      <c r="A1402" s="715" t="s">
        <v>1330</v>
      </c>
      <c r="B1402" s="715" t="s">
        <v>2897</v>
      </c>
      <c r="C1402" s="761" t="s">
        <v>2898</v>
      </c>
      <c r="D1402" s="715" t="s">
        <v>2940</v>
      </c>
      <c r="E1402" s="800">
        <v>3800</v>
      </c>
      <c r="F1402" s="715">
        <v>44614744</v>
      </c>
      <c r="G1402" s="715" t="s">
        <v>4179</v>
      </c>
      <c r="H1402" s="715" t="s">
        <v>2940</v>
      </c>
      <c r="I1402" s="715" t="s">
        <v>2556</v>
      </c>
      <c r="J1402" s="715" t="s">
        <v>2556</v>
      </c>
      <c r="K1402" s="761">
        <v>1</v>
      </c>
      <c r="L1402" s="761">
        <v>12</v>
      </c>
      <c r="M1402" s="801">
        <v>45600</v>
      </c>
      <c r="N1402" s="761"/>
      <c r="O1402" s="761"/>
      <c r="P1402" s="761"/>
    </row>
    <row r="1403" spans="1:16" ht="36" x14ac:dyDescent="0.2">
      <c r="A1403" s="715" t="s">
        <v>1330</v>
      </c>
      <c r="B1403" s="715" t="s">
        <v>2897</v>
      </c>
      <c r="C1403" s="761" t="s">
        <v>2898</v>
      </c>
      <c r="D1403" s="715" t="s">
        <v>4135</v>
      </c>
      <c r="E1403" s="800">
        <v>2200</v>
      </c>
      <c r="F1403" s="715">
        <v>45103681</v>
      </c>
      <c r="G1403" s="715" t="s">
        <v>4180</v>
      </c>
      <c r="H1403" s="715" t="s">
        <v>4135</v>
      </c>
      <c r="I1403" s="715" t="s">
        <v>2556</v>
      </c>
      <c r="J1403" s="715" t="s">
        <v>2556</v>
      </c>
      <c r="K1403" s="761">
        <v>1</v>
      </c>
      <c r="L1403" s="761">
        <v>12</v>
      </c>
      <c r="M1403" s="801">
        <v>26400</v>
      </c>
      <c r="N1403" s="761"/>
      <c r="O1403" s="761"/>
      <c r="P1403" s="761"/>
    </row>
    <row r="1404" spans="1:16" ht="36" x14ac:dyDescent="0.2">
      <c r="A1404" s="715" t="s">
        <v>1330</v>
      </c>
      <c r="B1404" s="715" t="s">
        <v>2897</v>
      </c>
      <c r="C1404" s="761" t="s">
        <v>2898</v>
      </c>
      <c r="D1404" s="715" t="s">
        <v>4135</v>
      </c>
      <c r="E1404" s="800">
        <v>2200</v>
      </c>
      <c r="F1404" s="715">
        <v>44841897</v>
      </c>
      <c r="G1404" s="715" t="s">
        <v>4181</v>
      </c>
      <c r="H1404" s="715" t="s">
        <v>4135</v>
      </c>
      <c r="I1404" s="715" t="s">
        <v>2556</v>
      </c>
      <c r="J1404" s="715" t="s">
        <v>2556</v>
      </c>
      <c r="K1404" s="761">
        <v>1</v>
      </c>
      <c r="L1404" s="761">
        <v>12</v>
      </c>
      <c r="M1404" s="801">
        <v>26400</v>
      </c>
      <c r="N1404" s="761"/>
      <c r="O1404" s="761"/>
      <c r="P1404" s="761"/>
    </row>
    <row r="1405" spans="1:16" ht="36" x14ac:dyDescent="0.2">
      <c r="A1405" s="715" t="s">
        <v>1330</v>
      </c>
      <c r="B1405" s="715" t="s">
        <v>2897</v>
      </c>
      <c r="C1405" s="761" t="s">
        <v>2898</v>
      </c>
      <c r="D1405" s="715" t="s">
        <v>3142</v>
      </c>
      <c r="E1405" s="800">
        <v>2200</v>
      </c>
      <c r="F1405" s="715">
        <v>46776441</v>
      </c>
      <c r="G1405" s="715" t="s">
        <v>4182</v>
      </c>
      <c r="H1405" s="715" t="s">
        <v>3142</v>
      </c>
      <c r="I1405" s="715" t="s">
        <v>2556</v>
      </c>
      <c r="J1405" s="715" t="s">
        <v>2556</v>
      </c>
      <c r="K1405" s="761">
        <v>1</v>
      </c>
      <c r="L1405" s="761">
        <v>12</v>
      </c>
      <c r="M1405" s="801">
        <v>26400</v>
      </c>
      <c r="N1405" s="761"/>
      <c r="O1405" s="761"/>
      <c r="P1405" s="761"/>
    </row>
    <row r="1406" spans="1:16" ht="36" x14ac:dyDescent="0.2">
      <c r="A1406" s="715" t="s">
        <v>1330</v>
      </c>
      <c r="B1406" s="715" t="s">
        <v>2897</v>
      </c>
      <c r="C1406" s="761" t="s">
        <v>2898</v>
      </c>
      <c r="D1406" s="715" t="s">
        <v>3142</v>
      </c>
      <c r="E1406" s="800">
        <v>2200</v>
      </c>
      <c r="F1406" s="715">
        <v>25780966</v>
      </c>
      <c r="G1406" s="715" t="s">
        <v>4183</v>
      </c>
      <c r="H1406" s="715" t="s">
        <v>3142</v>
      </c>
      <c r="I1406" s="715" t="s">
        <v>2556</v>
      </c>
      <c r="J1406" s="715" t="s">
        <v>2556</v>
      </c>
      <c r="K1406" s="761">
        <v>1</v>
      </c>
      <c r="L1406" s="761">
        <v>12</v>
      </c>
      <c r="M1406" s="801">
        <v>26400</v>
      </c>
      <c r="N1406" s="761"/>
      <c r="O1406" s="761"/>
      <c r="P1406" s="761"/>
    </row>
    <row r="1407" spans="1:16" ht="36" x14ac:dyDescent="0.2">
      <c r="A1407" s="715" t="s">
        <v>1330</v>
      </c>
      <c r="B1407" s="715" t="s">
        <v>2897</v>
      </c>
      <c r="C1407" s="761" t="s">
        <v>2898</v>
      </c>
      <c r="D1407" s="715" t="s">
        <v>2940</v>
      </c>
      <c r="E1407" s="800">
        <v>3800</v>
      </c>
      <c r="F1407" s="715">
        <v>42966650</v>
      </c>
      <c r="G1407" s="715" t="s">
        <v>4184</v>
      </c>
      <c r="H1407" s="715" t="s">
        <v>2940</v>
      </c>
      <c r="I1407" s="715" t="s">
        <v>2556</v>
      </c>
      <c r="J1407" s="715" t="s">
        <v>2556</v>
      </c>
      <c r="K1407" s="761">
        <v>1</v>
      </c>
      <c r="L1407" s="761">
        <v>12</v>
      </c>
      <c r="M1407" s="801">
        <v>45600</v>
      </c>
      <c r="N1407" s="761"/>
      <c r="O1407" s="761"/>
      <c r="P1407" s="761"/>
    </row>
    <row r="1408" spans="1:16" ht="36" x14ac:dyDescent="0.2">
      <c r="A1408" s="715" t="s">
        <v>1330</v>
      </c>
      <c r="B1408" s="715" t="s">
        <v>2897</v>
      </c>
      <c r="C1408" s="761" t="s">
        <v>2898</v>
      </c>
      <c r="D1408" s="715" t="s">
        <v>2918</v>
      </c>
      <c r="E1408" s="800">
        <v>1600</v>
      </c>
      <c r="F1408" s="715">
        <v>71412197</v>
      </c>
      <c r="G1408" s="715" t="s">
        <v>4185</v>
      </c>
      <c r="H1408" s="715" t="s">
        <v>2918</v>
      </c>
      <c r="I1408" s="715" t="s">
        <v>2527</v>
      </c>
      <c r="J1408" s="715" t="s">
        <v>2527</v>
      </c>
      <c r="K1408" s="761">
        <v>1</v>
      </c>
      <c r="L1408" s="761">
        <v>12</v>
      </c>
      <c r="M1408" s="801">
        <v>19200</v>
      </c>
      <c r="N1408" s="761"/>
      <c r="O1408" s="761"/>
      <c r="P1408" s="761"/>
    </row>
    <row r="1409" spans="1:16" ht="36" x14ac:dyDescent="0.2">
      <c r="A1409" s="715" t="s">
        <v>1330</v>
      </c>
      <c r="B1409" s="715" t="s">
        <v>2897</v>
      </c>
      <c r="C1409" s="761" t="s">
        <v>2898</v>
      </c>
      <c r="D1409" s="715" t="s">
        <v>4123</v>
      </c>
      <c r="E1409" s="800">
        <v>3500</v>
      </c>
      <c r="F1409" s="715">
        <v>31342003</v>
      </c>
      <c r="G1409" s="715" t="s">
        <v>4186</v>
      </c>
      <c r="H1409" s="715" t="s">
        <v>4123</v>
      </c>
      <c r="I1409" s="715" t="s">
        <v>2556</v>
      </c>
      <c r="J1409" s="715" t="s">
        <v>2556</v>
      </c>
      <c r="K1409" s="761">
        <v>1</v>
      </c>
      <c r="L1409" s="761">
        <v>12</v>
      </c>
      <c r="M1409" s="801">
        <v>42000</v>
      </c>
      <c r="N1409" s="761"/>
      <c r="O1409" s="761"/>
      <c r="P1409" s="761"/>
    </row>
    <row r="1410" spans="1:16" ht="36" x14ac:dyDescent="0.2">
      <c r="A1410" s="715" t="s">
        <v>1330</v>
      </c>
      <c r="B1410" s="715" t="s">
        <v>2897</v>
      </c>
      <c r="C1410" s="761" t="s">
        <v>2898</v>
      </c>
      <c r="D1410" s="715" t="s">
        <v>2940</v>
      </c>
      <c r="E1410" s="800">
        <v>3800</v>
      </c>
      <c r="F1410" s="715">
        <v>40518211</v>
      </c>
      <c r="G1410" s="715" t="s">
        <v>4187</v>
      </c>
      <c r="H1410" s="715" t="s">
        <v>2940</v>
      </c>
      <c r="I1410" s="715" t="s">
        <v>2556</v>
      </c>
      <c r="J1410" s="715" t="s">
        <v>2556</v>
      </c>
      <c r="K1410" s="761">
        <v>1</v>
      </c>
      <c r="L1410" s="761">
        <v>12</v>
      </c>
      <c r="M1410" s="801">
        <v>45600</v>
      </c>
      <c r="N1410" s="761"/>
      <c r="O1410" s="761"/>
      <c r="P1410" s="761"/>
    </row>
    <row r="1411" spans="1:16" ht="36" x14ac:dyDescent="0.2">
      <c r="A1411" s="715" t="s">
        <v>1330</v>
      </c>
      <c r="B1411" s="715" t="s">
        <v>2897</v>
      </c>
      <c r="C1411" s="761" t="s">
        <v>2898</v>
      </c>
      <c r="D1411" s="715" t="s">
        <v>2766</v>
      </c>
      <c r="E1411" s="800">
        <v>2600</v>
      </c>
      <c r="F1411" s="715">
        <v>41908136</v>
      </c>
      <c r="G1411" s="715" t="s">
        <v>4188</v>
      </c>
      <c r="H1411" s="715" t="s">
        <v>2766</v>
      </c>
      <c r="I1411" s="715" t="s">
        <v>2556</v>
      </c>
      <c r="J1411" s="715" t="s">
        <v>2556</v>
      </c>
      <c r="K1411" s="761">
        <v>1</v>
      </c>
      <c r="L1411" s="761">
        <v>12</v>
      </c>
      <c r="M1411" s="801">
        <v>31200</v>
      </c>
      <c r="N1411" s="761"/>
      <c r="O1411" s="761"/>
      <c r="P1411" s="761"/>
    </row>
    <row r="1412" spans="1:16" ht="36" x14ac:dyDescent="0.2">
      <c r="A1412" s="715" t="s">
        <v>1330</v>
      </c>
      <c r="B1412" s="715" t="s">
        <v>2897</v>
      </c>
      <c r="C1412" s="761" t="s">
        <v>2898</v>
      </c>
      <c r="D1412" s="715" t="s">
        <v>2940</v>
      </c>
      <c r="E1412" s="800">
        <v>3800</v>
      </c>
      <c r="F1412" s="715">
        <v>70748928</v>
      </c>
      <c r="G1412" s="715" t="s">
        <v>3148</v>
      </c>
      <c r="H1412" s="715" t="s">
        <v>2940</v>
      </c>
      <c r="I1412" s="715" t="s">
        <v>2556</v>
      </c>
      <c r="J1412" s="715" t="s">
        <v>2556</v>
      </c>
      <c r="K1412" s="761">
        <v>1</v>
      </c>
      <c r="L1412" s="761">
        <v>12</v>
      </c>
      <c r="M1412" s="801">
        <v>45600</v>
      </c>
      <c r="N1412" s="761"/>
      <c r="O1412" s="761"/>
      <c r="P1412" s="761"/>
    </row>
    <row r="1413" spans="1:16" ht="24" x14ac:dyDescent="0.2">
      <c r="A1413" s="715" t="s">
        <v>1330</v>
      </c>
      <c r="B1413" s="715" t="s">
        <v>2897</v>
      </c>
      <c r="C1413" s="761" t="s">
        <v>2898</v>
      </c>
      <c r="D1413" s="715" t="s">
        <v>2981</v>
      </c>
      <c r="E1413" s="800">
        <v>2600</v>
      </c>
      <c r="F1413" s="715">
        <v>31040728</v>
      </c>
      <c r="G1413" s="715" t="s">
        <v>4091</v>
      </c>
      <c r="H1413" s="715" t="s">
        <v>2981</v>
      </c>
      <c r="I1413" s="715" t="s">
        <v>2556</v>
      </c>
      <c r="J1413" s="715" t="s">
        <v>2556</v>
      </c>
      <c r="K1413" s="761">
        <v>1</v>
      </c>
      <c r="L1413" s="761">
        <v>12</v>
      </c>
      <c r="M1413" s="801">
        <v>31200</v>
      </c>
      <c r="N1413" s="761"/>
      <c r="O1413" s="761"/>
      <c r="P1413" s="761"/>
    </row>
    <row r="1414" spans="1:16" ht="36" x14ac:dyDescent="0.25">
      <c r="A1414" s="715" t="s">
        <v>1330</v>
      </c>
      <c r="B1414" s="715" t="s">
        <v>2897</v>
      </c>
      <c r="C1414" s="761" t="s">
        <v>2898</v>
      </c>
      <c r="D1414" s="715" t="s">
        <v>4115</v>
      </c>
      <c r="E1414" s="800">
        <v>1600</v>
      </c>
      <c r="F1414" s="715">
        <v>43293086</v>
      </c>
      <c r="G1414" s="715" t="s">
        <v>4116</v>
      </c>
      <c r="H1414" s="715" t="s">
        <v>4115</v>
      </c>
      <c r="I1414" s="715" t="s">
        <v>2527</v>
      </c>
      <c r="J1414" s="715" t="s">
        <v>2527</v>
      </c>
      <c r="K1414" s="790"/>
      <c r="L1414" s="790"/>
      <c r="M1414" s="790"/>
      <c r="N1414" s="790">
        <v>1</v>
      </c>
      <c r="O1414" s="790">
        <v>6</v>
      </c>
      <c r="P1414" s="801">
        <v>14400</v>
      </c>
    </row>
    <row r="1415" spans="1:16" ht="24" x14ac:dyDescent="0.25">
      <c r="A1415" s="715" t="s">
        <v>1330</v>
      </c>
      <c r="B1415" s="715" t="s">
        <v>2897</v>
      </c>
      <c r="C1415" s="761" t="s">
        <v>2898</v>
      </c>
      <c r="D1415" s="715" t="s">
        <v>4115</v>
      </c>
      <c r="E1415" s="800">
        <v>1600</v>
      </c>
      <c r="F1415" s="715">
        <v>45871638</v>
      </c>
      <c r="G1415" s="715" t="s">
        <v>4117</v>
      </c>
      <c r="H1415" s="715" t="s">
        <v>4115</v>
      </c>
      <c r="I1415" s="715" t="s">
        <v>2527</v>
      </c>
      <c r="J1415" s="715" t="s">
        <v>2527</v>
      </c>
      <c r="K1415" s="790"/>
      <c r="L1415" s="790"/>
      <c r="M1415" s="790"/>
      <c r="N1415" s="790">
        <v>1</v>
      </c>
      <c r="O1415" s="790">
        <v>6</v>
      </c>
      <c r="P1415" s="801">
        <v>14400</v>
      </c>
    </row>
    <row r="1416" spans="1:16" ht="36" x14ac:dyDescent="0.25">
      <c r="A1416" s="715" t="s">
        <v>1330</v>
      </c>
      <c r="B1416" s="715" t="s">
        <v>2897</v>
      </c>
      <c r="C1416" s="761" t="s">
        <v>2898</v>
      </c>
      <c r="D1416" s="715" t="s">
        <v>4118</v>
      </c>
      <c r="E1416" s="800">
        <v>1300</v>
      </c>
      <c r="F1416" s="715">
        <v>31042185</v>
      </c>
      <c r="G1416" s="715" t="s">
        <v>4119</v>
      </c>
      <c r="H1416" s="715" t="s">
        <v>4118</v>
      </c>
      <c r="I1416" s="715" t="s">
        <v>2527</v>
      </c>
      <c r="J1416" s="715" t="s">
        <v>2527</v>
      </c>
      <c r="K1416" s="790"/>
      <c r="L1416" s="790"/>
      <c r="M1416" s="790"/>
      <c r="N1416" s="790">
        <v>1</v>
      </c>
      <c r="O1416" s="790">
        <v>6</v>
      </c>
      <c r="P1416" s="801">
        <v>11700</v>
      </c>
    </row>
    <row r="1417" spans="1:16" ht="48" x14ac:dyDescent="0.25">
      <c r="A1417" s="715" t="s">
        <v>1330</v>
      </c>
      <c r="B1417" s="715" t="s">
        <v>2897</v>
      </c>
      <c r="C1417" s="761" t="s">
        <v>2898</v>
      </c>
      <c r="D1417" s="715" t="s">
        <v>4118</v>
      </c>
      <c r="E1417" s="800">
        <v>1300</v>
      </c>
      <c r="F1417" s="715">
        <v>46616333</v>
      </c>
      <c r="G1417" s="715" t="s">
        <v>4120</v>
      </c>
      <c r="H1417" s="715" t="s">
        <v>4118</v>
      </c>
      <c r="I1417" s="715" t="s">
        <v>2527</v>
      </c>
      <c r="J1417" s="715" t="s">
        <v>2527</v>
      </c>
      <c r="K1417" s="790"/>
      <c r="L1417" s="790"/>
      <c r="M1417" s="790"/>
      <c r="N1417" s="790">
        <v>1</v>
      </c>
      <c r="O1417" s="790">
        <v>6</v>
      </c>
      <c r="P1417" s="801">
        <v>11700</v>
      </c>
    </row>
    <row r="1418" spans="1:16" ht="24" x14ac:dyDescent="0.25">
      <c r="A1418" s="715" t="s">
        <v>1330</v>
      </c>
      <c r="B1418" s="715" t="s">
        <v>2897</v>
      </c>
      <c r="C1418" s="761" t="s">
        <v>2898</v>
      </c>
      <c r="D1418" s="715" t="s">
        <v>4118</v>
      </c>
      <c r="E1418" s="800">
        <v>1300</v>
      </c>
      <c r="F1418" s="715">
        <v>8854899</v>
      </c>
      <c r="G1418" s="715" t="s">
        <v>4121</v>
      </c>
      <c r="H1418" s="715" t="s">
        <v>4118</v>
      </c>
      <c r="I1418" s="715" t="s">
        <v>2527</v>
      </c>
      <c r="J1418" s="715" t="s">
        <v>2527</v>
      </c>
      <c r="K1418" s="790"/>
      <c r="L1418" s="790"/>
      <c r="M1418" s="790"/>
      <c r="N1418" s="790">
        <v>1</v>
      </c>
      <c r="O1418" s="790">
        <v>6</v>
      </c>
      <c r="P1418" s="801">
        <v>11700</v>
      </c>
    </row>
    <row r="1419" spans="1:16" ht="24" x14ac:dyDescent="0.25">
      <c r="A1419" s="715" t="s">
        <v>1330</v>
      </c>
      <c r="B1419" s="715" t="s">
        <v>2897</v>
      </c>
      <c r="C1419" s="761" t="s">
        <v>2898</v>
      </c>
      <c r="D1419" s="715" t="s">
        <v>2734</v>
      </c>
      <c r="E1419" s="800">
        <v>1800</v>
      </c>
      <c r="F1419" s="715">
        <v>46245413</v>
      </c>
      <c r="G1419" s="715" t="s">
        <v>4122</v>
      </c>
      <c r="H1419" s="715" t="s">
        <v>2734</v>
      </c>
      <c r="I1419" s="715" t="s">
        <v>2556</v>
      </c>
      <c r="J1419" s="715" t="s">
        <v>2556</v>
      </c>
      <c r="K1419" s="790"/>
      <c r="L1419" s="790"/>
      <c r="M1419" s="790"/>
      <c r="N1419" s="790">
        <v>1</v>
      </c>
      <c r="O1419" s="790">
        <v>6</v>
      </c>
      <c r="P1419" s="801">
        <v>16200</v>
      </c>
    </row>
    <row r="1420" spans="1:16" ht="36" x14ac:dyDescent="0.25">
      <c r="A1420" s="715" t="s">
        <v>1330</v>
      </c>
      <c r="B1420" s="715" t="s">
        <v>2897</v>
      </c>
      <c r="C1420" s="761" t="s">
        <v>2898</v>
      </c>
      <c r="D1420" s="715" t="s">
        <v>4123</v>
      </c>
      <c r="E1420" s="800">
        <v>4200</v>
      </c>
      <c r="F1420" s="715">
        <v>45880568</v>
      </c>
      <c r="G1420" s="715" t="s">
        <v>4124</v>
      </c>
      <c r="H1420" s="715" t="s">
        <v>4123</v>
      </c>
      <c r="I1420" s="715" t="s">
        <v>2556</v>
      </c>
      <c r="J1420" s="715" t="s">
        <v>2556</v>
      </c>
      <c r="K1420" s="790"/>
      <c r="L1420" s="790"/>
      <c r="M1420" s="790"/>
      <c r="N1420" s="790">
        <v>1</v>
      </c>
      <c r="O1420" s="790">
        <v>6</v>
      </c>
      <c r="P1420" s="801">
        <v>37800</v>
      </c>
    </row>
    <row r="1421" spans="1:16" ht="36" x14ac:dyDescent="0.25">
      <c r="A1421" s="715" t="s">
        <v>1330</v>
      </c>
      <c r="B1421" s="715" t="s">
        <v>2897</v>
      </c>
      <c r="C1421" s="761" t="s">
        <v>2898</v>
      </c>
      <c r="D1421" s="715" t="s">
        <v>2981</v>
      </c>
      <c r="E1421" s="800">
        <v>2200</v>
      </c>
      <c r="F1421" s="715">
        <v>76669414</v>
      </c>
      <c r="G1421" s="715" t="s">
        <v>4125</v>
      </c>
      <c r="H1421" s="715" t="s">
        <v>2981</v>
      </c>
      <c r="I1421" s="715" t="s">
        <v>2556</v>
      </c>
      <c r="J1421" s="715" t="s">
        <v>2556</v>
      </c>
      <c r="K1421" s="790"/>
      <c r="L1421" s="790"/>
      <c r="M1421" s="790"/>
      <c r="N1421" s="790">
        <v>1</v>
      </c>
      <c r="O1421" s="790">
        <v>6</v>
      </c>
      <c r="P1421" s="801">
        <v>19800</v>
      </c>
    </row>
    <row r="1422" spans="1:16" ht="24" x14ac:dyDescent="0.25">
      <c r="A1422" s="715" t="s">
        <v>1330</v>
      </c>
      <c r="B1422" s="715" t="s">
        <v>2897</v>
      </c>
      <c r="C1422" s="761" t="s">
        <v>2898</v>
      </c>
      <c r="D1422" s="715" t="s">
        <v>2918</v>
      </c>
      <c r="E1422" s="800">
        <v>1600</v>
      </c>
      <c r="F1422" s="715">
        <v>10755569</v>
      </c>
      <c r="G1422" s="715" t="s">
        <v>4126</v>
      </c>
      <c r="H1422" s="715" t="s">
        <v>2918</v>
      </c>
      <c r="I1422" s="715" t="s">
        <v>2527</v>
      </c>
      <c r="J1422" s="715" t="s">
        <v>2527</v>
      </c>
      <c r="K1422" s="790"/>
      <c r="L1422" s="790"/>
      <c r="M1422" s="790"/>
      <c r="N1422" s="790">
        <v>1</v>
      </c>
      <c r="O1422" s="790">
        <v>6</v>
      </c>
      <c r="P1422" s="801">
        <v>14400</v>
      </c>
    </row>
    <row r="1423" spans="1:16" ht="36" x14ac:dyDescent="0.25">
      <c r="A1423" s="715" t="s">
        <v>1330</v>
      </c>
      <c r="B1423" s="715" t="s">
        <v>2897</v>
      </c>
      <c r="C1423" s="761" t="s">
        <v>2898</v>
      </c>
      <c r="D1423" s="715" t="s">
        <v>4118</v>
      </c>
      <c r="E1423" s="800">
        <v>1400</v>
      </c>
      <c r="F1423" s="715">
        <v>41616177</v>
      </c>
      <c r="G1423" s="715" t="s">
        <v>4127</v>
      </c>
      <c r="H1423" s="715" t="s">
        <v>4118</v>
      </c>
      <c r="I1423" s="715" t="s">
        <v>2527</v>
      </c>
      <c r="J1423" s="715" t="s">
        <v>2527</v>
      </c>
      <c r="K1423" s="790"/>
      <c r="L1423" s="790"/>
      <c r="M1423" s="790"/>
      <c r="N1423" s="790">
        <v>1</v>
      </c>
      <c r="O1423" s="790">
        <v>6</v>
      </c>
      <c r="P1423" s="801">
        <v>12600</v>
      </c>
    </row>
    <row r="1424" spans="1:16" ht="48" x14ac:dyDescent="0.25">
      <c r="A1424" s="715" t="s">
        <v>1330</v>
      </c>
      <c r="B1424" s="715" t="s">
        <v>2897</v>
      </c>
      <c r="C1424" s="761" t="s">
        <v>2898</v>
      </c>
      <c r="D1424" s="715" t="s">
        <v>4128</v>
      </c>
      <c r="E1424" s="800">
        <v>1500</v>
      </c>
      <c r="F1424" s="715">
        <v>42636908</v>
      </c>
      <c r="G1424" s="715" t="s">
        <v>4129</v>
      </c>
      <c r="H1424" s="715" t="s">
        <v>4128</v>
      </c>
      <c r="I1424" s="715" t="s">
        <v>2527</v>
      </c>
      <c r="J1424" s="715" t="s">
        <v>2527</v>
      </c>
      <c r="K1424" s="790"/>
      <c r="L1424" s="790"/>
      <c r="M1424" s="790"/>
      <c r="N1424" s="790">
        <v>1</v>
      </c>
      <c r="O1424" s="790">
        <v>6</v>
      </c>
      <c r="P1424" s="801">
        <v>13500</v>
      </c>
    </row>
    <row r="1425" spans="1:16" ht="36" x14ac:dyDescent="0.25">
      <c r="A1425" s="715" t="s">
        <v>1330</v>
      </c>
      <c r="B1425" s="715" t="s">
        <v>2897</v>
      </c>
      <c r="C1425" s="761" t="s">
        <v>2898</v>
      </c>
      <c r="D1425" s="715" t="s">
        <v>4130</v>
      </c>
      <c r="E1425" s="800">
        <v>2200</v>
      </c>
      <c r="F1425" s="715">
        <v>42742578</v>
      </c>
      <c r="G1425" s="715" t="s">
        <v>4131</v>
      </c>
      <c r="H1425" s="715" t="s">
        <v>4130</v>
      </c>
      <c r="I1425" s="715" t="s">
        <v>2556</v>
      </c>
      <c r="J1425" s="715" t="s">
        <v>2556</v>
      </c>
      <c r="K1425" s="790"/>
      <c r="L1425" s="790"/>
      <c r="M1425" s="790"/>
      <c r="N1425" s="790">
        <v>1</v>
      </c>
      <c r="O1425" s="790">
        <v>6</v>
      </c>
      <c r="P1425" s="801">
        <v>19800</v>
      </c>
    </row>
    <row r="1426" spans="1:16" ht="36" x14ac:dyDescent="0.25">
      <c r="A1426" s="715" t="s">
        <v>1330</v>
      </c>
      <c r="B1426" s="715" t="s">
        <v>2897</v>
      </c>
      <c r="C1426" s="761" t="s">
        <v>2898</v>
      </c>
      <c r="D1426" s="715" t="s">
        <v>4132</v>
      </c>
      <c r="E1426" s="800">
        <v>3800</v>
      </c>
      <c r="F1426" s="715">
        <v>42179053</v>
      </c>
      <c r="G1426" s="715" t="s">
        <v>4133</v>
      </c>
      <c r="H1426" s="715" t="s">
        <v>4132</v>
      </c>
      <c r="I1426" s="715" t="s">
        <v>2556</v>
      </c>
      <c r="J1426" s="715" t="s">
        <v>2556</v>
      </c>
      <c r="K1426" s="790"/>
      <c r="L1426" s="790"/>
      <c r="M1426" s="790"/>
      <c r="N1426" s="790">
        <v>1</v>
      </c>
      <c r="O1426" s="790">
        <v>6</v>
      </c>
      <c r="P1426" s="801">
        <v>34200</v>
      </c>
    </row>
    <row r="1427" spans="1:16" ht="36" x14ac:dyDescent="0.25">
      <c r="A1427" s="715" t="s">
        <v>1330</v>
      </c>
      <c r="B1427" s="715" t="s">
        <v>2897</v>
      </c>
      <c r="C1427" s="761" t="s">
        <v>2898</v>
      </c>
      <c r="D1427" s="715" t="s">
        <v>2918</v>
      </c>
      <c r="E1427" s="800">
        <v>1400</v>
      </c>
      <c r="F1427" s="715">
        <v>42900140</v>
      </c>
      <c r="G1427" s="715" t="s">
        <v>4134</v>
      </c>
      <c r="H1427" s="715" t="s">
        <v>2918</v>
      </c>
      <c r="I1427" s="715" t="s">
        <v>2527</v>
      </c>
      <c r="J1427" s="715" t="s">
        <v>2527</v>
      </c>
      <c r="K1427" s="790"/>
      <c r="L1427" s="790"/>
      <c r="M1427" s="790"/>
      <c r="N1427" s="790">
        <v>1</v>
      </c>
      <c r="O1427" s="790">
        <v>6</v>
      </c>
      <c r="P1427" s="801">
        <v>12600</v>
      </c>
    </row>
    <row r="1428" spans="1:16" ht="36" x14ac:dyDescent="0.25">
      <c r="A1428" s="715" t="s">
        <v>1330</v>
      </c>
      <c r="B1428" s="715" t="s">
        <v>2897</v>
      </c>
      <c r="C1428" s="761" t="s">
        <v>2898</v>
      </c>
      <c r="D1428" s="715" t="s">
        <v>4135</v>
      </c>
      <c r="E1428" s="800">
        <v>2200</v>
      </c>
      <c r="F1428" s="715">
        <v>44808895</v>
      </c>
      <c r="G1428" s="715" t="s">
        <v>4136</v>
      </c>
      <c r="H1428" s="715" t="s">
        <v>4135</v>
      </c>
      <c r="I1428" s="715" t="s">
        <v>2556</v>
      </c>
      <c r="J1428" s="715" t="s">
        <v>2556</v>
      </c>
      <c r="K1428" s="790"/>
      <c r="L1428" s="790"/>
      <c r="M1428" s="790"/>
      <c r="N1428" s="790">
        <v>1</v>
      </c>
      <c r="O1428" s="790">
        <v>6</v>
      </c>
      <c r="P1428" s="801">
        <v>19800</v>
      </c>
    </row>
    <row r="1429" spans="1:16" ht="36" x14ac:dyDescent="0.25">
      <c r="A1429" s="715" t="s">
        <v>1330</v>
      </c>
      <c r="B1429" s="715" t="s">
        <v>2897</v>
      </c>
      <c r="C1429" s="761" t="s">
        <v>2898</v>
      </c>
      <c r="D1429" s="715" t="s">
        <v>2918</v>
      </c>
      <c r="E1429" s="800">
        <v>1600</v>
      </c>
      <c r="F1429" s="715">
        <v>44894132</v>
      </c>
      <c r="G1429" s="715" t="s">
        <v>4137</v>
      </c>
      <c r="H1429" s="715" t="s">
        <v>2918</v>
      </c>
      <c r="I1429" s="715" t="s">
        <v>2527</v>
      </c>
      <c r="J1429" s="715" t="s">
        <v>2527</v>
      </c>
      <c r="K1429" s="790"/>
      <c r="L1429" s="790"/>
      <c r="M1429" s="790"/>
      <c r="N1429" s="790">
        <v>1</v>
      </c>
      <c r="O1429" s="790">
        <v>6</v>
      </c>
      <c r="P1429" s="801">
        <v>14400</v>
      </c>
    </row>
    <row r="1430" spans="1:16" ht="36" x14ac:dyDescent="0.25">
      <c r="A1430" s="715" t="s">
        <v>1330</v>
      </c>
      <c r="B1430" s="715" t="s">
        <v>2897</v>
      </c>
      <c r="C1430" s="761" t="s">
        <v>2898</v>
      </c>
      <c r="D1430" s="715" t="s">
        <v>4128</v>
      </c>
      <c r="E1430" s="800">
        <v>1500</v>
      </c>
      <c r="F1430" s="715">
        <v>10369322</v>
      </c>
      <c r="G1430" s="715" t="s">
        <v>4138</v>
      </c>
      <c r="H1430" s="715" t="s">
        <v>4128</v>
      </c>
      <c r="I1430" s="715" t="s">
        <v>2527</v>
      </c>
      <c r="J1430" s="715" t="s">
        <v>2527</v>
      </c>
      <c r="K1430" s="790"/>
      <c r="L1430" s="790"/>
      <c r="M1430" s="790"/>
      <c r="N1430" s="790">
        <v>1</v>
      </c>
      <c r="O1430" s="790">
        <v>6</v>
      </c>
      <c r="P1430" s="801">
        <v>13500</v>
      </c>
    </row>
    <row r="1431" spans="1:16" ht="48" x14ac:dyDescent="0.25">
      <c r="A1431" s="715" t="s">
        <v>1330</v>
      </c>
      <c r="B1431" s="715" t="s">
        <v>2897</v>
      </c>
      <c r="C1431" s="761" t="s">
        <v>2898</v>
      </c>
      <c r="D1431" s="715" t="s">
        <v>4118</v>
      </c>
      <c r="E1431" s="800">
        <v>1300</v>
      </c>
      <c r="F1431" s="715">
        <v>40181092</v>
      </c>
      <c r="G1431" s="715" t="s">
        <v>4139</v>
      </c>
      <c r="H1431" s="715" t="s">
        <v>4118</v>
      </c>
      <c r="I1431" s="715" t="s">
        <v>2527</v>
      </c>
      <c r="J1431" s="715" t="s">
        <v>2527</v>
      </c>
      <c r="K1431" s="790"/>
      <c r="L1431" s="790"/>
      <c r="M1431" s="790"/>
      <c r="N1431" s="790">
        <v>1</v>
      </c>
      <c r="O1431" s="790">
        <v>6</v>
      </c>
      <c r="P1431" s="801">
        <v>11700</v>
      </c>
    </row>
    <row r="1432" spans="1:16" ht="36" x14ac:dyDescent="0.25">
      <c r="A1432" s="715" t="s">
        <v>1330</v>
      </c>
      <c r="B1432" s="715" t="s">
        <v>2897</v>
      </c>
      <c r="C1432" s="761" t="s">
        <v>2898</v>
      </c>
      <c r="D1432" s="715" t="s">
        <v>2918</v>
      </c>
      <c r="E1432" s="800">
        <v>1600</v>
      </c>
      <c r="F1432" s="715">
        <v>45460812</v>
      </c>
      <c r="G1432" s="715" t="s">
        <v>4140</v>
      </c>
      <c r="H1432" s="715" t="s">
        <v>2918</v>
      </c>
      <c r="I1432" s="715" t="s">
        <v>2527</v>
      </c>
      <c r="J1432" s="715" t="s">
        <v>2527</v>
      </c>
      <c r="K1432" s="790"/>
      <c r="L1432" s="790"/>
      <c r="M1432" s="790"/>
      <c r="N1432" s="790">
        <v>1</v>
      </c>
      <c r="O1432" s="790">
        <v>6</v>
      </c>
      <c r="P1432" s="801">
        <v>14400</v>
      </c>
    </row>
    <row r="1433" spans="1:16" ht="24" x14ac:dyDescent="0.25">
      <c r="A1433" s="715" t="s">
        <v>1330</v>
      </c>
      <c r="B1433" s="715" t="s">
        <v>2897</v>
      </c>
      <c r="C1433" s="761" t="s">
        <v>2898</v>
      </c>
      <c r="D1433" s="715" t="s">
        <v>4141</v>
      </c>
      <c r="E1433" s="800">
        <v>1600</v>
      </c>
      <c r="F1433" s="715">
        <v>42453531</v>
      </c>
      <c r="G1433" s="715" t="s">
        <v>4142</v>
      </c>
      <c r="H1433" s="715" t="s">
        <v>4141</v>
      </c>
      <c r="I1433" s="715" t="s">
        <v>2527</v>
      </c>
      <c r="J1433" s="715" t="s">
        <v>2527</v>
      </c>
      <c r="K1433" s="790"/>
      <c r="L1433" s="790"/>
      <c r="M1433" s="790"/>
      <c r="N1433" s="790">
        <v>1</v>
      </c>
      <c r="O1433" s="790">
        <v>6</v>
      </c>
      <c r="P1433" s="801">
        <v>14400</v>
      </c>
    </row>
    <row r="1434" spans="1:16" ht="36" x14ac:dyDescent="0.25">
      <c r="A1434" s="715" t="s">
        <v>1330</v>
      </c>
      <c r="B1434" s="715" t="s">
        <v>2897</v>
      </c>
      <c r="C1434" s="761" t="s">
        <v>2898</v>
      </c>
      <c r="D1434" s="715" t="s">
        <v>4115</v>
      </c>
      <c r="E1434" s="800">
        <v>1600</v>
      </c>
      <c r="F1434" s="715">
        <v>41856683</v>
      </c>
      <c r="G1434" s="715" t="s">
        <v>4143</v>
      </c>
      <c r="H1434" s="715" t="s">
        <v>4115</v>
      </c>
      <c r="I1434" s="715" t="s">
        <v>2527</v>
      </c>
      <c r="J1434" s="715" t="s">
        <v>2527</v>
      </c>
      <c r="K1434" s="790"/>
      <c r="L1434" s="790"/>
      <c r="M1434" s="790"/>
      <c r="N1434" s="790">
        <v>1</v>
      </c>
      <c r="O1434" s="790">
        <v>6</v>
      </c>
      <c r="P1434" s="801">
        <v>14400</v>
      </c>
    </row>
    <row r="1435" spans="1:16" ht="48" x14ac:dyDescent="0.25">
      <c r="A1435" s="715" t="s">
        <v>1330</v>
      </c>
      <c r="B1435" s="715" t="s">
        <v>2897</v>
      </c>
      <c r="C1435" s="761" t="s">
        <v>2898</v>
      </c>
      <c r="D1435" s="715" t="s">
        <v>3142</v>
      </c>
      <c r="E1435" s="800">
        <v>2200</v>
      </c>
      <c r="F1435" s="715">
        <v>40858050</v>
      </c>
      <c r="G1435" s="715" t="s">
        <v>4144</v>
      </c>
      <c r="H1435" s="715" t="s">
        <v>3142</v>
      </c>
      <c r="I1435" s="715" t="s">
        <v>2556</v>
      </c>
      <c r="J1435" s="715" t="s">
        <v>2556</v>
      </c>
      <c r="K1435" s="790"/>
      <c r="L1435" s="790"/>
      <c r="M1435" s="790"/>
      <c r="N1435" s="790">
        <v>1</v>
      </c>
      <c r="O1435" s="790">
        <v>6</v>
      </c>
      <c r="P1435" s="801">
        <v>19800</v>
      </c>
    </row>
    <row r="1436" spans="1:16" ht="36" x14ac:dyDescent="0.25">
      <c r="A1436" s="715" t="s">
        <v>1330</v>
      </c>
      <c r="B1436" s="715" t="s">
        <v>2897</v>
      </c>
      <c r="C1436" s="761" t="s">
        <v>2898</v>
      </c>
      <c r="D1436" s="715" t="s">
        <v>4145</v>
      </c>
      <c r="E1436" s="800">
        <v>2200</v>
      </c>
      <c r="F1436" s="715">
        <v>43221447</v>
      </c>
      <c r="G1436" s="715" t="s">
        <v>4146</v>
      </c>
      <c r="H1436" s="715" t="s">
        <v>4145</v>
      </c>
      <c r="I1436" s="715" t="s">
        <v>2556</v>
      </c>
      <c r="J1436" s="715" t="s">
        <v>2556</v>
      </c>
      <c r="K1436" s="790"/>
      <c r="L1436" s="790"/>
      <c r="M1436" s="790"/>
      <c r="N1436" s="790">
        <v>1</v>
      </c>
      <c r="O1436" s="790">
        <v>6</v>
      </c>
      <c r="P1436" s="801">
        <v>19800</v>
      </c>
    </row>
    <row r="1437" spans="1:16" ht="36" x14ac:dyDescent="0.25">
      <c r="A1437" s="715" t="s">
        <v>1330</v>
      </c>
      <c r="B1437" s="715" t="s">
        <v>2897</v>
      </c>
      <c r="C1437" s="761" t="s">
        <v>2898</v>
      </c>
      <c r="D1437" s="715" t="s">
        <v>4128</v>
      </c>
      <c r="E1437" s="800">
        <v>1500</v>
      </c>
      <c r="F1437" s="715">
        <v>31041924</v>
      </c>
      <c r="G1437" s="715" t="s">
        <v>4147</v>
      </c>
      <c r="H1437" s="715" t="s">
        <v>4128</v>
      </c>
      <c r="I1437" s="715" t="s">
        <v>2527</v>
      </c>
      <c r="J1437" s="715" t="s">
        <v>2527</v>
      </c>
      <c r="K1437" s="790"/>
      <c r="L1437" s="790"/>
      <c r="M1437" s="790"/>
      <c r="N1437" s="790">
        <v>1</v>
      </c>
      <c r="O1437" s="790">
        <v>6</v>
      </c>
      <c r="P1437" s="801">
        <v>13500</v>
      </c>
    </row>
    <row r="1438" spans="1:16" ht="36" x14ac:dyDescent="0.25">
      <c r="A1438" s="715" t="s">
        <v>1330</v>
      </c>
      <c r="B1438" s="715" t="s">
        <v>2897</v>
      </c>
      <c r="C1438" s="761" t="s">
        <v>2898</v>
      </c>
      <c r="D1438" s="715" t="s">
        <v>4128</v>
      </c>
      <c r="E1438" s="800">
        <v>1500</v>
      </c>
      <c r="F1438" s="715">
        <v>4816268</v>
      </c>
      <c r="G1438" s="715" t="s">
        <v>4148</v>
      </c>
      <c r="H1438" s="715" t="s">
        <v>4128</v>
      </c>
      <c r="I1438" s="715" t="s">
        <v>2527</v>
      </c>
      <c r="J1438" s="715" t="s">
        <v>2527</v>
      </c>
      <c r="K1438" s="790"/>
      <c r="L1438" s="790"/>
      <c r="M1438" s="790"/>
      <c r="N1438" s="790">
        <v>1</v>
      </c>
      <c r="O1438" s="790">
        <v>6</v>
      </c>
      <c r="P1438" s="801">
        <v>13500</v>
      </c>
    </row>
    <row r="1439" spans="1:16" ht="36" x14ac:dyDescent="0.25">
      <c r="A1439" s="715" t="s">
        <v>1330</v>
      </c>
      <c r="B1439" s="715" t="s">
        <v>2897</v>
      </c>
      <c r="C1439" s="761" t="s">
        <v>2898</v>
      </c>
      <c r="D1439" s="715" t="s">
        <v>4128</v>
      </c>
      <c r="E1439" s="800">
        <v>1500</v>
      </c>
      <c r="F1439" s="715">
        <v>31360388</v>
      </c>
      <c r="G1439" s="715" t="s">
        <v>4149</v>
      </c>
      <c r="H1439" s="715" t="s">
        <v>4128</v>
      </c>
      <c r="I1439" s="715" t="s">
        <v>2527</v>
      </c>
      <c r="J1439" s="715" t="s">
        <v>2527</v>
      </c>
      <c r="K1439" s="790"/>
      <c r="L1439" s="790"/>
      <c r="M1439" s="790"/>
      <c r="N1439" s="790">
        <v>1</v>
      </c>
      <c r="O1439" s="790">
        <v>6</v>
      </c>
      <c r="P1439" s="801">
        <v>13500</v>
      </c>
    </row>
    <row r="1440" spans="1:16" ht="36" x14ac:dyDescent="0.25">
      <c r="A1440" s="715" t="s">
        <v>1330</v>
      </c>
      <c r="B1440" s="715" t="s">
        <v>2897</v>
      </c>
      <c r="C1440" s="761" t="s">
        <v>2898</v>
      </c>
      <c r="D1440" s="715" t="s">
        <v>4128</v>
      </c>
      <c r="E1440" s="800">
        <v>1200</v>
      </c>
      <c r="F1440" s="715">
        <v>41990030</v>
      </c>
      <c r="G1440" s="715" t="s">
        <v>4150</v>
      </c>
      <c r="H1440" s="715" t="s">
        <v>4128</v>
      </c>
      <c r="I1440" s="715" t="s">
        <v>2527</v>
      </c>
      <c r="J1440" s="715" t="s">
        <v>2527</v>
      </c>
      <c r="K1440" s="790"/>
      <c r="L1440" s="790"/>
      <c r="M1440" s="790"/>
      <c r="N1440" s="790">
        <v>1</v>
      </c>
      <c r="O1440" s="790">
        <v>6</v>
      </c>
      <c r="P1440" s="801">
        <v>10800</v>
      </c>
    </row>
    <row r="1441" spans="1:16" ht="24" x14ac:dyDescent="0.25">
      <c r="A1441" s="715" t="s">
        <v>1330</v>
      </c>
      <c r="B1441" s="715" t="s">
        <v>2897</v>
      </c>
      <c r="C1441" s="761" t="s">
        <v>2898</v>
      </c>
      <c r="D1441" s="715" t="s">
        <v>4115</v>
      </c>
      <c r="E1441" s="800">
        <v>1200</v>
      </c>
      <c r="F1441" s="715">
        <v>31044494</v>
      </c>
      <c r="G1441" s="715" t="s">
        <v>4151</v>
      </c>
      <c r="H1441" s="715" t="s">
        <v>4115</v>
      </c>
      <c r="I1441" s="715" t="s">
        <v>2527</v>
      </c>
      <c r="J1441" s="715" t="s">
        <v>2527</v>
      </c>
      <c r="K1441" s="790"/>
      <c r="L1441" s="790"/>
      <c r="M1441" s="790"/>
      <c r="N1441" s="790">
        <v>1</v>
      </c>
      <c r="O1441" s="790">
        <v>6</v>
      </c>
      <c r="P1441" s="801">
        <v>10800</v>
      </c>
    </row>
    <row r="1442" spans="1:16" ht="36" x14ac:dyDescent="0.25">
      <c r="A1442" s="715" t="s">
        <v>1330</v>
      </c>
      <c r="B1442" s="715" t="s">
        <v>2897</v>
      </c>
      <c r="C1442" s="761" t="s">
        <v>2898</v>
      </c>
      <c r="D1442" s="715" t="s">
        <v>2918</v>
      </c>
      <c r="E1442" s="800">
        <v>1600</v>
      </c>
      <c r="F1442" s="715">
        <v>42777660</v>
      </c>
      <c r="G1442" s="715" t="s">
        <v>4152</v>
      </c>
      <c r="H1442" s="715" t="s">
        <v>2918</v>
      </c>
      <c r="I1442" s="715" t="s">
        <v>2527</v>
      </c>
      <c r="J1442" s="715" t="s">
        <v>2527</v>
      </c>
      <c r="K1442" s="790"/>
      <c r="L1442" s="790"/>
      <c r="M1442" s="790"/>
      <c r="N1442" s="790">
        <v>1</v>
      </c>
      <c r="O1442" s="790">
        <v>6</v>
      </c>
      <c r="P1442" s="801">
        <v>14400</v>
      </c>
    </row>
    <row r="1443" spans="1:16" ht="36" x14ac:dyDescent="0.25">
      <c r="A1443" s="715" t="s">
        <v>1330</v>
      </c>
      <c r="B1443" s="715" t="s">
        <v>2897</v>
      </c>
      <c r="C1443" s="761" t="s">
        <v>2898</v>
      </c>
      <c r="D1443" s="715" t="s">
        <v>2918</v>
      </c>
      <c r="E1443" s="800">
        <v>1600</v>
      </c>
      <c r="F1443" s="715">
        <v>10495109</v>
      </c>
      <c r="G1443" s="715" t="s">
        <v>4153</v>
      </c>
      <c r="H1443" s="715" t="s">
        <v>2918</v>
      </c>
      <c r="I1443" s="715" t="s">
        <v>2527</v>
      </c>
      <c r="J1443" s="715" t="s">
        <v>2527</v>
      </c>
      <c r="K1443" s="790"/>
      <c r="L1443" s="790"/>
      <c r="M1443" s="790"/>
      <c r="N1443" s="790">
        <v>1</v>
      </c>
      <c r="O1443" s="790">
        <v>6</v>
      </c>
      <c r="P1443" s="801">
        <v>14400</v>
      </c>
    </row>
    <row r="1444" spans="1:16" ht="36" x14ac:dyDescent="0.25">
      <c r="A1444" s="715" t="s">
        <v>1330</v>
      </c>
      <c r="B1444" s="715" t="s">
        <v>2897</v>
      </c>
      <c r="C1444" s="761" t="s">
        <v>2898</v>
      </c>
      <c r="D1444" s="715" t="s">
        <v>4118</v>
      </c>
      <c r="E1444" s="800">
        <v>1300</v>
      </c>
      <c r="F1444" s="715">
        <v>25009217</v>
      </c>
      <c r="G1444" s="715" t="s">
        <v>4154</v>
      </c>
      <c r="H1444" s="715" t="s">
        <v>4118</v>
      </c>
      <c r="I1444" s="715" t="s">
        <v>2527</v>
      </c>
      <c r="J1444" s="715" t="s">
        <v>2527</v>
      </c>
      <c r="K1444" s="790"/>
      <c r="L1444" s="790"/>
      <c r="M1444" s="790"/>
      <c r="N1444" s="790">
        <v>1</v>
      </c>
      <c r="O1444" s="790">
        <v>6</v>
      </c>
      <c r="P1444" s="801">
        <v>11700</v>
      </c>
    </row>
    <row r="1445" spans="1:16" ht="36" x14ac:dyDescent="0.25">
      <c r="A1445" s="715" t="s">
        <v>1330</v>
      </c>
      <c r="B1445" s="715" t="s">
        <v>2897</v>
      </c>
      <c r="C1445" s="761" t="s">
        <v>2898</v>
      </c>
      <c r="D1445" s="715" t="s">
        <v>4155</v>
      </c>
      <c r="E1445" s="800">
        <v>5500</v>
      </c>
      <c r="F1445" s="715">
        <v>31159755</v>
      </c>
      <c r="G1445" s="715" t="s">
        <v>4156</v>
      </c>
      <c r="H1445" s="715" t="s">
        <v>4155</v>
      </c>
      <c r="I1445" s="715" t="s">
        <v>2556</v>
      </c>
      <c r="J1445" s="715" t="s">
        <v>2556</v>
      </c>
      <c r="K1445" s="790"/>
      <c r="L1445" s="790"/>
      <c r="M1445" s="790"/>
      <c r="N1445" s="790">
        <v>1</v>
      </c>
      <c r="O1445" s="790">
        <v>6</v>
      </c>
      <c r="P1445" s="801">
        <v>49500</v>
      </c>
    </row>
    <row r="1446" spans="1:16" ht="36" x14ac:dyDescent="0.25">
      <c r="A1446" s="715" t="s">
        <v>1330</v>
      </c>
      <c r="B1446" s="715" t="s">
        <v>2897</v>
      </c>
      <c r="C1446" s="761" t="s">
        <v>2898</v>
      </c>
      <c r="D1446" s="715" t="s">
        <v>3733</v>
      </c>
      <c r="E1446" s="800">
        <v>4200</v>
      </c>
      <c r="F1446" s="715">
        <v>46386510</v>
      </c>
      <c r="G1446" s="715" t="s">
        <v>4157</v>
      </c>
      <c r="H1446" s="715" t="s">
        <v>3733</v>
      </c>
      <c r="I1446" s="715" t="s">
        <v>2556</v>
      </c>
      <c r="J1446" s="715" t="s">
        <v>2556</v>
      </c>
      <c r="K1446" s="790"/>
      <c r="L1446" s="790"/>
      <c r="M1446" s="790"/>
      <c r="N1446" s="790">
        <v>1</v>
      </c>
      <c r="O1446" s="790">
        <v>6</v>
      </c>
      <c r="P1446" s="801">
        <v>37800</v>
      </c>
    </row>
    <row r="1447" spans="1:16" ht="24" x14ac:dyDescent="0.25">
      <c r="A1447" s="715" t="s">
        <v>1330</v>
      </c>
      <c r="B1447" s="715" t="s">
        <v>2897</v>
      </c>
      <c r="C1447" s="761" t="s">
        <v>2898</v>
      </c>
      <c r="D1447" s="715" t="s">
        <v>4158</v>
      </c>
      <c r="E1447" s="800">
        <v>4200</v>
      </c>
      <c r="F1447" s="715">
        <v>31032655</v>
      </c>
      <c r="G1447" s="715" t="s">
        <v>4159</v>
      </c>
      <c r="H1447" s="715" t="s">
        <v>4158</v>
      </c>
      <c r="I1447" s="715" t="s">
        <v>2556</v>
      </c>
      <c r="J1447" s="715" t="s">
        <v>2556</v>
      </c>
      <c r="K1447" s="790"/>
      <c r="L1447" s="790"/>
      <c r="M1447" s="790"/>
      <c r="N1447" s="790">
        <v>1</v>
      </c>
      <c r="O1447" s="790">
        <v>6</v>
      </c>
      <c r="P1447" s="801">
        <v>37800</v>
      </c>
    </row>
    <row r="1448" spans="1:16" ht="36" x14ac:dyDescent="0.25">
      <c r="A1448" s="715" t="s">
        <v>1330</v>
      </c>
      <c r="B1448" s="715" t="s">
        <v>2897</v>
      </c>
      <c r="C1448" s="761" t="s">
        <v>2898</v>
      </c>
      <c r="D1448" s="715" t="s">
        <v>2535</v>
      </c>
      <c r="E1448" s="800">
        <v>3300</v>
      </c>
      <c r="F1448" s="715">
        <v>10201561</v>
      </c>
      <c r="G1448" s="715" t="s">
        <v>4160</v>
      </c>
      <c r="H1448" s="715" t="s">
        <v>2535</v>
      </c>
      <c r="I1448" s="715" t="s">
        <v>2556</v>
      </c>
      <c r="J1448" s="715" t="s">
        <v>2556</v>
      </c>
      <c r="K1448" s="790"/>
      <c r="L1448" s="790"/>
      <c r="M1448" s="790"/>
      <c r="N1448" s="790">
        <v>1</v>
      </c>
      <c r="O1448" s="790">
        <v>6</v>
      </c>
      <c r="P1448" s="801">
        <v>29700</v>
      </c>
    </row>
    <row r="1449" spans="1:16" ht="36" x14ac:dyDescent="0.25">
      <c r="A1449" s="715" t="s">
        <v>1330</v>
      </c>
      <c r="B1449" s="715" t="s">
        <v>2897</v>
      </c>
      <c r="C1449" s="761" t="s">
        <v>2898</v>
      </c>
      <c r="D1449" s="715" t="s">
        <v>4123</v>
      </c>
      <c r="E1449" s="800">
        <v>3300</v>
      </c>
      <c r="F1449" s="715">
        <v>31044127</v>
      </c>
      <c r="G1449" s="715" t="s">
        <v>4161</v>
      </c>
      <c r="H1449" s="715" t="s">
        <v>4123</v>
      </c>
      <c r="I1449" s="715" t="s">
        <v>2556</v>
      </c>
      <c r="J1449" s="715" t="s">
        <v>2556</v>
      </c>
      <c r="K1449" s="790"/>
      <c r="L1449" s="790"/>
      <c r="M1449" s="790"/>
      <c r="N1449" s="790">
        <v>1</v>
      </c>
      <c r="O1449" s="790">
        <v>6</v>
      </c>
      <c r="P1449" s="801">
        <v>29700</v>
      </c>
    </row>
    <row r="1450" spans="1:16" ht="36" x14ac:dyDescent="0.25">
      <c r="A1450" s="715" t="s">
        <v>1330</v>
      </c>
      <c r="B1450" s="715" t="s">
        <v>2897</v>
      </c>
      <c r="C1450" s="761" t="s">
        <v>2898</v>
      </c>
      <c r="D1450" s="715" t="s">
        <v>2535</v>
      </c>
      <c r="E1450" s="800">
        <v>3000</v>
      </c>
      <c r="F1450" s="715">
        <v>44058937</v>
      </c>
      <c r="G1450" s="715" t="s">
        <v>4162</v>
      </c>
      <c r="H1450" s="715" t="s">
        <v>2535</v>
      </c>
      <c r="I1450" s="715" t="s">
        <v>2556</v>
      </c>
      <c r="J1450" s="715" t="s">
        <v>2556</v>
      </c>
      <c r="K1450" s="790"/>
      <c r="L1450" s="790"/>
      <c r="M1450" s="790"/>
      <c r="N1450" s="790">
        <v>1</v>
      </c>
      <c r="O1450" s="790">
        <v>6</v>
      </c>
      <c r="P1450" s="801">
        <v>27000</v>
      </c>
    </row>
    <row r="1451" spans="1:16" ht="24" x14ac:dyDescent="0.25">
      <c r="A1451" s="715" t="s">
        <v>1330</v>
      </c>
      <c r="B1451" s="715" t="s">
        <v>2897</v>
      </c>
      <c r="C1451" s="761" t="s">
        <v>2898</v>
      </c>
      <c r="D1451" s="715" t="s">
        <v>2535</v>
      </c>
      <c r="E1451" s="800">
        <v>2200</v>
      </c>
      <c r="F1451" s="715">
        <v>31038266</v>
      </c>
      <c r="G1451" s="715" t="s">
        <v>4163</v>
      </c>
      <c r="H1451" s="715" t="s">
        <v>2535</v>
      </c>
      <c r="I1451" s="715" t="s">
        <v>2556</v>
      </c>
      <c r="J1451" s="715" t="s">
        <v>2556</v>
      </c>
      <c r="K1451" s="790"/>
      <c r="L1451" s="790"/>
      <c r="M1451" s="790"/>
      <c r="N1451" s="790">
        <v>1</v>
      </c>
      <c r="O1451" s="790">
        <v>6</v>
      </c>
      <c r="P1451" s="801">
        <v>19800</v>
      </c>
    </row>
    <row r="1452" spans="1:16" ht="24" x14ac:dyDescent="0.25">
      <c r="A1452" s="715" t="s">
        <v>1330</v>
      </c>
      <c r="B1452" s="715" t="s">
        <v>2897</v>
      </c>
      <c r="C1452" s="761" t="s">
        <v>2898</v>
      </c>
      <c r="D1452" s="715" t="s">
        <v>4164</v>
      </c>
      <c r="E1452" s="800">
        <v>2600</v>
      </c>
      <c r="F1452" s="715">
        <v>46448802</v>
      </c>
      <c r="G1452" s="715" t="s">
        <v>4165</v>
      </c>
      <c r="H1452" s="715" t="s">
        <v>4164</v>
      </c>
      <c r="I1452" s="715" t="s">
        <v>2556</v>
      </c>
      <c r="J1452" s="715" t="s">
        <v>2556</v>
      </c>
      <c r="K1452" s="790"/>
      <c r="L1452" s="790"/>
      <c r="M1452" s="790"/>
      <c r="N1452" s="790">
        <v>1</v>
      </c>
      <c r="O1452" s="790">
        <v>6</v>
      </c>
      <c r="P1452" s="801">
        <v>23400</v>
      </c>
    </row>
    <row r="1453" spans="1:16" ht="36" x14ac:dyDescent="0.25">
      <c r="A1453" s="715" t="s">
        <v>1330</v>
      </c>
      <c r="B1453" s="715" t="s">
        <v>2897</v>
      </c>
      <c r="C1453" s="761" t="s">
        <v>2898</v>
      </c>
      <c r="D1453" s="715" t="s">
        <v>3142</v>
      </c>
      <c r="E1453" s="800">
        <v>2200</v>
      </c>
      <c r="F1453" s="715">
        <v>46746120</v>
      </c>
      <c r="G1453" s="715" t="s">
        <v>2874</v>
      </c>
      <c r="H1453" s="715" t="s">
        <v>3142</v>
      </c>
      <c r="I1453" s="715" t="s">
        <v>2556</v>
      </c>
      <c r="J1453" s="715" t="s">
        <v>2556</v>
      </c>
      <c r="K1453" s="790"/>
      <c r="L1453" s="790"/>
      <c r="M1453" s="790"/>
      <c r="N1453" s="790">
        <v>1</v>
      </c>
      <c r="O1453" s="790">
        <v>6</v>
      </c>
      <c r="P1453" s="801">
        <v>19800</v>
      </c>
    </row>
    <row r="1454" spans="1:16" ht="48" x14ac:dyDescent="0.25">
      <c r="A1454" s="715" t="s">
        <v>1330</v>
      </c>
      <c r="B1454" s="715" t="s">
        <v>2897</v>
      </c>
      <c r="C1454" s="761" t="s">
        <v>2898</v>
      </c>
      <c r="D1454" s="715" t="s">
        <v>4135</v>
      </c>
      <c r="E1454" s="800">
        <v>2200</v>
      </c>
      <c r="F1454" s="715">
        <v>44727403</v>
      </c>
      <c r="G1454" s="715" t="s">
        <v>4166</v>
      </c>
      <c r="H1454" s="715" t="s">
        <v>4135</v>
      </c>
      <c r="I1454" s="715" t="s">
        <v>2556</v>
      </c>
      <c r="J1454" s="715" t="s">
        <v>2556</v>
      </c>
      <c r="K1454" s="790"/>
      <c r="L1454" s="790"/>
      <c r="M1454" s="790"/>
      <c r="N1454" s="790">
        <v>1</v>
      </c>
      <c r="O1454" s="790">
        <v>6</v>
      </c>
      <c r="P1454" s="801">
        <v>19800</v>
      </c>
    </row>
    <row r="1455" spans="1:16" ht="36" x14ac:dyDescent="0.25">
      <c r="A1455" s="715" t="s">
        <v>1330</v>
      </c>
      <c r="B1455" s="715" t="s">
        <v>2897</v>
      </c>
      <c r="C1455" s="761" t="s">
        <v>2898</v>
      </c>
      <c r="D1455" s="715" t="s">
        <v>2940</v>
      </c>
      <c r="E1455" s="800">
        <v>3800</v>
      </c>
      <c r="F1455" s="715">
        <v>46081904</v>
      </c>
      <c r="G1455" s="715" t="s">
        <v>3114</v>
      </c>
      <c r="H1455" s="715" t="s">
        <v>2940</v>
      </c>
      <c r="I1455" s="715" t="s">
        <v>2556</v>
      </c>
      <c r="J1455" s="715" t="s">
        <v>2556</v>
      </c>
      <c r="K1455" s="790"/>
      <c r="L1455" s="790"/>
      <c r="M1455" s="790"/>
      <c r="N1455" s="790">
        <v>1</v>
      </c>
      <c r="O1455" s="790">
        <v>6</v>
      </c>
      <c r="P1455" s="801">
        <v>34200</v>
      </c>
    </row>
    <row r="1456" spans="1:16" ht="48" x14ac:dyDescent="0.25">
      <c r="A1456" s="715" t="s">
        <v>1330</v>
      </c>
      <c r="B1456" s="715" t="s">
        <v>2897</v>
      </c>
      <c r="C1456" s="761" t="s">
        <v>2898</v>
      </c>
      <c r="D1456" s="715" t="s">
        <v>2940</v>
      </c>
      <c r="E1456" s="800">
        <v>3800</v>
      </c>
      <c r="F1456" s="715">
        <v>1281330</v>
      </c>
      <c r="G1456" s="715" t="s">
        <v>4167</v>
      </c>
      <c r="H1456" s="715" t="s">
        <v>2940</v>
      </c>
      <c r="I1456" s="715" t="s">
        <v>2556</v>
      </c>
      <c r="J1456" s="715" t="s">
        <v>2556</v>
      </c>
      <c r="K1456" s="790"/>
      <c r="L1456" s="790"/>
      <c r="M1456" s="790"/>
      <c r="N1456" s="790">
        <v>1</v>
      </c>
      <c r="O1456" s="790">
        <v>6</v>
      </c>
      <c r="P1456" s="801">
        <v>34200</v>
      </c>
    </row>
    <row r="1457" spans="1:16" ht="36" x14ac:dyDescent="0.25">
      <c r="A1457" s="715" t="s">
        <v>1330</v>
      </c>
      <c r="B1457" s="715" t="s">
        <v>2897</v>
      </c>
      <c r="C1457" s="761" t="s">
        <v>2898</v>
      </c>
      <c r="D1457" s="715" t="s">
        <v>4168</v>
      </c>
      <c r="E1457" s="800">
        <v>2200</v>
      </c>
      <c r="F1457" s="715">
        <v>70017715</v>
      </c>
      <c r="G1457" s="715" t="s">
        <v>4169</v>
      </c>
      <c r="H1457" s="715" t="s">
        <v>4168</v>
      </c>
      <c r="I1457" s="715" t="s">
        <v>2556</v>
      </c>
      <c r="J1457" s="715" t="s">
        <v>2556</v>
      </c>
      <c r="K1457" s="790"/>
      <c r="L1457" s="790"/>
      <c r="M1457" s="790"/>
      <c r="N1457" s="790">
        <v>1</v>
      </c>
      <c r="O1457" s="790">
        <v>6</v>
      </c>
      <c r="P1457" s="801">
        <v>19800</v>
      </c>
    </row>
    <row r="1458" spans="1:16" ht="36" x14ac:dyDescent="0.25">
      <c r="A1458" s="715" t="s">
        <v>1330</v>
      </c>
      <c r="B1458" s="715" t="s">
        <v>2897</v>
      </c>
      <c r="C1458" s="761" t="s">
        <v>2898</v>
      </c>
      <c r="D1458" s="715" t="s">
        <v>4168</v>
      </c>
      <c r="E1458" s="800">
        <v>2600</v>
      </c>
      <c r="F1458" s="715">
        <v>70304776</v>
      </c>
      <c r="G1458" s="715" t="s">
        <v>4170</v>
      </c>
      <c r="H1458" s="715" t="s">
        <v>4168</v>
      </c>
      <c r="I1458" s="715" t="s">
        <v>2556</v>
      </c>
      <c r="J1458" s="715" t="s">
        <v>2556</v>
      </c>
      <c r="K1458" s="790"/>
      <c r="L1458" s="790"/>
      <c r="M1458" s="790"/>
      <c r="N1458" s="790">
        <v>1</v>
      </c>
      <c r="O1458" s="790">
        <v>6</v>
      </c>
      <c r="P1458" s="801">
        <v>23400</v>
      </c>
    </row>
    <row r="1459" spans="1:16" ht="48" x14ac:dyDescent="0.25">
      <c r="A1459" s="715" t="s">
        <v>1330</v>
      </c>
      <c r="B1459" s="715" t="s">
        <v>2897</v>
      </c>
      <c r="C1459" s="761" t="s">
        <v>2898</v>
      </c>
      <c r="D1459" s="715" t="s">
        <v>3064</v>
      </c>
      <c r="E1459" s="800">
        <v>2200</v>
      </c>
      <c r="F1459" s="715">
        <v>41236487</v>
      </c>
      <c r="G1459" s="715" t="s">
        <v>4171</v>
      </c>
      <c r="H1459" s="715" t="s">
        <v>3064</v>
      </c>
      <c r="I1459" s="715" t="s">
        <v>2556</v>
      </c>
      <c r="J1459" s="715" t="s">
        <v>2556</v>
      </c>
      <c r="K1459" s="790"/>
      <c r="L1459" s="790"/>
      <c r="M1459" s="790"/>
      <c r="N1459" s="790">
        <v>1</v>
      </c>
      <c r="O1459" s="790">
        <v>6</v>
      </c>
      <c r="P1459" s="801">
        <v>19800</v>
      </c>
    </row>
    <row r="1460" spans="1:16" ht="36" x14ac:dyDescent="0.25">
      <c r="A1460" s="715" t="s">
        <v>1330</v>
      </c>
      <c r="B1460" s="715" t="s">
        <v>2897</v>
      </c>
      <c r="C1460" s="761" t="s">
        <v>2898</v>
      </c>
      <c r="D1460" s="715" t="s">
        <v>3142</v>
      </c>
      <c r="E1460" s="800">
        <v>2200</v>
      </c>
      <c r="F1460" s="715">
        <v>46223036</v>
      </c>
      <c r="G1460" s="715" t="s">
        <v>4172</v>
      </c>
      <c r="H1460" s="715" t="s">
        <v>3142</v>
      </c>
      <c r="I1460" s="715" t="s">
        <v>2556</v>
      </c>
      <c r="J1460" s="715" t="s">
        <v>2556</v>
      </c>
      <c r="K1460" s="790"/>
      <c r="L1460" s="790"/>
      <c r="M1460" s="790"/>
      <c r="N1460" s="790">
        <v>1</v>
      </c>
      <c r="O1460" s="790">
        <v>6</v>
      </c>
      <c r="P1460" s="801">
        <v>19800</v>
      </c>
    </row>
    <row r="1461" spans="1:16" ht="48" x14ac:dyDescent="0.25">
      <c r="A1461" s="715" t="s">
        <v>1330</v>
      </c>
      <c r="B1461" s="715" t="s">
        <v>2897</v>
      </c>
      <c r="C1461" s="761" t="s">
        <v>2898</v>
      </c>
      <c r="D1461" s="715" t="s">
        <v>3142</v>
      </c>
      <c r="E1461" s="800">
        <v>2200</v>
      </c>
      <c r="F1461" s="715">
        <v>44009497</v>
      </c>
      <c r="G1461" s="715" t="s">
        <v>4173</v>
      </c>
      <c r="H1461" s="715" t="s">
        <v>3142</v>
      </c>
      <c r="I1461" s="715" t="s">
        <v>2556</v>
      </c>
      <c r="J1461" s="715" t="s">
        <v>2556</v>
      </c>
      <c r="K1461" s="790"/>
      <c r="L1461" s="790"/>
      <c r="M1461" s="790"/>
      <c r="N1461" s="790">
        <v>1</v>
      </c>
      <c r="O1461" s="790">
        <v>6</v>
      </c>
      <c r="P1461" s="801">
        <v>19800</v>
      </c>
    </row>
    <row r="1462" spans="1:16" ht="36" x14ac:dyDescent="0.25">
      <c r="A1462" s="715" t="s">
        <v>1330</v>
      </c>
      <c r="B1462" s="715" t="s">
        <v>2897</v>
      </c>
      <c r="C1462" s="761" t="s">
        <v>2898</v>
      </c>
      <c r="D1462" s="715" t="s">
        <v>4135</v>
      </c>
      <c r="E1462" s="800">
        <v>2200</v>
      </c>
      <c r="F1462" s="715">
        <v>46312061</v>
      </c>
      <c r="G1462" s="715" t="s">
        <v>4174</v>
      </c>
      <c r="H1462" s="715" t="s">
        <v>4135</v>
      </c>
      <c r="I1462" s="715" t="s">
        <v>2556</v>
      </c>
      <c r="J1462" s="715" t="s">
        <v>2556</v>
      </c>
      <c r="K1462" s="790"/>
      <c r="L1462" s="790"/>
      <c r="M1462" s="790"/>
      <c r="N1462" s="790">
        <v>1</v>
      </c>
      <c r="O1462" s="790">
        <v>6</v>
      </c>
      <c r="P1462" s="801">
        <v>19800</v>
      </c>
    </row>
    <row r="1463" spans="1:16" ht="36" x14ac:dyDescent="0.25">
      <c r="A1463" s="715" t="s">
        <v>1330</v>
      </c>
      <c r="B1463" s="715" t="s">
        <v>2897</v>
      </c>
      <c r="C1463" s="761" t="s">
        <v>2898</v>
      </c>
      <c r="D1463" s="715" t="s">
        <v>3043</v>
      </c>
      <c r="E1463" s="800">
        <v>2600</v>
      </c>
      <c r="F1463" s="715">
        <v>42561345</v>
      </c>
      <c r="G1463" s="715" t="s">
        <v>4175</v>
      </c>
      <c r="H1463" s="715" t="s">
        <v>3043</v>
      </c>
      <c r="I1463" s="715" t="s">
        <v>2556</v>
      </c>
      <c r="J1463" s="715" t="s">
        <v>2556</v>
      </c>
      <c r="K1463" s="790"/>
      <c r="L1463" s="790"/>
      <c r="M1463" s="790"/>
      <c r="N1463" s="790">
        <v>1</v>
      </c>
      <c r="O1463" s="790">
        <v>6</v>
      </c>
      <c r="P1463" s="801">
        <v>23400</v>
      </c>
    </row>
    <row r="1464" spans="1:16" ht="36" x14ac:dyDescent="0.25">
      <c r="A1464" s="715" t="s">
        <v>1330</v>
      </c>
      <c r="B1464" s="715" t="s">
        <v>2897</v>
      </c>
      <c r="C1464" s="761" t="s">
        <v>2898</v>
      </c>
      <c r="D1464" s="715" t="s">
        <v>4135</v>
      </c>
      <c r="E1464" s="800">
        <v>2200</v>
      </c>
      <c r="F1464" s="715">
        <v>70186876</v>
      </c>
      <c r="G1464" s="715" t="s">
        <v>4176</v>
      </c>
      <c r="H1464" s="715" t="s">
        <v>4135</v>
      </c>
      <c r="I1464" s="715" t="s">
        <v>2556</v>
      </c>
      <c r="J1464" s="715" t="s">
        <v>2556</v>
      </c>
      <c r="K1464" s="790"/>
      <c r="L1464" s="790"/>
      <c r="M1464" s="790"/>
      <c r="N1464" s="790">
        <v>1</v>
      </c>
      <c r="O1464" s="790">
        <v>6</v>
      </c>
      <c r="P1464" s="801">
        <v>19800</v>
      </c>
    </row>
    <row r="1465" spans="1:16" ht="36" x14ac:dyDescent="0.25">
      <c r="A1465" s="715" t="s">
        <v>1330</v>
      </c>
      <c r="B1465" s="715" t="s">
        <v>2897</v>
      </c>
      <c r="C1465" s="761" t="s">
        <v>2898</v>
      </c>
      <c r="D1465" s="715" t="s">
        <v>2940</v>
      </c>
      <c r="E1465" s="800">
        <v>3800</v>
      </c>
      <c r="F1465" s="715">
        <v>45352097</v>
      </c>
      <c r="G1465" s="715" t="s">
        <v>4177</v>
      </c>
      <c r="H1465" s="715" t="s">
        <v>2940</v>
      </c>
      <c r="I1465" s="715" t="s">
        <v>2556</v>
      </c>
      <c r="J1465" s="715" t="s">
        <v>2556</v>
      </c>
      <c r="K1465" s="790"/>
      <c r="L1465" s="790"/>
      <c r="M1465" s="790"/>
      <c r="N1465" s="790">
        <v>1</v>
      </c>
      <c r="O1465" s="790">
        <v>6</v>
      </c>
      <c r="P1465" s="801">
        <v>34200</v>
      </c>
    </row>
    <row r="1466" spans="1:16" ht="48" x14ac:dyDescent="0.25">
      <c r="A1466" s="715" t="s">
        <v>1330</v>
      </c>
      <c r="B1466" s="715" t="s">
        <v>2897</v>
      </c>
      <c r="C1466" s="761" t="s">
        <v>2898</v>
      </c>
      <c r="D1466" s="715" t="s">
        <v>2940</v>
      </c>
      <c r="E1466" s="800">
        <v>3800</v>
      </c>
      <c r="F1466" s="715">
        <v>48806864</v>
      </c>
      <c r="G1466" s="715" t="s">
        <v>4178</v>
      </c>
      <c r="H1466" s="715" t="s">
        <v>2940</v>
      </c>
      <c r="I1466" s="715" t="s">
        <v>2556</v>
      </c>
      <c r="J1466" s="715" t="s">
        <v>2556</v>
      </c>
      <c r="K1466" s="790"/>
      <c r="L1466" s="790"/>
      <c r="M1466" s="790"/>
      <c r="N1466" s="790">
        <v>1</v>
      </c>
      <c r="O1466" s="790">
        <v>6</v>
      </c>
      <c r="P1466" s="801">
        <v>34200</v>
      </c>
    </row>
    <row r="1467" spans="1:16" ht="48" x14ac:dyDescent="0.25">
      <c r="A1467" s="715" t="s">
        <v>1330</v>
      </c>
      <c r="B1467" s="715" t="s">
        <v>2897</v>
      </c>
      <c r="C1467" s="761" t="s">
        <v>2898</v>
      </c>
      <c r="D1467" s="715" t="s">
        <v>2940</v>
      </c>
      <c r="E1467" s="800">
        <v>3800</v>
      </c>
      <c r="F1467" s="715">
        <v>44614744</v>
      </c>
      <c r="G1467" s="715" t="s">
        <v>4179</v>
      </c>
      <c r="H1467" s="715" t="s">
        <v>2940</v>
      </c>
      <c r="I1467" s="715" t="s">
        <v>2556</v>
      </c>
      <c r="J1467" s="715" t="s">
        <v>2556</v>
      </c>
      <c r="K1467" s="790"/>
      <c r="L1467" s="790"/>
      <c r="M1467" s="790"/>
      <c r="N1467" s="790">
        <v>1</v>
      </c>
      <c r="O1467" s="790">
        <v>6</v>
      </c>
      <c r="P1467" s="801">
        <v>34200</v>
      </c>
    </row>
    <row r="1468" spans="1:16" ht="36" x14ac:dyDescent="0.25">
      <c r="A1468" s="715" t="s">
        <v>1330</v>
      </c>
      <c r="B1468" s="715" t="s">
        <v>2897</v>
      </c>
      <c r="C1468" s="761" t="s">
        <v>2898</v>
      </c>
      <c r="D1468" s="715" t="s">
        <v>4135</v>
      </c>
      <c r="E1468" s="800">
        <v>2200</v>
      </c>
      <c r="F1468" s="715">
        <v>45103681</v>
      </c>
      <c r="G1468" s="715" t="s">
        <v>4180</v>
      </c>
      <c r="H1468" s="715" t="s">
        <v>4135</v>
      </c>
      <c r="I1468" s="715" t="s">
        <v>2556</v>
      </c>
      <c r="J1468" s="715" t="s">
        <v>2556</v>
      </c>
      <c r="K1468" s="790"/>
      <c r="L1468" s="790"/>
      <c r="M1468" s="790"/>
      <c r="N1468" s="790">
        <v>1</v>
      </c>
      <c r="O1468" s="790">
        <v>6</v>
      </c>
      <c r="P1468" s="801">
        <v>19800</v>
      </c>
    </row>
    <row r="1469" spans="1:16" ht="36" x14ac:dyDescent="0.25">
      <c r="A1469" s="715" t="s">
        <v>1330</v>
      </c>
      <c r="B1469" s="715" t="s">
        <v>2897</v>
      </c>
      <c r="C1469" s="761" t="s">
        <v>2898</v>
      </c>
      <c r="D1469" s="715" t="s">
        <v>4135</v>
      </c>
      <c r="E1469" s="800">
        <v>2200</v>
      </c>
      <c r="F1469" s="715">
        <v>44841897</v>
      </c>
      <c r="G1469" s="715" t="s">
        <v>4181</v>
      </c>
      <c r="H1469" s="715" t="s">
        <v>4135</v>
      </c>
      <c r="I1469" s="715" t="s">
        <v>2556</v>
      </c>
      <c r="J1469" s="715" t="s">
        <v>2556</v>
      </c>
      <c r="K1469" s="790"/>
      <c r="L1469" s="790"/>
      <c r="M1469" s="790"/>
      <c r="N1469" s="790">
        <v>1</v>
      </c>
      <c r="O1469" s="790">
        <v>6</v>
      </c>
      <c r="P1469" s="801">
        <v>19800</v>
      </c>
    </row>
    <row r="1470" spans="1:16" ht="36" x14ac:dyDescent="0.25">
      <c r="A1470" s="715" t="s">
        <v>1330</v>
      </c>
      <c r="B1470" s="715" t="s">
        <v>2897</v>
      </c>
      <c r="C1470" s="761" t="s">
        <v>2898</v>
      </c>
      <c r="D1470" s="715" t="s">
        <v>3142</v>
      </c>
      <c r="E1470" s="800">
        <v>2200</v>
      </c>
      <c r="F1470" s="715">
        <v>46776441</v>
      </c>
      <c r="G1470" s="715" t="s">
        <v>4182</v>
      </c>
      <c r="H1470" s="715" t="s">
        <v>3142</v>
      </c>
      <c r="I1470" s="715" t="s">
        <v>2556</v>
      </c>
      <c r="J1470" s="715" t="s">
        <v>2556</v>
      </c>
      <c r="K1470" s="790"/>
      <c r="L1470" s="790"/>
      <c r="M1470" s="790"/>
      <c r="N1470" s="790">
        <v>1</v>
      </c>
      <c r="O1470" s="790">
        <v>6</v>
      </c>
      <c r="P1470" s="801">
        <v>19800</v>
      </c>
    </row>
    <row r="1471" spans="1:16" ht="36" x14ac:dyDescent="0.25">
      <c r="A1471" s="715" t="s">
        <v>1330</v>
      </c>
      <c r="B1471" s="715" t="s">
        <v>2897</v>
      </c>
      <c r="C1471" s="761" t="s">
        <v>2898</v>
      </c>
      <c r="D1471" s="715" t="s">
        <v>3142</v>
      </c>
      <c r="E1471" s="800">
        <v>2200</v>
      </c>
      <c r="F1471" s="715">
        <v>25780966</v>
      </c>
      <c r="G1471" s="715" t="s">
        <v>4183</v>
      </c>
      <c r="H1471" s="715" t="s">
        <v>3142</v>
      </c>
      <c r="I1471" s="715" t="s">
        <v>2556</v>
      </c>
      <c r="J1471" s="715" t="s">
        <v>2556</v>
      </c>
      <c r="K1471" s="790"/>
      <c r="L1471" s="790"/>
      <c r="M1471" s="790"/>
      <c r="N1471" s="790">
        <v>1</v>
      </c>
      <c r="O1471" s="790">
        <v>6</v>
      </c>
      <c r="P1471" s="801">
        <v>19800</v>
      </c>
    </row>
    <row r="1472" spans="1:16" ht="36" x14ac:dyDescent="0.25">
      <c r="A1472" s="715" t="s">
        <v>1330</v>
      </c>
      <c r="B1472" s="715" t="s">
        <v>2897</v>
      </c>
      <c r="C1472" s="761" t="s">
        <v>2898</v>
      </c>
      <c r="D1472" s="715" t="s">
        <v>2940</v>
      </c>
      <c r="E1472" s="800">
        <v>3800</v>
      </c>
      <c r="F1472" s="715">
        <v>42966650</v>
      </c>
      <c r="G1472" s="715" t="s">
        <v>4184</v>
      </c>
      <c r="H1472" s="715" t="s">
        <v>2940</v>
      </c>
      <c r="I1472" s="715" t="s">
        <v>2556</v>
      </c>
      <c r="J1472" s="715" t="s">
        <v>2556</v>
      </c>
      <c r="K1472" s="790"/>
      <c r="L1472" s="790"/>
      <c r="M1472" s="790"/>
      <c r="N1472" s="790">
        <v>1</v>
      </c>
      <c r="O1472" s="790">
        <v>6</v>
      </c>
      <c r="P1472" s="801">
        <v>34200</v>
      </c>
    </row>
    <row r="1473" spans="1:16" ht="36" x14ac:dyDescent="0.25">
      <c r="A1473" s="715" t="s">
        <v>1330</v>
      </c>
      <c r="B1473" s="715" t="s">
        <v>2897</v>
      </c>
      <c r="C1473" s="761" t="s">
        <v>2898</v>
      </c>
      <c r="D1473" s="715" t="s">
        <v>2918</v>
      </c>
      <c r="E1473" s="800">
        <v>1600</v>
      </c>
      <c r="F1473" s="715">
        <v>71412197</v>
      </c>
      <c r="G1473" s="715" t="s">
        <v>4185</v>
      </c>
      <c r="H1473" s="715" t="s">
        <v>2918</v>
      </c>
      <c r="I1473" s="715" t="s">
        <v>2527</v>
      </c>
      <c r="J1473" s="715" t="s">
        <v>2527</v>
      </c>
      <c r="K1473" s="790"/>
      <c r="L1473" s="790"/>
      <c r="M1473" s="790"/>
      <c r="N1473" s="790">
        <v>1</v>
      </c>
      <c r="O1473" s="790">
        <v>6</v>
      </c>
      <c r="P1473" s="801">
        <v>14400</v>
      </c>
    </row>
    <row r="1474" spans="1:16" ht="36" x14ac:dyDescent="0.25">
      <c r="A1474" s="715" t="s">
        <v>1330</v>
      </c>
      <c r="B1474" s="715" t="s">
        <v>2897</v>
      </c>
      <c r="C1474" s="761" t="s">
        <v>2898</v>
      </c>
      <c r="D1474" s="715" t="s">
        <v>4123</v>
      </c>
      <c r="E1474" s="800">
        <v>3500</v>
      </c>
      <c r="F1474" s="715">
        <v>31342003</v>
      </c>
      <c r="G1474" s="715" t="s">
        <v>4186</v>
      </c>
      <c r="H1474" s="715" t="s">
        <v>4123</v>
      </c>
      <c r="I1474" s="715" t="s">
        <v>2556</v>
      </c>
      <c r="J1474" s="715" t="s">
        <v>2556</v>
      </c>
      <c r="K1474" s="790"/>
      <c r="L1474" s="790"/>
      <c r="M1474" s="790"/>
      <c r="N1474" s="790">
        <v>1</v>
      </c>
      <c r="O1474" s="790">
        <v>6</v>
      </c>
      <c r="P1474" s="801">
        <v>31500</v>
      </c>
    </row>
    <row r="1475" spans="1:16" ht="36" x14ac:dyDescent="0.25">
      <c r="A1475" s="715" t="s">
        <v>1330</v>
      </c>
      <c r="B1475" s="715" t="s">
        <v>2897</v>
      </c>
      <c r="C1475" s="761" t="s">
        <v>2898</v>
      </c>
      <c r="D1475" s="715" t="s">
        <v>2940</v>
      </c>
      <c r="E1475" s="800">
        <v>3800</v>
      </c>
      <c r="F1475" s="715">
        <v>40518211</v>
      </c>
      <c r="G1475" s="715" t="s">
        <v>4187</v>
      </c>
      <c r="H1475" s="715" t="s">
        <v>2940</v>
      </c>
      <c r="I1475" s="715" t="s">
        <v>2556</v>
      </c>
      <c r="J1475" s="715" t="s">
        <v>2556</v>
      </c>
      <c r="K1475" s="790"/>
      <c r="L1475" s="790"/>
      <c r="M1475" s="790"/>
      <c r="N1475" s="790">
        <v>1</v>
      </c>
      <c r="O1475" s="790">
        <v>6</v>
      </c>
      <c r="P1475" s="801">
        <v>34200</v>
      </c>
    </row>
    <row r="1476" spans="1:16" ht="36" x14ac:dyDescent="0.25">
      <c r="A1476" s="715" t="s">
        <v>1330</v>
      </c>
      <c r="B1476" s="715" t="s">
        <v>2897</v>
      </c>
      <c r="C1476" s="761" t="s">
        <v>2898</v>
      </c>
      <c r="D1476" s="715" t="s">
        <v>2766</v>
      </c>
      <c r="E1476" s="800">
        <v>2600</v>
      </c>
      <c r="F1476" s="715">
        <v>41908136</v>
      </c>
      <c r="G1476" s="715" t="s">
        <v>4188</v>
      </c>
      <c r="H1476" s="715" t="s">
        <v>2766</v>
      </c>
      <c r="I1476" s="715" t="s">
        <v>2556</v>
      </c>
      <c r="J1476" s="715" t="s">
        <v>2556</v>
      </c>
      <c r="K1476" s="790"/>
      <c r="L1476" s="790"/>
      <c r="M1476" s="790"/>
      <c r="N1476" s="790">
        <v>1</v>
      </c>
      <c r="O1476" s="790">
        <v>6</v>
      </c>
      <c r="P1476" s="801">
        <v>23400</v>
      </c>
    </row>
    <row r="1477" spans="1:16" ht="36" x14ac:dyDescent="0.25">
      <c r="A1477" s="715" t="s">
        <v>1330</v>
      </c>
      <c r="B1477" s="715" t="s">
        <v>2897</v>
      </c>
      <c r="C1477" s="761" t="s">
        <v>2898</v>
      </c>
      <c r="D1477" s="715" t="s">
        <v>2940</v>
      </c>
      <c r="E1477" s="800">
        <v>3800</v>
      </c>
      <c r="F1477" s="715">
        <v>70748928</v>
      </c>
      <c r="G1477" s="715" t="s">
        <v>3148</v>
      </c>
      <c r="H1477" s="715" t="s">
        <v>2940</v>
      </c>
      <c r="I1477" s="715" t="s">
        <v>2556</v>
      </c>
      <c r="J1477" s="715" t="s">
        <v>2556</v>
      </c>
      <c r="K1477" s="790"/>
      <c r="L1477" s="790"/>
      <c r="M1477" s="790"/>
      <c r="N1477" s="790">
        <v>1</v>
      </c>
      <c r="O1477" s="790">
        <v>6</v>
      </c>
      <c r="P1477" s="801">
        <v>34200</v>
      </c>
    </row>
    <row r="1478" spans="1:16" ht="24" x14ac:dyDescent="0.25">
      <c r="A1478" s="715" t="s">
        <v>1330</v>
      </c>
      <c r="B1478" s="715" t="s">
        <v>2897</v>
      </c>
      <c r="C1478" s="761" t="s">
        <v>2898</v>
      </c>
      <c r="D1478" s="715" t="s">
        <v>2981</v>
      </c>
      <c r="E1478" s="800">
        <v>2600</v>
      </c>
      <c r="F1478" s="715">
        <v>31040728</v>
      </c>
      <c r="G1478" s="715" t="s">
        <v>4091</v>
      </c>
      <c r="H1478" s="715" t="s">
        <v>2981</v>
      </c>
      <c r="I1478" s="715" t="s">
        <v>2556</v>
      </c>
      <c r="J1478" s="715" t="s">
        <v>2556</v>
      </c>
      <c r="K1478" s="790"/>
      <c r="L1478" s="790"/>
      <c r="M1478" s="790"/>
      <c r="N1478" s="790">
        <v>1</v>
      </c>
      <c r="O1478" s="790">
        <v>6</v>
      </c>
      <c r="P1478" s="801">
        <v>23400</v>
      </c>
    </row>
    <row r="1479" spans="1:16" x14ac:dyDescent="0.2">
      <c r="A1479" s="781" t="s">
        <v>1260</v>
      </c>
      <c r="B1479" s="782"/>
      <c r="C1479" s="782"/>
      <c r="D1479" s="782"/>
      <c r="E1479" s="782"/>
      <c r="F1479" s="782"/>
      <c r="G1479" s="782"/>
      <c r="H1479" s="782"/>
      <c r="I1479" s="782"/>
      <c r="J1479" s="782"/>
      <c r="K1479" s="782"/>
      <c r="L1479" s="782"/>
      <c r="M1479" s="782"/>
      <c r="N1479" s="782"/>
      <c r="O1479" s="782"/>
      <c r="P1479" s="782"/>
    </row>
    <row r="1480" spans="1:16" ht="36" x14ac:dyDescent="0.2">
      <c r="A1480" s="715" t="s">
        <v>506</v>
      </c>
      <c r="B1480" s="715" t="s">
        <v>2897</v>
      </c>
      <c r="C1480" s="802" t="s">
        <v>2898</v>
      </c>
      <c r="D1480" s="715" t="s">
        <v>4189</v>
      </c>
      <c r="E1480" s="803">
        <v>2800</v>
      </c>
      <c r="F1480" s="797">
        <v>45007134</v>
      </c>
      <c r="G1480" s="794" t="s">
        <v>4190</v>
      </c>
      <c r="H1480" s="794" t="s">
        <v>3105</v>
      </c>
      <c r="I1480" s="761" t="s">
        <v>2556</v>
      </c>
      <c r="J1480" s="796" t="s">
        <v>3105</v>
      </c>
      <c r="K1480" s="761">
        <v>1</v>
      </c>
      <c r="L1480" s="716">
        <v>3</v>
      </c>
      <c r="M1480" s="762">
        <v>8400</v>
      </c>
      <c r="N1480" s="716">
        <v>3</v>
      </c>
      <c r="O1480" s="716">
        <v>8</v>
      </c>
      <c r="P1480" s="804">
        <v>22400</v>
      </c>
    </row>
    <row r="1481" spans="1:16" ht="36" x14ac:dyDescent="0.2">
      <c r="A1481" s="715" t="s">
        <v>506</v>
      </c>
      <c r="B1481" s="715" t="s">
        <v>2897</v>
      </c>
      <c r="C1481" s="802" t="s">
        <v>2898</v>
      </c>
      <c r="D1481" s="715" t="s">
        <v>4189</v>
      </c>
      <c r="E1481" s="803">
        <v>2800</v>
      </c>
      <c r="F1481" s="797">
        <v>46307955</v>
      </c>
      <c r="G1481" s="794" t="s">
        <v>4191</v>
      </c>
      <c r="H1481" s="794" t="s">
        <v>3008</v>
      </c>
      <c r="I1481" s="761" t="s">
        <v>2556</v>
      </c>
      <c r="J1481" s="796" t="s">
        <v>3008</v>
      </c>
      <c r="K1481" s="761">
        <v>1</v>
      </c>
      <c r="L1481" s="716">
        <v>3</v>
      </c>
      <c r="M1481" s="762">
        <v>8400</v>
      </c>
      <c r="N1481" s="716">
        <v>3</v>
      </c>
      <c r="O1481" s="716">
        <v>8</v>
      </c>
      <c r="P1481" s="804">
        <v>22400</v>
      </c>
    </row>
    <row r="1482" spans="1:16" ht="36" x14ac:dyDescent="0.2">
      <c r="A1482" s="715" t="s">
        <v>506</v>
      </c>
      <c r="B1482" s="715" t="s">
        <v>2897</v>
      </c>
      <c r="C1482" s="802" t="s">
        <v>2898</v>
      </c>
      <c r="D1482" s="715" t="s">
        <v>4192</v>
      </c>
      <c r="E1482" s="803">
        <v>1400</v>
      </c>
      <c r="F1482" s="797">
        <v>41985150</v>
      </c>
      <c r="G1482" s="794" t="s">
        <v>4193</v>
      </c>
      <c r="H1482" s="794" t="s">
        <v>2912</v>
      </c>
      <c r="I1482" s="761" t="s">
        <v>2901</v>
      </c>
      <c r="J1482" s="761" t="s">
        <v>4194</v>
      </c>
      <c r="K1482" s="761">
        <v>1</v>
      </c>
      <c r="L1482" s="716">
        <v>3</v>
      </c>
      <c r="M1482" s="762">
        <v>4200</v>
      </c>
      <c r="N1482" s="716">
        <v>3</v>
      </c>
      <c r="O1482" s="716">
        <v>8</v>
      </c>
      <c r="P1482" s="804">
        <v>11200</v>
      </c>
    </row>
    <row r="1483" spans="1:16" ht="36" x14ac:dyDescent="0.2">
      <c r="A1483" s="715" t="s">
        <v>506</v>
      </c>
      <c r="B1483" s="715" t="s">
        <v>2897</v>
      </c>
      <c r="C1483" s="802" t="s">
        <v>2898</v>
      </c>
      <c r="D1483" s="715" t="s">
        <v>4189</v>
      </c>
      <c r="E1483" s="803">
        <v>2800</v>
      </c>
      <c r="F1483" s="797">
        <v>47985648</v>
      </c>
      <c r="G1483" s="794" t="s">
        <v>4195</v>
      </c>
      <c r="H1483" s="794" t="s">
        <v>2928</v>
      </c>
      <c r="I1483" s="761" t="s">
        <v>2556</v>
      </c>
      <c r="J1483" s="761" t="s">
        <v>4196</v>
      </c>
      <c r="K1483" s="761">
        <v>1</v>
      </c>
      <c r="L1483" s="716">
        <v>3</v>
      </c>
      <c r="M1483" s="762">
        <v>8400</v>
      </c>
      <c r="N1483" s="716">
        <v>3</v>
      </c>
      <c r="O1483" s="716">
        <v>8</v>
      </c>
      <c r="P1483" s="804">
        <v>22400</v>
      </c>
    </row>
    <row r="1484" spans="1:16" ht="36" x14ac:dyDescent="0.2">
      <c r="A1484" s="715" t="s">
        <v>506</v>
      </c>
      <c r="B1484" s="715" t="s">
        <v>2897</v>
      </c>
      <c r="C1484" s="802" t="s">
        <v>2898</v>
      </c>
      <c r="D1484" s="715" t="s">
        <v>4189</v>
      </c>
      <c r="E1484" s="803">
        <v>2800</v>
      </c>
      <c r="F1484" s="797">
        <v>70062117</v>
      </c>
      <c r="G1484" s="794" t="s">
        <v>4197</v>
      </c>
      <c r="H1484" s="794" t="s">
        <v>2928</v>
      </c>
      <c r="I1484" s="761" t="s">
        <v>2556</v>
      </c>
      <c r="J1484" s="761" t="s">
        <v>4196</v>
      </c>
      <c r="K1484" s="761">
        <v>1</v>
      </c>
      <c r="L1484" s="716">
        <v>3</v>
      </c>
      <c r="M1484" s="762">
        <v>8400</v>
      </c>
      <c r="N1484" s="716">
        <v>3</v>
      </c>
      <c r="O1484" s="716">
        <v>8</v>
      </c>
      <c r="P1484" s="804">
        <v>22400</v>
      </c>
    </row>
    <row r="1485" spans="1:16" ht="36" x14ac:dyDescent="0.2">
      <c r="A1485" s="715" t="s">
        <v>506</v>
      </c>
      <c r="B1485" s="715" t="s">
        <v>2897</v>
      </c>
      <c r="C1485" s="802" t="s">
        <v>2898</v>
      </c>
      <c r="D1485" s="715" t="s">
        <v>4189</v>
      </c>
      <c r="E1485" s="803">
        <v>1800</v>
      </c>
      <c r="F1485" s="797">
        <v>47748412</v>
      </c>
      <c r="G1485" s="794" t="s">
        <v>4198</v>
      </c>
      <c r="H1485" s="794" t="s">
        <v>2918</v>
      </c>
      <c r="I1485" s="761" t="s">
        <v>2527</v>
      </c>
      <c r="J1485" s="761" t="s">
        <v>2527</v>
      </c>
      <c r="K1485" s="761">
        <v>1</v>
      </c>
      <c r="L1485" s="716">
        <v>3</v>
      </c>
      <c r="M1485" s="762">
        <v>5400</v>
      </c>
      <c r="N1485" s="716">
        <v>3</v>
      </c>
      <c r="O1485" s="716">
        <v>8</v>
      </c>
      <c r="P1485" s="804">
        <v>14400</v>
      </c>
    </row>
    <row r="1486" spans="1:16" ht="36" x14ac:dyDescent="0.2">
      <c r="A1486" s="715" t="s">
        <v>506</v>
      </c>
      <c r="B1486" s="715" t="s">
        <v>2897</v>
      </c>
      <c r="C1486" s="802" t="s">
        <v>2898</v>
      </c>
      <c r="D1486" s="796" t="s">
        <v>4199</v>
      </c>
      <c r="E1486" s="803">
        <v>1800</v>
      </c>
      <c r="F1486" s="797">
        <v>72149912</v>
      </c>
      <c r="G1486" s="794" t="s">
        <v>4200</v>
      </c>
      <c r="H1486" s="794" t="s">
        <v>3123</v>
      </c>
      <c r="I1486" s="761" t="s">
        <v>2527</v>
      </c>
      <c r="J1486" s="761" t="s">
        <v>2527</v>
      </c>
      <c r="K1486" s="761">
        <v>1</v>
      </c>
      <c r="L1486" s="716">
        <v>3</v>
      </c>
      <c r="M1486" s="762">
        <v>5400</v>
      </c>
      <c r="N1486" s="716">
        <v>3</v>
      </c>
      <c r="O1486" s="716">
        <v>8</v>
      </c>
      <c r="P1486" s="804">
        <v>14400</v>
      </c>
    </row>
    <row r="1487" spans="1:16" ht="36" x14ac:dyDescent="0.2">
      <c r="A1487" s="715" t="s">
        <v>506</v>
      </c>
      <c r="B1487" s="715" t="s">
        <v>2897</v>
      </c>
      <c r="C1487" s="802" t="s">
        <v>2898</v>
      </c>
      <c r="D1487" s="715" t="s">
        <v>4189</v>
      </c>
      <c r="E1487" s="803">
        <v>2800</v>
      </c>
      <c r="F1487" s="797">
        <v>45775825</v>
      </c>
      <c r="G1487" s="794" t="s">
        <v>4201</v>
      </c>
      <c r="H1487" s="794" t="s">
        <v>3476</v>
      </c>
      <c r="I1487" s="761" t="s">
        <v>2556</v>
      </c>
      <c r="J1487" s="797" t="s">
        <v>3142</v>
      </c>
      <c r="K1487" s="761">
        <v>1</v>
      </c>
      <c r="L1487" s="716">
        <v>3</v>
      </c>
      <c r="M1487" s="762">
        <v>8400</v>
      </c>
      <c r="N1487" s="716">
        <v>3</v>
      </c>
      <c r="O1487" s="716">
        <v>8</v>
      </c>
      <c r="P1487" s="804">
        <v>22400</v>
      </c>
    </row>
    <row r="1488" spans="1:16" ht="36" x14ac:dyDescent="0.2">
      <c r="A1488" s="715" t="s">
        <v>506</v>
      </c>
      <c r="B1488" s="715" t="s">
        <v>2897</v>
      </c>
      <c r="C1488" s="802" t="s">
        <v>2898</v>
      </c>
      <c r="D1488" s="796" t="s">
        <v>4202</v>
      </c>
      <c r="E1488" s="803">
        <v>1800</v>
      </c>
      <c r="F1488" s="797">
        <v>29661716</v>
      </c>
      <c r="G1488" s="794" t="s">
        <v>4203</v>
      </c>
      <c r="H1488" s="794" t="s">
        <v>2909</v>
      </c>
      <c r="I1488" s="761" t="s">
        <v>4204</v>
      </c>
      <c r="J1488" s="761" t="s">
        <v>4205</v>
      </c>
      <c r="K1488" s="761">
        <v>1</v>
      </c>
      <c r="L1488" s="716">
        <v>3</v>
      </c>
      <c r="M1488" s="762">
        <v>5400</v>
      </c>
      <c r="N1488" s="716">
        <v>3</v>
      </c>
      <c r="O1488" s="716">
        <v>8</v>
      </c>
      <c r="P1488" s="804">
        <v>14400</v>
      </c>
    </row>
    <row r="1489" spans="1:16" ht="36" x14ac:dyDescent="0.2">
      <c r="A1489" s="715" t="s">
        <v>506</v>
      </c>
      <c r="B1489" s="715" t="s">
        <v>2897</v>
      </c>
      <c r="C1489" s="802" t="s">
        <v>2898</v>
      </c>
      <c r="D1489" s="715" t="s">
        <v>4189</v>
      </c>
      <c r="E1489" s="803">
        <v>2800</v>
      </c>
      <c r="F1489" s="797">
        <v>41843395</v>
      </c>
      <c r="G1489" s="794" t="s">
        <v>4206</v>
      </c>
      <c r="H1489" s="794" t="s">
        <v>3235</v>
      </c>
      <c r="I1489" s="761" t="s">
        <v>2556</v>
      </c>
      <c r="J1489" s="797" t="s">
        <v>4207</v>
      </c>
      <c r="K1489" s="761">
        <v>1</v>
      </c>
      <c r="L1489" s="716">
        <v>3</v>
      </c>
      <c r="M1489" s="762">
        <v>8400</v>
      </c>
      <c r="N1489" s="716">
        <v>3</v>
      </c>
      <c r="O1489" s="716">
        <v>8</v>
      </c>
      <c r="P1489" s="804">
        <v>22400</v>
      </c>
    </row>
    <row r="1490" spans="1:16" ht="36" x14ac:dyDescent="0.2">
      <c r="A1490" s="715" t="s">
        <v>506</v>
      </c>
      <c r="B1490" s="715" t="s">
        <v>2897</v>
      </c>
      <c r="C1490" s="802" t="s">
        <v>2898</v>
      </c>
      <c r="D1490" s="715" t="s">
        <v>4189</v>
      </c>
      <c r="E1490" s="803">
        <v>2800</v>
      </c>
      <c r="F1490" s="797">
        <v>70764882</v>
      </c>
      <c r="G1490" s="715" t="s">
        <v>4208</v>
      </c>
      <c r="H1490" s="794" t="s">
        <v>2928</v>
      </c>
      <c r="I1490" s="761" t="s">
        <v>2556</v>
      </c>
      <c r="J1490" s="761" t="s">
        <v>4196</v>
      </c>
      <c r="K1490" s="761">
        <v>1</v>
      </c>
      <c r="L1490" s="716">
        <v>3</v>
      </c>
      <c r="M1490" s="762">
        <v>8400</v>
      </c>
      <c r="N1490" s="716">
        <v>3</v>
      </c>
      <c r="O1490" s="716">
        <v>8</v>
      </c>
      <c r="P1490" s="804">
        <v>22400</v>
      </c>
    </row>
    <row r="1491" spans="1:16" ht="36" x14ac:dyDescent="0.2">
      <c r="A1491" s="715" t="s">
        <v>506</v>
      </c>
      <c r="B1491" s="715" t="s">
        <v>2897</v>
      </c>
      <c r="C1491" s="802" t="s">
        <v>2898</v>
      </c>
      <c r="D1491" s="715" t="s">
        <v>4189</v>
      </c>
      <c r="E1491" s="803">
        <v>4500</v>
      </c>
      <c r="F1491" s="797">
        <v>46133322</v>
      </c>
      <c r="G1491" s="715" t="s">
        <v>4209</v>
      </c>
      <c r="H1491" s="794" t="s">
        <v>2940</v>
      </c>
      <c r="I1491" s="761" t="s">
        <v>2556</v>
      </c>
      <c r="J1491" s="797" t="s">
        <v>3665</v>
      </c>
      <c r="K1491" s="761">
        <v>1</v>
      </c>
      <c r="L1491" s="716">
        <v>3</v>
      </c>
      <c r="M1491" s="762">
        <v>13500</v>
      </c>
      <c r="N1491" s="716">
        <v>3</v>
      </c>
      <c r="O1491" s="716">
        <v>8</v>
      </c>
      <c r="P1491" s="804">
        <v>36000</v>
      </c>
    </row>
    <row r="1492" spans="1:16" ht="36" x14ac:dyDescent="0.2">
      <c r="A1492" s="715" t="s">
        <v>506</v>
      </c>
      <c r="B1492" s="715" t="s">
        <v>2897</v>
      </c>
      <c r="C1492" s="802" t="s">
        <v>2898</v>
      </c>
      <c r="D1492" s="715" t="s">
        <v>4189</v>
      </c>
      <c r="E1492" s="803">
        <v>2800</v>
      </c>
      <c r="F1492" s="797">
        <v>46097201</v>
      </c>
      <c r="G1492" s="715" t="s">
        <v>4210</v>
      </c>
      <c r="H1492" s="794" t="s">
        <v>3476</v>
      </c>
      <c r="I1492" s="761" t="s">
        <v>2556</v>
      </c>
      <c r="J1492" s="797" t="s">
        <v>3142</v>
      </c>
      <c r="K1492" s="761">
        <v>1</v>
      </c>
      <c r="L1492" s="716">
        <v>3</v>
      </c>
      <c r="M1492" s="762">
        <v>8400</v>
      </c>
      <c r="N1492" s="716">
        <v>3</v>
      </c>
      <c r="O1492" s="716">
        <v>8</v>
      </c>
      <c r="P1492" s="804">
        <v>22400</v>
      </c>
    </row>
    <row r="1493" spans="1:16" ht="36" x14ac:dyDescent="0.2">
      <c r="A1493" s="715" t="s">
        <v>506</v>
      </c>
      <c r="B1493" s="715" t="s">
        <v>2897</v>
      </c>
      <c r="C1493" s="802" t="s">
        <v>2898</v>
      </c>
      <c r="D1493" s="796"/>
      <c r="E1493" s="803">
        <v>1800</v>
      </c>
      <c r="F1493" s="797">
        <v>46350173</v>
      </c>
      <c r="G1493" s="794" t="s">
        <v>4211</v>
      </c>
      <c r="H1493" s="794" t="s">
        <v>2918</v>
      </c>
      <c r="I1493" s="761" t="s">
        <v>2527</v>
      </c>
      <c r="J1493" s="761" t="s">
        <v>2527</v>
      </c>
      <c r="K1493" s="761">
        <v>1</v>
      </c>
      <c r="L1493" s="716">
        <v>3</v>
      </c>
      <c r="M1493" s="762">
        <v>5400</v>
      </c>
      <c r="N1493" s="716">
        <v>3</v>
      </c>
      <c r="O1493" s="716">
        <v>8</v>
      </c>
      <c r="P1493" s="804">
        <v>14400</v>
      </c>
    </row>
    <row r="1494" spans="1:16" ht="36" x14ac:dyDescent="0.2">
      <c r="A1494" s="715" t="s">
        <v>506</v>
      </c>
      <c r="B1494" s="715" t="s">
        <v>2897</v>
      </c>
      <c r="C1494" s="802" t="s">
        <v>2898</v>
      </c>
      <c r="D1494" s="715" t="s">
        <v>4189</v>
      </c>
      <c r="E1494" s="803">
        <v>2800</v>
      </c>
      <c r="F1494" s="797">
        <v>45103793</v>
      </c>
      <c r="G1494" s="794" t="s">
        <v>4212</v>
      </c>
      <c r="H1494" s="794" t="s">
        <v>2928</v>
      </c>
      <c r="I1494" s="761" t="s">
        <v>2556</v>
      </c>
      <c r="J1494" s="761" t="s">
        <v>4196</v>
      </c>
      <c r="K1494" s="761">
        <v>1</v>
      </c>
      <c r="L1494" s="716">
        <v>3</v>
      </c>
      <c r="M1494" s="762">
        <v>8400</v>
      </c>
      <c r="N1494" s="716">
        <v>3</v>
      </c>
      <c r="O1494" s="716">
        <v>8</v>
      </c>
      <c r="P1494" s="804">
        <v>22400</v>
      </c>
    </row>
    <row r="1495" spans="1:16" ht="36" x14ac:dyDescent="0.2">
      <c r="A1495" s="715" t="s">
        <v>506</v>
      </c>
      <c r="B1495" s="715" t="s">
        <v>2897</v>
      </c>
      <c r="C1495" s="802" t="s">
        <v>2898</v>
      </c>
      <c r="D1495" s="715" t="s">
        <v>4189</v>
      </c>
      <c r="E1495" s="803">
        <v>2800</v>
      </c>
      <c r="F1495" s="797">
        <v>46689550</v>
      </c>
      <c r="G1495" s="794" t="s">
        <v>4213</v>
      </c>
      <c r="H1495" s="794" t="s">
        <v>3476</v>
      </c>
      <c r="I1495" s="761" t="s">
        <v>2556</v>
      </c>
      <c r="J1495" s="797" t="s">
        <v>3142</v>
      </c>
      <c r="K1495" s="761">
        <v>1</v>
      </c>
      <c r="L1495" s="716">
        <v>3</v>
      </c>
      <c r="M1495" s="762">
        <v>8400</v>
      </c>
      <c r="N1495" s="716">
        <v>3</v>
      </c>
      <c r="O1495" s="716">
        <v>8</v>
      </c>
      <c r="P1495" s="804">
        <v>22400</v>
      </c>
    </row>
    <row r="1496" spans="1:16" ht="36" x14ac:dyDescent="0.2">
      <c r="A1496" s="715" t="s">
        <v>506</v>
      </c>
      <c r="B1496" s="715" t="s">
        <v>2897</v>
      </c>
      <c r="C1496" s="802" t="s">
        <v>2898</v>
      </c>
      <c r="D1496" s="715" t="s">
        <v>4189</v>
      </c>
      <c r="E1496" s="803">
        <v>1800</v>
      </c>
      <c r="F1496" s="797">
        <v>31541977</v>
      </c>
      <c r="G1496" s="794" t="s">
        <v>4214</v>
      </c>
      <c r="H1496" s="794" t="s">
        <v>2918</v>
      </c>
      <c r="I1496" s="761" t="s">
        <v>2527</v>
      </c>
      <c r="J1496" s="761" t="s">
        <v>2527</v>
      </c>
      <c r="K1496" s="761">
        <v>1</v>
      </c>
      <c r="L1496" s="716">
        <v>3</v>
      </c>
      <c r="M1496" s="762">
        <v>5400</v>
      </c>
      <c r="N1496" s="716">
        <v>3</v>
      </c>
      <c r="O1496" s="716">
        <v>8</v>
      </c>
      <c r="P1496" s="804">
        <v>14400</v>
      </c>
    </row>
    <row r="1497" spans="1:16" x14ac:dyDescent="0.2">
      <c r="A1497" s="781" t="s">
        <v>1279</v>
      </c>
      <c r="B1497" s="782"/>
      <c r="C1497" s="782"/>
      <c r="D1497" s="782"/>
      <c r="E1497" s="782"/>
      <c r="F1497" s="782"/>
      <c r="G1497" s="782"/>
      <c r="H1497" s="782"/>
      <c r="I1497" s="782"/>
      <c r="J1497" s="782"/>
      <c r="K1497" s="782"/>
      <c r="L1497" s="782"/>
      <c r="M1497" s="782"/>
      <c r="N1497" s="782"/>
      <c r="O1497" s="782"/>
      <c r="P1497" s="782"/>
    </row>
    <row r="1498" spans="1:16" ht="45" x14ac:dyDescent="0.2">
      <c r="A1498" s="717" t="s">
        <v>1279</v>
      </c>
      <c r="B1498" s="717" t="s">
        <v>2897</v>
      </c>
      <c r="C1498" s="719" t="s">
        <v>104</v>
      </c>
      <c r="D1498" s="717" t="s">
        <v>2981</v>
      </c>
      <c r="E1498" s="759">
        <v>2300</v>
      </c>
      <c r="F1498" s="719">
        <v>42142913</v>
      </c>
      <c r="G1498" s="717" t="s">
        <v>4215</v>
      </c>
      <c r="H1498" s="717" t="s">
        <v>2981</v>
      </c>
      <c r="I1498" s="719" t="s">
        <v>4216</v>
      </c>
      <c r="J1498" s="719" t="s">
        <v>4216</v>
      </c>
      <c r="K1498" s="719">
        <v>2</v>
      </c>
      <c r="L1498" s="719">
        <v>12</v>
      </c>
      <c r="M1498" s="718">
        <v>27600</v>
      </c>
      <c r="N1498" s="778">
        <v>2</v>
      </c>
      <c r="O1498" s="719">
        <v>8</v>
      </c>
      <c r="P1498" s="718">
        <v>18400</v>
      </c>
    </row>
    <row r="1499" spans="1:16" ht="45" x14ac:dyDescent="0.2">
      <c r="A1499" s="717" t="s">
        <v>1279</v>
      </c>
      <c r="B1499" s="717" t="s">
        <v>2897</v>
      </c>
      <c r="C1499" s="719" t="s">
        <v>104</v>
      </c>
      <c r="D1499" s="717" t="s">
        <v>2899</v>
      </c>
      <c r="E1499" s="759">
        <v>1400</v>
      </c>
      <c r="F1499" s="719">
        <v>31030488</v>
      </c>
      <c r="G1499" s="717" t="s">
        <v>4217</v>
      </c>
      <c r="H1499" s="717" t="s">
        <v>2899</v>
      </c>
      <c r="I1499" s="719" t="s">
        <v>4218</v>
      </c>
      <c r="J1499" s="719" t="s">
        <v>4218</v>
      </c>
      <c r="K1499" s="719">
        <v>2</v>
      </c>
      <c r="L1499" s="719">
        <v>12</v>
      </c>
      <c r="M1499" s="718">
        <v>16800</v>
      </c>
      <c r="N1499" s="778">
        <v>2</v>
      </c>
      <c r="O1499" s="719">
        <v>8</v>
      </c>
      <c r="P1499" s="718">
        <v>11200</v>
      </c>
    </row>
    <row r="1500" spans="1:16" ht="45" x14ac:dyDescent="0.2">
      <c r="A1500" s="717" t="s">
        <v>1279</v>
      </c>
      <c r="B1500" s="717" t="s">
        <v>2897</v>
      </c>
      <c r="C1500" s="719" t="s">
        <v>104</v>
      </c>
      <c r="D1500" s="717" t="s">
        <v>2928</v>
      </c>
      <c r="E1500" s="759">
        <v>2300</v>
      </c>
      <c r="F1500" s="719">
        <v>43998373</v>
      </c>
      <c r="G1500" s="717" t="s">
        <v>4219</v>
      </c>
      <c r="H1500" s="717" t="s">
        <v>2928</v>
      </c>
      <c r="I1500" s="719" t="s">
        <v>4220</v>
      </c>
      <c r="J1500" s="719" t="s">
        <v>4216</v>
      </c>
      <c r="K1500" s="719">
        <v>2</v>
      </c>
      <c r="L1500" s="719">
        <v>12</v>
      </c>
      <c r="M1500" s="718">
        <v>27600</v>
      </c>
      <c r="N1500" s="778">
        <v>2</v>
      </c>
      <c r="O1500" s="719">
        <v>8</v>
      </c>
      <c r="P1500" s="718">
        <v>18400</v>
      </c>
    </row>
    <row r="1501" spans="1:16" ht="45" x14ac:dyDescent="0.2">
      <c r="A1501" s="717" t="s">
        <v>1279</v>
      </c>
      <c r="B1501" s="717" t="s">
        <v>2897</v>
      </c>
      <c r="C1501" s="719" t="s">
        <v>104</v>
      </c>
      <c r="D1501" s="717" t="s">
        <v>3476</v>
      </c>
      <c r="E1501" s="759">
        <v>2300</v>
      </c>
      <c r="F1501" s="719">
        <v>43985198</v>
      </c>
      <c r="G1501" s="717" t="s">
        <v>4221</v>
      </c>
      <c r="H1501" s="717" t="s">
        <v>3476</v>
      </c>
      <c r="I1501" s="719" t="s">
        <v>4216</v>
      </c>
      <c r="J1501" s="719" t="s">
        <v>4216</v>
      </c>
      <c r="K1501" s="719">
        <v>2</v>
      </c>
      <c r="L1501" s="719">
        <v>12</v>
      </c>
      <c r="M1501" s="718">
        <v>27600</v>
      </c>
      <c r="N1501" s="778">
        <v>2</v>
      </c>
      <c r="O1501" s="719">
        <v>8</v>
      </c>
      <c r="P1501" s="718">
        <v>18400</v>
      </c>
    </row>
    <row r="1502" spans="1:16" ht="45" x14ac:dyDescent="0.2">
      <c r="A1502" s="717" t="s">
        <v>1279</v>
      </c>
      <c r="B1502" s="717" t="s">
        <v>2897</v>
      </c>
      <c r="C1502" s="719" t="s">
        <v>104</v>
      </c>
      <c r="D1502" s="717" t="s">
        <v>3286</v>
      </c>
      <c r="E1502" s="759">
        <v>2300</v>
      </c>
      <c r="F1502" s="719">
        <v>43772114</v>
      </c>
      <c r="G1502" s="717" t="s">
        <v>4222</v>
      </c>
      <c r="H1502" s="717" t="s">
        <v>3286</v>
      </c>
      <c r="I1502" s="719" t="s">
        <v>4216</v>
      </c>
      <c r="J1502" s="719" t="s">
        <v>4216</v>
      </c>
      <c r="K1502" s="719">
        <v>2</v>
      </c>
      <c r="L1502" s="719">
        <v>12</v>
      </c>
      <c r="M1502" s="718">
        <v>27600</v>
      </c>
      <c r="N1502" s="778">
        <v>2</v>
      </c>
      <c r="O1502" s="719">
        <v>8</v>
      </c>
      <c r="P1502" s="718">
        <v>18400</v>
      </c>
    </row>
    <row r="1503" spans="1:16" ht="30" x14ac:dyDescent="0.2">
      <c r="A1503" s="717" t="s">
        <v>1279</v>
      </c>
      <c r="B1503" s="717" t="s">
        <v>2897</v>
      </c>
      <c r="C1503" s="719" t="s">
        <v>104</v>
      </c>
      <c r="D1503" s="717" t="s">
        <v>2912</v>
      </c>
      <c r="E1503" s="759">
        <v>1350</v>
      </c>
      <c r="F1503" s="719">
        <v>45388617</v>
      </c>
      <c r="G1503" s="717" t="s">
        <v>4223</v>
      </c>
      <c r="H1503" s="717" t="s">
        <v>2912</v>
      </c>
      <c r="I1503" s="719" t="s">
        <v>4224</v>
      </c>
      <c r="J1503" s="719" t="s">
        <v>4224</v>
      </c>
      <c r="K1503" s="719">
        <v>2</v>
      </c>
      <c r="L1503" s="719">
        <v>12</v>
      </c>
      <c r="M1503" s="718">
        <v>16200</v>
      </c>
      <c r="N1503" s="778">
        <v>2</v>
      </c>
      <c r="O1503" s="719">
        <v>8</v>
      </c>
      <c r="P1503" s="718">
        <v>10800</v>
      </c>
    </row>
    <row r="1504" spans="1:16" ht="45" x14ac:dyDescent="0.2">
      <c r="A1504" s="717" t="s">
        <v>1279</v>
      </c>
      <c r="B1504" s="717" t="s">
        <v>2897</v>
      </c>
      <c r="C1504" s="719" t="s">
        <v>104</v>
      </c>
      <c r="D1504" s="717" t="s">
        <v>3126</v>
      </c>
      <c r="E1504" s="759">
        <v>2300</v>
      </c>
      <c r="F1504" s="719">
        <v>41502466</v>
      </c>
      <c r="G1504" s="717" t="s">
        <v>4225</v>
      </c>
      <c r="H1504" s="717" t="s">
        <v>3126</v>
      </c>
      <c r="I1504" s="719" t="s">
        <v>4220</v>
      </c>
      <c r="J1504" s="719" t="s">
        <v>4216</v>
      </c>
      <c r="K1504" s="719">
        <v>2</v>
      </c>
      <c r="L1504" s="719">
        <v>12</v>
      </c>
      <c r="M1504" s="718">
        <v>27600</v>
      </c>
      <c r="N1504" s="778">
        <v>2</v>
      </c>
      <c r="O1504" s="719">
        <v>8</v>
      </c>
      <c r="P1504" s="718">
        <v>18400</v>
      </c>
    </row>
    <row r="1505" spans="1:16" ht="45" x14ac:dyDescent="0.2">
      <c r="A1505" s="717" t="s">
        <v>1279</v>
      </c>
      <c r="B1505" s="717" t="s">
        <v>2897</v>
      </c>
      <c r="C1505" s="719" t="s">
        <v>104</v>
      </c>
      <c r="D1505" s="717" t="s">
        <v>2981</v>
      </c>
      <c r="E1505" s="759">
        <v>2300</v>
      </c>
      <c r="F1505" s="719">
        <v>41539470</v>
      </c>
      <c r="G1505" s="717" t="s">
        <v>4226</v>
      </c>
      <c r="H1505" s="717" t="s">
        <v>2981</v>
      </c>
      <c r="I1505" s="719" t="s">
        <v>4216</v>
      </c>
      <c r="J1505" s="719" t="s">
        <v>4216</v>
      </c>
      <c r="K1505" s="719">
        <v>2</v>
      </c>
      <c r="L1505" s="719">
        <v>12</v>
      </c>
      <c r="M1505" s="718">
        <v>27600</v>
      </c>
      <c r="N1505" s="778">
        <v>2</v>
      </c>
      <c r="O1505" s="719">
        <v>8</v>
      </c>
      <c r="P1505" s="718">
        <v>18400</v>
      </c>
    </row>
    <row r="1506" spans="1:16" ht="45" x14ac:dyDescent="0.2">
      <c r="A1506" s="717" t="s">
        <v>1279</v>
      </c>
      <c r="B1506" s="717" t="s">
        <v>2897</v>
      </c>
      <c r="C1506" s="719" t="s">
        <v>104</v>
      </c>
      <c r="D1506" s="717" t="s">
        <v>3126</v>
      </c>
      <c r="E1506" s="759">
        <v>2300</v>
      </c>
      <c r="F1506" s="719">
        <v>42679196</v>
      </c>
      <c r="G1506" s="717" t="s">
        <v>4227</v>
      </c>
      <c r="H1506" s="717" t="s">
        <v>3126</v>
      </c>
      <c r="I1506" s="719" t="s">
        <v>4220</v>
      </c>
      <c r="J1506" s="719" t="s">
        <v>2879</v>
      </c>
      <c r="K1506" s="719">
        <v>2</v>
      </c>
      <c r="L1506" s="719">
        <v>12</v>
      </c>
      <c r="M1506" s="718">
        <v>27600</v>
      </c>
      <c r="N1506" s="778">
        <v>2</v>
      </c>
      <c r="O1506" s="719">
        <v>8</v>
      </c>
      <c r="P1506" s="718">
        <v>18400</v>
      </c>
    </row>
    <row r="1507" spans="1:16" ht="45" x14ac:dyDescent="0.2">
      <c r="A1507" s="717" t="s">
        <v>1279</v>
      </c>
      <c r="B1507" s="717" t="s">
        <v>2897</v>
      </c>
      <c r="C1507" s="719" t="s">
        <v>104</v>
      </c>
      <c r="D1507" s="717" t="s">
        <v>3005</v>
      </c>
      <c r="E1507" s="759">
        <v>2300</v>
      </c>
      <c r="F1507" s="719">
        <v>41980518</v>
      </c>
      <c r="G1507" s="717" t="s">
        <v>4228</v>
      </c>
      <c r="H1507" s="717" t="s">
        <v>3005</v>
      </c>
      <c r="I1507" s="719" t="s">
        <v>4220</v>
      </c>
      <c r="J1507" s="719" t="s">
        <v>4216</v>
      </c>
      <c r="K1507" s="719">
        <v>2</v>
      </c>
      <c r="L1507" s="719">
        <v>12</v>
      </c>
      <c r="M1507" s="718">
        <v>27600</v>
      </c>
      <c r="N1507" s="778">
        <v>2</v>
      </c>
      <c r="O1507" s="719">
        <v>8</v>
      </c>
      <c r="P1507" s="718">
        <v>18400</v>
      </c>
    </row>
    <row r="1508" spans="1:16" ht="60" x14ac:dyDescent="0.2">
      <c r="A1508" s="717" t="s">
        <v>1279</v>
      </c>
      <c r="B1508" s="717" t="s">
        <v>2897</v>
      </c>
      <c r="C1508" s="719" t="s">
        <v>104</v>
      </c>
      <c r="D1508" s="717" t="s">
        <v>3476</v>
      </c>
      <c r="E1508" s="759">
        <v>2300</v>
      </c>
      <c r="F1508" s="719">
        <v>47525090</v>
      </c>
      <c r="G1508" s="717" t="s">
        <v>4229</v>
      </c>
      <c r="H1508" s="717" t="s">
        <v>3476</v>
      </c>
      <c r="I1508" s="719" t="s">
        <v>4220</v>
      </c>
      <c r="J1508" s="719" t="s">
        <v>4216</v>
      </c>
      <c r="K1508" s="719">
        <v>2</v>
      </c>
      <c r="L1508" s="719">
        <v>12</v>
      </c>
      <c r="M1508" s="718">
        <v>27600</v>
      </c>
      <c r="N1508" s="778">
        <v>2</v>
      </c>
      <c r="O1508" s="719">
        <v>8</v>
      </c>
      <c r="P1508" s="718">
        <v>18400</v>
      </c>
    </row>
    <row r="1509" spans="1:16" ht="45" x14ac:dyDescent="0.2">
      <c r="A1509" s="717" t="s">
        <v>1279</v>
      </c>
      <c r="B1509" s="717" t="s">
        <v>2897</v>
      </c>
      <c r="C1509" s="719" t="s">
        <v>104</v>
      </c>
      <c r="D1509" s="717" t="s">
        <v>3276</v>
      </c>
      <c r="E1509" s="759">
        <v>2300</v>
      </c>
      <c r="F1509" s="719">
        <v>31033334</v>
      </c>
      <c r="G1509" s="717" t="s">
        <v>4230</v>
      </c>
      <c r="H1509" s="717" t="s">
        <v>3276</v>
      </c>
      <c r="I1509" s="719" t="s">
        <v>4220</v>
      </c>
      <c r="J1509" s="719" t="s">
        <v>4216</v>
      </c>
      <c r="K1509" s="719">
        <v>2</v>
      </c>
      <c r="L1509" s="719">
        <v>12</v>
      </c>
      <c r="M1509" s="718">
        <v>27600</v>
      </c>
      <c r="N1509" s="778">
        <v>2</v>
      </c>
      <c r="O1509" s="719">
        <v>8</v>
      </c>
      <c r="P1509" s="718">
        <v>18400</v>
      </c>
    </row>
    <row r="1510" spans="1:16" ht="45" x14ac:dyDescent="0.2">
      <c r="A1510" s="717" t="s">
        <v>1279</v>
      </c>
      <c r="B1510" s="717" t="s">
        <v>2897</v>
      </c>
      <c r="C1510" s="719" t="s">
        <v>104</v>
      </c>
      <c r="D1510" s="717" t="s">
        <v>2986</v>
      </c>
      <c r="E1510" s="759">
        <v>2300</v>
      </c>
      <c r="F1510" s="719">
        <v>31041177</v>
      </c>
      <c r="G1510" s="717" t="s">
        <v>4231</v>
      </c>
      <c r="H1510" s="717" t="s">
        <v>2986</v>
      </c>
      <c r="I1510" s="719" t="s">
        <v>4216</v>
      </c>
      <c r="J1510" s="719" t="s">
        <v>4216</v>
      </c>
      <c r="K1510" s="719">
        <v>2</v>
      </c>
      <c r="L1510" s="719">
        <v>12</v>
      </c>
      <c r="M1510" s="718">
        <v>27600</v>
      </c>
      <c r="N1510" s="778">
        <v>2</v>
      </c>
      <c r="O1510" s="719">
        <v>8</v>
      </c>
      <c r="P1510" s="718">
        <v>18400</v>
      </c>
    </row>
    <row r="1511" spans="1:16" ht="45" x14ac:dyDescent="0.2">
      <c r="A1511" s="717" t="s">
        <v>1279</v>
      </c>
      <c r="B1511" s="717" t="s">
        <v>2897</v>
      </c>
      <c r="C1511" s="719" t="s">
        <v>104</v>
      </c>
      <c r="D1511" s="717" t="s">
        <v>3064</v>
      </c>
      <c r="E1511" s="759">
        <v>2300</v>
      </c>
      <c r="F1511" s="719">
        <v>45644918</v>
      </c>
      <c r="G1511" s="717" t="s">
        <v>4232</v>
      </c>
      <c r="H1511" s="717" t="s">
        <v>3064</v>
      </c>
      <c r="I1511" s="719" t="s">
        <v>4220</v>
      </c>
      <c r="J1511" s="719" t="s">
        <v>4216</v>
      </c>
      <c r="K1511" s="719">
        <v>2</v>
      </c>
      <c r="L1511" s="719">
        <v>12</v>
      </c>
      <c r="M1511" s="718">
        <v>27600</v>
      </c>
      <c r="N1511" s="778">
        <v>2</v>
      </c>
      <c r="O1511" s="719">
        <v>8</v>
      </c>
      <c r="P1511" s="718">
        <v>18400</v>
      </c>
    </row>
    <row r="1512" spans="1:16" ht="30" x14ac:dyDescent="0.2">
      <c r="A1512" s="717" t="s">
        <v>1279</v>
      </c>
      <c r="B1512" s="717" t="s">
        <v>2897</v>
      </c>
      <c r="C1512" s="719" t="s">
        <v>104</v>
      </c>
      <c r="D1512" s="717" t="s">
        <v>2928</v>
      </c>
      <c r="E1512" s="759">
        <v>2300</v>
      </c>
      <c r="F1512" s="719">
        <v>42494410</v>
      </c>
      <c r="G1512" s="717" t="s">
        <v>4233</v>
      </c>
      <c r="H1512" s="717" t="s">
        <v>2928</v>
      </c>
      <c r="I1512" s="719" t="s">
        <v>4220</v>
      </c>
      <c r="J1512" s="719" t="s">
        <v>4216</v>
      </c>
      <c r="K1512" s="719">
        <v>2</v>
      </c>
      <c r="L1512" s="719">
        <v>12</v>
      </c>
      <c r="M1512" s="718">
        <v>27600</v>
      </c>
      <c r="N1512" s="778">
        <v>2</v>
      </c>
      <c r="O1512" s="719">
        <v>8</v>
      </c>
      <c r="P1512" s="718">
        <v>18400</v>
      </c>
    </row>
    <row r="1513" spans="1:16" ht="30" x14ac:dyDescent="0.2">
      <c r="A1513" s="717" t="s">
        <v>1279</v>
      </c>
      <c r="B1513" s="717" t="s">
        <v>2897</v>
      </c>
      <c r="C1513" s="719" t="s">
        <v>104</v>
      </c>
      <c r="D1513" s="717" t="s">
        <v>2986</v>
      </c>
      <c r="E1513" s="759">
        <v>2300</v>
      </c>
      <c r="F1513" s="719">
        <v>40842700</v>
      </c>
      <c r="G1513" s="717" t="s">
        <v>4234</v>
      </c>
      <c r="H1513" s="717" t="s">
        <v>2986</v>
      </c>
      <c r="I1513" s="719" t="s">
        <v>4216</v>
      </c>
      <c r="J1513" s="719" t="s">
        <v>4216</v>
      </c>
      <c r="K1513" s="719">
        <v>2</v>
      </c>
      <c r="L1513" s="719">
        <v>12</v>
      </c>
      <c r="M1513" s="718">
        <v>27600</v>
      </c>
      <c r="N1513" s="778">
        <v>2</v>
      </c>
      <c r="O1513" s="719">
        <v>8</v>
      </c>
      <c r="P1513" s="718">
        <v>18400</v>
      </c>
    </row>
    <row r="1514" spans="1:16" ht="60" x14ac:dyDescent="0.2">
      <c r="A1514" s="717" t="s">
        <v>1279</v>
      </c>
      <c r="B1514" s="717" t="s">
        <v>2897</v>
      </c>
      <c r="C1514" s="719" t="s">
        <v>104</v>
      </c>
      <c r="D1514" s="717" t="s">
        <v>3126</v>
      </c>
      <c r="E1514" s="759">
        <v>2300</v>
      </c>
      <c r="F1514" s="719">
        <v>31040684</v>
      </c>
      <c r="G1514" s="717" t="s">
        <v>4235</v>
      </c>
      <c r="H1514" s="717" t="s">
        <v>3126</v>
      </c>
      <c r="I1514" s="719" t="s">
        <v>4220</v>
      </c>
      <c r="J1514" s="719" t="s">
        <v>4216</v>
      </c>
      <c r="K1514" s="719">
        <v>2</v>
      </c>
      <c r="L1514" s="719">
        <v>12</v>
      </c>
      <c r="M1514" s="718">
        <v>27600</v>
      </c>
      <c r="N1514" s="778">
        <v>2</v>
      </c>
      <c r="O1514" s="719">
        <v>8</v>
      </c>
      <c r="P1514" s="718">
        <v>18400</v>
      </c>
    </row>
    <row r="1515" spans="1:16" ht="45" x14ac:dyDescent="0.2">
      <c r="A1515" s="717" t="s">
        <v>1279</v>
      </c>
      <c r="B1515" s="717" t="s">
        <v>2897</v>
      </c>
      <c r="C1515" s="719" t="s">
        <v>104</v>
      </c>
      <c r="D1515" s="717" t="s">
        <v>3008</v>
      </c>
      <c r="E1515" s="759">
        <v>2300</v>
      </c>
      <c r="F1515" s="719">
        <v>45128832</v>
      </c>
      <c r="G1515" s="717" t="s">
        <v>4236</v>
      </c>
      <c r="H1515" s="717" t="s">
        <v>3008</v>
      </c>
      <c r="I1515" s="719" t="s">
        <v>4220</v>
      </c>
      <c r="J1515" s="719" t="s">
        <v>4216</v>
      </c>
      <c r="K1515" s="719">
        <v>2</v>
      </c>
      <c r="L1515" s="719">
        <v>12</v>
      </c>
      <c r="M1515" s="718">
        <v>27600</v>
      </c>
      <c r="N1515" s="778">
        <v>2</v>
      </c>
      <c r="O1515" s="719">
        <v>8</v>
      </c>
      <c r="P1515" s="718">
        <v>18400</v>
      </c>
    </row>
    <row r="1516" spans="1:16" ht="60" x14ac:dyDescent="0.2">
      <c r="A1516" s="717" t="s">
        <v>1279</v>
      </c>
      <c r="B1516" s="717" t="s">
        <v>2897</v>
      </c>
      <c r="C1516" s="719" t="s">
        <v>104</v>
      </c>
      <c r="D1516" s="717" t="s">
        <v>2981</v>
      </c>
      <c r="E1516" s="759">
        <v>2300</v>
      </c>
      <c r="F1516" s="719">
        <v>31045225</v>
      </c>
      <c r="G1516" s="717" t="s">
        <v>4237</v>
      </c>
      <c r="H1516" s="717" t="s">
        <v>2981</v>
      </c>
      <c r="I1516" s="719" t="s">
        <v>4216</v>
      </c>
      <c r="J1516" s="719" t="s">
        <v>4216</v>
      </c>
      <c r="K1516" s="719">
        <v>2</v>
      </c>
      <c r="L1516" s="719">
        <v>12</v>
      </c>
      <c r="M1516" s="718">
        <v>27600</v>
      </c>
      <c r="N1516" s="778">
        <v>2</v>
      </c>
      <c r="O1516" s="719">
        <v>8</v>
      </c>
      <c r="P1516" s="718">
        <v>18400</v>
      </c>
    </row>
    <row r="1517" spans="1:16" ht="45" x14ac:dyDescent="0.2">
      <c r="A1517" s="717" t="s">
        <v>1279</v>
      </c>
      <c r="B1517" s="717" t="s">
        <v>2897</v>
      </c>
      <c r="C1517" s="719" t="s">
        <v>104</v>
      </c>
      <c r="D1517" s="717" t="s">
        <v>4238</v>
      </c>
      <c r="E1517" s="759">
        <v>1400</v>
      </c>
      <c r="F1517" s="719">
        <v>41326154</v>
      </c>
      <c r="G1517" s="717" t="s">
        <v>4239</v>
      </c>
      <c r="H1517" s="717" t="s">
        <v>4238</v>
      </c>
      <c r="I1517" s="719" t="s">
        <v>4218</v>
      </c>
      <c r="J1517" s="719" t="s">
        <v>4218</v>
      </c>
      <c r="K1517" s="719">
        <v>2</v>
      </c>
      <c r="L1517" s="719">
        <v>12</v>
      </c>
      <c r="M1517" s="718">
        <v>16800</v>
      </c>
      <c r="N1517" s="778">
        <v>2</v>
      </c>
      <c r="O1517" s="719">
        <v>8</v>
      </c>
      <c r="P1517" s="718">
        <v>11200</v>
      </c>
    </row>
    <row r="1518" spans="1:16" ht="30" x14ac:dyDescent="0.2">
      <c r="A1518" s="717" t="s">
        <v>1279</v>
      </c>
      <c r="B1518" s="717" t="s">
        <v>2897</v>
      </c>
      <c r="C1518" s="719" t="s">
        <v>104</v>
      </c>
      <c r="D1518" s="717" t="s">
        <v>2899</v>
      </c>
      <c r="E1518" s="759">
        <v>1400</v>
      </c>
      <c r="F1518" s="719">
        <v>31003210</v>
      </c>
      <c r="G1518" s="717" t="s">
        <v>4240</v>
      </c>
      <c r="H1518" s="717" t="s">
        <v>2899</v>
      </c>
      <c r="I1518" s="719" t="s">
        <v>4224</v>
      </c>
      <c r="J1518" s="719" t="s">
        <v>4224</v>
      </c>
      <c r="K1518" s="719">
        <v>2</v>
      </c>
      <c r="L1518" s="719">
        <v>12</v>
      </c>
      <c r="M1518" s="718">
        <v>16800</v>
      </c>
      <c r="N1518" s="778">
        <v>2</v>
      </c>
      <c r="O1518" s="719">
        <v>8</v>
      </c>
      <c r="P1518" s="718">
        <v>11200</v>
      </c>
    </row>
    <row r="1519" spans="1:16" ht="60" x14ac:dyDescent="0.2">
      <c r="A1519" s="717" t="s">
        <v>1279</v>
      </c>
      <c r="B1519" s="717" t="s">
        <v>2897</v>
      </c>
      <c r="C1519" s="719" t="s">
        <v>104</v>
      </c>
      <c r="D1519" s="717" t="s">
        <v>3373</v>
      </c>
      <c r="E1519" s="759">
        <v>1600</v>
      </c>
      <c r="F1519" s="719">
        <v>31045449</v>
      </c>
      <c r="G1519" s="717" t="s">
        <v>4241</v>
      </c>
      <c r="H1519" s="717" t="s">
        <v>3373</v>
      </c>
      <c r="I1519" s="719" t="s">
        <v>4218</v>
      </c>
      <c r="J1519" s="719" t="s">
        <v>4218</v>
      </c>
      <c r="K1519" s="719">
        <v>2</v>
      </c>
      <c r="L1519" s="719">
        <v>12</v>
      </c>
      <c r="M1519" s="718">
        <v>19200</v>
      </c>
      <c r="N1519" s="778">
        <v>2</v>
      </c>
      <c r="O1519" s="719">
        <v>8</v>
      </c>
      <c r="P1519" s="718">
        <v>12800</v>
      </c>
    </row>
    <row r="1520" spans="1:16" ht="45" x14ac:dyDescent="0.2">
      <c r="A1520" s="717" t="s">
        <v>1279</v>
      </c>
      <c r="B1520" s="717" t="s">
        <v>2897</v>
      </c>
      <c r="C1520" s="719" t="s">
        <v>104</v>
      </c>
      <c r="D1520" s="717" t="s">
        <v>2912</v>
      </c>
      <c r="E1520" s="759">
        <v>1400</v>
      </c>
      <c r="F1520" s="719">
        <v>31007369</v>
      </c>
      <c r="G1520" s="717" t="s">
        <v>4242</v>
      </c>
      <c r="H1520" s="717" t="s">
        <v>2912</v>
      </c>
      <c r="I1520" s="719" t="s">
        <v>4224</v>
      </c>
      <c r="J1520" s="719" t="s">
        <v>4224</v>
      </c>
      <c r="K1520" s="719">
        <v>2</v>
      </c>
      <c r="L1520" s="719">
        <v>12</v>
      </c>
      <c r="M1520" s="718">
        <v>16800</v>
      </c>
      <c r="N1520" s="778">
        <v>2</v>
      </c>
      <c r="O1520" s="719">
        <v>8</v>
      </c>
      <c r="P1520" s="718">
        <v>11200</v>
      </c>
    </row>
    <row r="1521" spans="1:16" ht="60" x14ac:dyDescent="0.2">
      <c r="A1521" s="717" t="s">
        <v>1279</v>
      </c>
      <c r="B1521" s="717" t="s">
        <v>2897</v>
      </c>
      <c r="C1521" s="719" t="s">
        <v>104</v>
      </c>
      <c r="D1521" s="717" t="s">
        <v>4243</v>
      </c>
      <c r="E1521" s="759">
        <v>1400</v>
      </c>
      <c r="F1521" s="719">
        <v>31033190</v>
      </c>
      <c r="G1521" s="717" t="s">
        <v>4244</v>
      </c>
      <c r="H1521" s="717" t="s">
        <v>4243</v>
      </c>
      <c r="I1521" s="719" t="s">
        <v>4218</v>
      </c>
      <c r="J1521" s="719" t="s">
        <v>4218</v>
      </c>
      <c r="K1521" s="719">
        <v>2</v>
      </c>
      <c r="L1521" s="719">
        <v>12</v>
      </c>
      <c r="M1521" s="718">
        <v>16800</v>
      </c>
      <c r="N1521" s="778">
        <v>2</v>
      </c>
      <c r="O1521" s="719">
        <v>8</v>
      </c>
      <c r="P1521" s="718">
        <v>11200</v>
      </c>
    </row>
    <row r="1522" spans="1:16" ht="45" x14ac:dyDescent="0.2">
      <c r="A1522" s="717" t="s">
        <v>1279</v>
      </c>
      <c r="B1522" s="717" t="s">
        <v>2897</v>
      </c>
      <c r="C1522" s="719" t="s">
        <v>104</v>
      </c>
      <c r="D1522" s="717" t="s">
        <v>3373</v>
      </c>
      <c r="E1522" s="759">
        <v>1600</v>
      </c>
      <c r="F1522" s="719">
        <v>42922289</v>
      </c>
      <c r="G1522" s="717" t="s">
        <v>4245</v>
      </c>
      <c r="H1522" s="717" t="s">
        <v>3373</v>
      </c>
      <c r="I1522" s="719" t="s">
        <v>4218</v>
      </c>
      <c r="J1522" s="719" t="s">
        <v>4218</v>
      </c>
      <c r="K1522" s="719">
        <v>2</v>
      </c>
      <c r="L1522" s="719">
        <v>12</v>
      </c>
      <c r="M1522" s="718">
        <v>19200</v>
      </c>
      <c r="N1522" s="778">
        <v>2</v>
      </c>
      <c r="O1522" s="719">
        <v>8</v>
      </c>
      <c r="P1522" s="718">
        <v>12800</v>
      </c>
    </row>
    <row r="1523" spans="1:16" ht="45" x14ac:dyDescent="0.2">
      <c r="A1523" s="717" t="s">
        <v>1279</v>
      </c>
      <c r="B1523" s="717" t="s">
        <v>2897</v>
      </c>
      <c r="C1523" s="719" t="s">
        <v>104</v>
      </c>
      <c r="D1523" s="717" t="s">
        <v>2912</v>
      </c>
      <c r="E1523" s="759">
        <v>1400</v>
      </c>
      <c r="F1523" s="719">
        <v>45593249</v>
      </c>
      <c r="G1523" s="717" t="s">
        <v>4246</v>
      </c>
      <c r="H1523" s="717" t="s">
        <v>2912</v>
      </c>
      <c r="I1523" s="719" t="s">
        <v>4224</v>
      </c>
      <c r="J1523" s="719" t="s">
        <v>4224</v>
      </c>
      <c r="K1523" s="719">
        <v>2</v>
      </c>
      <c r="L1523" s="719">
        <v>12</v>
      </c>
      <c r="M1523" s="718">
        <v>16800</v>
      </c>
      <c r="N1523" s="778">
        <v>2</v>
      </c>
      <c r="O1523" s="719">
        <v>8</v>
      </c>
      <c r="P1523" s="718">
        <v>11200</v>
      </c>
    </row>
    <row r="1524" spans="1:16" ht="45" x14ac:dyDescent="0.2">
      <c r="A1524" s="717" t="s">
        <v>1279</v>
      </c>
      <c r="B1524" s="717" t="s">
        <v>2897</v>
      </c>
      <c r="C1524" s="719" t="s">
        <v>104</v>
      </c>
      <c r="D1524" s="717" t="s">
        <v>3373</v>
      </c>
      <c r="E1524" s="759">
        <v>1600</v>
      </c>
      <c r="F1524" s="719">
        <v>44394193</v>
      </c>
      <c r="G1524" s="717" t="s">
        <v>4247</v>
      </c>
      <c r="H1524" s="717" t="s">
        <v>3373</v>
      </c>
      <c r="I1524" s="719" t="s">
        <v>4218</v>
      </c>
      <c r="J1524" s="719" t="s">
        <v>4218</v>
      </c>
      <c r="K1524" s="719">
        <v>2</v>
      </c>
      <c r="L1524" s="719">
        <v>12</v>
      </c>
      <c r="M1524" s="718">
        <v>19200</v>
      </c>
      <c r="N1524" s="778">
        <v>2</v>
      </c>
      <c r="O1524" s="719">
        <v>8</v>
      </c>
      <c r="P1524" s="718">
        <v>12800</v>
      </c>
    </row>
    <row r="1525" spans="1:16" ht="45" x14ac:dyDescent="0.2">
      <c r="A1525" s="717" t="s">
        <v>1279</v>
      </c>
      <c r="B1525" s="717" t="s">
        <v>2897</v>
      </c>
      <c r="C1525" s="719" t="s">
        <v>104</v>
      </c>
      <c r="D1525" s="717" t="s">
        <v>2899</v>
      </c>
      <c r="E1525" s="759">
        <v>1400</v>
      </c>
      <c r="F1525" s="719">
        <v>9500208</v>
      </c>
      <c r="G1525" s="717" t="s">
        <v>4248</v>
      </c>
      <c r="H1525" s="717" t="s">
        <v>2899</v>
      </c>
      <c r="I1525" s="719" t="s">
        <v>4224</v>
      </c>
      <c r="J1525" s="719" t="s">
        <v>4224</v>
      </c>
      <c r="K1525" s="719">
        <v>2</v>
      </c>
      <c r="L1525" s="719">
        <v>12</v>
      </c>
      <c r="M1525" s="718">
        <v>16800</v>
      </c>
      <c r="N1525" s="778">
        <v>2</v>
      </c>
      <c r="O1525" s="719">
        <v>8</v>
      </c>
      <c r="P1525" s="718">
        <v>11200</v>
      </c>
    </row>
    <row r="1526" spans="1:16" ht="30" x14ac:dyDescent="0.2">
      <c r="A1526" s="717" t="s">
        <v>1279</v>
      </c>
      <c r="B1526" s="717" t="s">
        <v>2897</v>
      </c>
      <c r="C1526" s="719" t="s">
        <v>104</v>
      </c>
      <c r="D1526" s="717" t="s">
        <v>3059</v>
      </c>
      <c r="E1526" s="759">
        <v>1600</v>
      </c>
      <c r="F1526" s="719">
        <v>42721323</v>
      </c>
      <c r="G1526" s="717" t="s">
        <v>4249</v>
      </c>
      <c r="H1526" s="717" t="s">
        <v>3059</v>
      </c>
      <c r="I1526" s="719" t="s">
        <v>4218</v>
      </c>
      <c r="J1526" s="719" t="s">
        <v>4218</v>
      </c>
      <c r="K1526" s="719">
        <v>2</v>
      </c>
      <c r="L1526" s="719">
        <v>12</v>
      </c>
      <c r="M1526" s="718">
        <v>19200</v>
      </c>
      <c r="N1526" s="778">
        <v>2</v>
      </c>
      <c r="O1526" s="719">
        <v>8</v>
      </c>
      <c r="P1526" s="718">
        <v>12800</v>
      </c>
    </row>
    <row r="1527" spans="1:16" ht="45" x14ac:dyDescent="0.2">
      <c r="A1527" s="717" t="s">
        <v>1279</v>
      </c>
      <c r="B1527" s="717" t="s">
        <v>2897</v>
      </c>
      <c r="C1527" s="719" t="s">
        <v>104</v>
      </c>
      <c r="D1527" s="717" t="s">
        <v>3373</v>
      </c>
      <c r="E1527" s="759">
        <v>1600</v>
      </c>
      <c r="F1527" s="719">
        <v>42531090</v>
      </c>
      <c r="G1527" s="717" t="s">
        <v>4250</v>
      </c>
      <c r="H1527" s="717" t="s">
        <v>3373</v>
      </c>
      <c r="I1527" s="719" t="s">
        <v>4218</v>
      </c>
      <c r="J1527" s="719" t="s">
        <v>4218</v>
      </c>
      <c r="K1527" s="719">
        <v>2</v>
      </c>
      <c r="L1527" s="719">
        <v>12</v>
      </c>
      <c r="M1527" s="718">
        <v>19200</v>
      </c>
      <c r="N1527" s="778">
        <v>2</v>
      </c>
      <c r="O1527" s="719">
        <v>8</v>
      </c>
      <c r="P1527" s="718">
        <v>12800</v>
      </c>
    </row>
    <row r="1528" spans="1:16" ht="45" x14ac:dyDescent="0.2">
      <c r="A1528" s="717" t="s">
        <v>1279</v>
      </c>
      <c r="B1528" s="717" t="s">
        <v>2897</v>
      </c>
      <c r="C1528" s="719" t="s">
        <v>104</v>
      </c>
      <c r="D1528" s="717" t="s">
        <v>3373</v>
      </c>
      <c r="E1528" s="759">
        <v>1600</v>
      </c>
      <c r="F1528" s="719">
        <v>42396713</v>
      </c>
      <c r="G1528" s="717" t="s">
        <v>4251</v>
      </c>
      <c r="H1528" s="717" t="s">
        <v>3373</v>
      </c>
      <c r="I1528" s="719" t="s">
        <v>4218</v>
      </c>
      <c r="J1528" s="719" t="s">
        <v>4218</v>
      </c>
      <c r="K1528" s="719">
        <v>2</v>
      </c>
      <c r="L1528" s="719">
        <v>12</v>
      </c>
      <c r="M1528" s="718">
        <v>19200</v>
      </c>
      <c r="N1528" s="778">
        <v>2</v>
      </c>
      <c r="O1528" s="719">
        <v>8</v>
      </c>
      <c r="P1528" s="718">
        <v>12800</v>
      </c>
    </row>
    <row r="1529" spans="1:16" ht="45" x14ac:dyDescent="0.2">
      <c r="A1529" s="717" t="s">
        <v>1279</v>
      </c>
      <c r="B1529" s="717" t="s">
        <v>2897</v>
      </c>
      <c r="C1529" s="719" t="s">
        <v>104</v>
      </c>
      <c r="D1529" s="717" t="s">
        <v>4238</v>
      </c>
      <c r="E1529" s="759">
        <v>1400</v>
      </c>
      <c r="F1529" s="719">
        <v>41028895</v>
      </c>
      <c r="G1529" s="717" t="s">
        <v>4252</v>
      </c>
      <c r="H1529" s="717" t="s">
        <v>4238</v>
      </c>
      <c r="I1529" s="719" t="s">
        <v>4224</v>
      </c>
      <c r="J1529" s="719" t="s">
        <v>4224</v>
      </c>
      <c r="K1529" s="719">
        <v>2</v>
      </c>
      <c r="L1529" s="719">
        <v>12</v>
      </c>
      <c r="M1529" s="718">
        <v>16800</v>
      </c>
      <c r="N1529" s="778">
        <v>2</v>
      </c>
      <c r="O1529" s="719">
        <v>8</v>
      </c>
      <c r="P1529" s="718">
        <v>11200</v>
      </c>
    </row>
    <row r="1530" spans="1:16" ht="45" x14ac:dyDescent="0.2">
      <c r="A1530" s="717" t="s">
        <v>1279</v>
      </c>
      <c r="B1530" s="717" t="s">
        <v>2897</v>
      </c>
      <c r="C1530" s="719" t="s">
        <v>104</v>
      </c>
      <c r="D1530" s="717" t="s">
        <v>4238</v>
      </c>
      <c r="E1530" s="759">
        <v>1400</v>
      </c>
      <c r="F1530" s="719">
        <v>42621424</v>
      </c>
      <c r="G1530" s="717" t="s">
        <v>4253</v>
      </c>
      <c r="H1530" s="717" t="s">
        <v>4238</v>
      </c>
      <c r="I1530" s="719" t="s">
        <v>4218</v>
      </c>
      <c r="J1530" s="719" t="s">
        <v>4218</v>
      </c>
      <c r="K1530" s="719">
        <v>2</v>
      </c>
      <c r="L1530" s="719">
        <v>12</v>
      </c>
      <c r="M1530" s="718">
        <v>16800</v>
      </c>
      <c r="N1530" s="778">
        <v>2</v>
      </c>
      <c r="O1530" s="719">
        <v>8</v>
      </c>
      <c r="P1530" s="718">
        <v>11200</v>
      </c>
    </row>
    <row r="1531" spans="1:16" ht="45" x14ac:dyDescent="0.2">
      <c r="A1531" s="717" t="s">
        <v>1279</v>
      </c>
      <c r="B1531" s="717" t="s">
        <v>2897</v>
      </c>
      <c r="C1531" s="719" t="s">
        <v>104</v>
      </c>
      <c r="D1531" s="717" t="s">
        <v>3373</v>
      </c>
      <c r="E1531" s="759">
        <v>1600</v>
      </c>
      <c r="F1531" s="719">
        <v>41198052</v>
      </c>
      <c r="G1531" s="717" t="s">
        <v>4254</v>
      </c>
      <c r="H1531" s="717" t="s">
        <v>3373</v>
      </c>
      <c r="I1531" s="719" t="s">
        <v>4218</v>
      </c>
      <c r="J1531" s="719" t="s">
        <v>4218</v>
      </c>
      <c r="K1531" s="719">
        <v>2</v>
      </c>
      <c r="L1531" s="719">
        <v>12</v>
      </c>
      <c r="M1531" s="718">
        <v>19200</v>
      </c>
      <c r="N1531" s="778">
        <v>2</v>
      </c>
      <c r="O1531" s="719">
        <v>8</v>
      </c>
      <c r="P1531" s="718">
        <v>12800</v>
      </c>
    </row>
    <row r="1532" spans="1:16" ht="45" x14ac:dyDescent="0.2">
      <c r="A1532" s="717" t="s">
        <v>1279</v>
      </c>
      <c r="B1532" s="717" t="s">
        <v>2897</v>
      </c>
      <c r="C1532" s="719" t="s">
        <v>104</v>
      </c>
      <c r="D1532" s="717" t="s">
        <v>2912</v>
      </c>
      <c r="E1532" s="759">
        <v>1400</v>
      </c>
      <c r="F1532" s="719">
        <v>31015287</v>
      </c>
      <c r="G1532" s="717" t="s">
        <v>4255</v>
      </c>
      <c r="H1532" s="717" t="s">
        <v>2912</v>
      </c>
      <c r="I1532" s="719" t="s">
        <v>4224</v>
      </c>
      <c r="J1532" s="719" t="s">
        <v>4224</v>
      </c>
      <c r="K1532" s="719">
        <v>2</v>
      </c>
      <c r="L1532" s="719">
        <v>12</v>
      </c>
      <c r="M1532" s="718">
        <v>16800</v>
      </c>
      <c r="N1532" s="778">
        <v>2</v>
      </c>
      <c r="O1532" s="719">
        <v>8</v>
      </c>
      <c r="P1532" s="718">
        <v>11200</v>
      </c>
    </row>
    <row r="1533" spans="1:16" x14ac:dyDescent="0.2">
      <c r="A1533" s="781" t="s">
        <v>4256</v>
      </c>
      <c r="B1533" s="782"/>
      <c r="C1533" s="782"/>
      <c r="D1533" s="782"/>
      <c r="E1533" s="782"/>
      <c r="F1533" s="782"/>
      <c r="G1533" s="782"/>
      <c r="H1533" s="782"/>
      <c r="I1533" s="782"/>
      <c r="J1533" s="782"/>
      <c r="K1533" s="782"/>
      <c r="L1533" s="782"/>
      <c r="M1533" s="782"/>
      <c r="N1533" s="782"/>
      <c r="O1533" s="782"/>
      <c r="P1533" s="782"/>
    </row>
    <row r="1534" spans="1:16" ht="36" x14ac:dyDescent="0.2">
      <c r="A1534" s="715" t="s">
        <v>4256</v>
      </c>
      <c r="B1534" s="715" t="s">
        <v>2897</v>
      </c>
      <c r="C1534" s="722" t="s">
        <v>2898</v>
      </c>
      <c r="D1534" s="715" t="s">
        <v>4257</v>
      </c>
      <c r="E1534" s="722"/>
      <c r="F1534" s="722">
        <v>42566854</v>
      </c>
      <c r="G1534" s="760" t="s">
        <v>4258</v>
      </c>
      <c r="H1534" s="760" t="s">
        <v>2535</v>
      </c>
      <c r="I1534" s="760" t="s">
        <v>2573</v>
      </c>
      <c r="J1534" s="715" t="s">
        <v>4259</v>
      </c>
      <c r="K1534" s="761">
        <v>1</v>
      </c>
      <c r="L1534" s="716">
        <v>12</v>
      </c>
      <c r="M1534" s="804">
        <v>55960.800000000003</v>
      </c>
      <c r="N1534" s="716">
        <v>1</v>
      </c>
      <c r="O1534" s="716">
        <v>9</v>
      </c>
      <c r="P1534" s="762">
        <v>42368</v>
      </c>
    </row>
    <row r="1535" spans="1:16" ht="36" x14ac:dyDescent="0.2">
      <c r="A1535" s="715" t="s">
        <v>4256</v>
      </c>
      <c r="B1535" s="715" t="s">
        <v>2897</v>
      </c>
      <c r="C1535" s="722" t="s">
        <v>2898</v>
      </c>
      <c r="D1535" s="715" t="s">
        <v>4260</v>
      </c>
      <c r="E1535" s="722"/>
      <c r="F1535" s="722">
        <v>31174687</v>
      </c>
      <c r="G1535" s="760" t="s">
        <v>4261</v>
      </c>
      <c r="H1535" s="760" t="s">
        <v>2535</v>
      </c>
      <c r="I1535" s="760" t="s">
        <v>2573</v>
      </c>
      <c r="J1535" s="715" t="s">
        <v>4259</v>
      </c>
      <c r="K1535" s="761">
        <v>1</v>
      </c>
      <c r="L1535" s="716">
        <v>12</v>
      </c>
      <c r="M1535" s="804">
        <v>55960.800000000003</v>
      </c>
      <c r="N1535" s="716">
        <v>1</v>
      </c>
      <c r="O1535" s="716">
        <v>9</v>
      </c>
      <c r="P1535" s="762">
        <v>42368</v>
      </c>
    </row>
    <row r="1536" spans="1:16" ht="36" x14ac:dyDescent="0.2">
      <c r="A1536" s="715" t="s">
        <v>4256</v>
      </c>
      <c r="B1536" s="715" t="s">
        <v>2897</v>
      </c>
      <c r="C1536" s="722" t="s">
        <v>2898</v>
      </c>
      <c r="D1536" s="715" t="s">
        <v>4262</v>
      </c>
      <c r="E1536" s="722"/>
      <c r="F1536" s="722">
        <v>31187883</v>
      </c>
      <c r="G1536" s="760" t="s">
        <v>4263</v>
      </c>
      <c r="H1536" s="760" t="s">
        <v>2594</v>
      </c>
      <c r="I1536" s="760" t="s">
        <v>2573</v>
      </c>
      <c r="J1536" s="715" t="s">
        <v>4259</v>
      </c>
      <c r="K1536" s="761">
        <v>1</v>
      </c>
      <c r="L1536" s="716">
        <v>12</v>
      </c>
      <c r="M1536" s="804">
        <v>55960.800000000003</v>
      </c>
      <c r="N1536" s="716">
        <v>1</v>
      </c>
      <c r="O1536" s="716">
        <v>4</v>
      </c>
      <c r="P1536" s="762">
        <v>18753</v>
      </c>
    </row>
    <row r="1537" spans="1:17" x14ac:dyDescent="0.2">
      <c r="A1537" s="805" t="s">
        <v>4264</v>
      </c>
      <c r="B1537" s="806"/>
      <c r="C1537" s="806"/>
      <c r="D1537" s="807"/>
      <c r="E1537" s="806"/>
      <c r="F1537" s="806"/>
      <c r="G1537" s="808"/>
      <c r="H1537" s="809"/>
      <c r="I1537" s="809"/>
      <c r="J1537" s="806"/>
      <c r="K1537" s="810"/>
      <c r="L1537" s="810"/>
      <c r="M1537" s="806"/>
      <c r="N1537" s="810"/>
      <c r="O1537" s="810"/>
      <c r="P1537" s="806"/>
    </row>
    <row r="1538" spans="1:17" ht="36" x14ac:dyDescent="0.2">
      <c r="A1538" s="715" t="s">
        <v>4265</v>
      </c>
      <c r="B1538" s="715" t="s">
        <v>2897</v>
      </c>
      <c r="C1538" s="716" t="s">
        <v>2898</v>
      </c>
      <c r="D1538" s="715" t="s">
        <v>4266</v>
      </c>
      <c r="E1538" s="804">
        <v>1700</v>
      </c>
      <c r="F1538" s="722">
        <v>48270450</v>
      </c>
      <c r="G1538" s="760" t="s">
        <v>4267</v>
      </c>
      <c r="H1538" s="760" t="s">
        <v>4268</v>
      </c>
      <c r="I1538" s="760" t="s">
        <v>4269</v>
      </c>
      <c r="J1538" s="760" t="s">
        <v>4269</v>
      </c>
      <c r="K1538" s="761">
        <v>1</v>
      </c>
      <c r="L1538" s="716">
        <v>12</v>
      </c>
      <c r="M1538" s="718">
        <v>20400</v>
      </c>
      <c r="N1538" s="716">
        <v>1</v>
      </c>
      <c r="O1538" s="716">
        <v>8</v>
      </c>
      <c r="P1538" s="804">
        <v>13600</v>
      </c>
    </row>
    <row r="1539" spans="1:17" ht="36" x14ac:dyDescent="0.2">
      <c r="A1539" s="715" t="s">
        <v>4265</v>
      </c>
      <c r="B1539" s="715" t="s">
        <v>2897</v>
      </c>
      <c r="C1539" s="716" t="s">
        <v>2898</v>
      </c>
      <c r="D1539" s="715" t="s">
        <v>4270</v>
      </c>
      <c r="E1539" s="804">
        <v>1800</v>
      </c>
      <c r="F1539" s="722">
        <v>31032778</v>
      </c>
      <c r="G1539" s="760" t="s">
        <v>4271</v>
      </c>
      <c r="H1539" s="760" t="s">
        <v>4268</v>
      </c>
      <c r="I1539" s="760" t="s">
        <v>4269</v>
      </c>
      <c r="J1539" s="760" t="s">
        <v>4269</v>
      </c>
      <c r="K1539" s="761">
        <v>1</v>
      </c>
      <c r="L1539" s="716">
        <v>12</v>
      </c>
      <c r="M1539" s="804">
        <v>21600</v>
      </c>
      <c r="N1539" s="716">
        <v>1</v>
      </c>
      <c r="O1539" s="716">
        <v>8</v>
      </c>
      <c r="P1539" s="804">
        <v>14400</v>
      </c>
    </row>
    <row r="1540" spans="1:17" ht="48" x14ac:dyDescent="0.2">
      <c r="A1540" s="715" t="s">
        <v>4265</v>
      </c>
      <c r="B1540" s="715" t="s">
        <v>4272</v>
      </c>
      <c r="C1540" s="716" t="s">
        <v>2898</v>
      </c>
      <c r="D1540" s="715" t="s">
        <v>4273</v>
      </c>
      <c r="E1540" s="804">
        <v>7000</v>
      </c>
      <c r="F1540" s="725">
        <v>7762215</v>
      </c>
      <c r="G1540" s="760" t="s">
        <v>4274</v>
      </c>
      <c r="H1540" s="760" t="s">
        <v>4275</v>
      </c>
      <c r="I1540" s="760" t="s">
        <v>4276</v>
      </c>
      <c r="J1540" s="715" t="s">
        <v>4275</v>
      </c>
      <c r="K1540" s="761">
        <v>1</v>
      </c>
      <c r="L1540" s="716">
        <v>12</v>
      </c>
      <c r="M1540" s="804">
        <v>84000</v>
      </c>
      <c r="N1540" s="716">
        <v>1</v>
      </c>
      <c r="O1540" s="716">
        <v>8</v>
      </c>
      <c r="P1540" s="804">
        <v>56000</v>
      </c>
    </row>
    <row r="1541" spans="1:17" ht="36" x14ac:dyDescent="0.2">
      <c r="A1541" s="715" t="s">
        <v>4265</v>
      </c>
      <c r="B1541" s="715" t="s">
        <v>4272</v>
      </c>
      <c r="C1541" s="716" t="s">
        <v>2898</v>
      </c>
      <c r="D1541" s="715" t="s">
        <v>4277</v>
      </c>
      <c r="E1541" s="804">
        <v>1500</v>
      </c>
      <c r="F1541" s="722">
        <v>31001607</v>
      </c>
      <c r="G1541" s="760" t="s">
        <v>4278</v>
      </c>
      <c r="H1541" s="760" t="s">
        <v>4277</v>
      </c>
      <c r="I1541" s="760" t="s">
        <v>4218</v>
      </c>
      <c r="J1541" s="715" t="s">
        <v>4218</v>
      </c>
      <c r="K1541" s="761">
        <v>2</v>
      </c>
      <c r="L1541" s="716">
        <v>12</v>
      </c>
      <c r="M1541" s="804">
        <v>18000</v>
      </c>
      <c r="N1541" s="716">
        <v>2</v>
      </c>
      <c r="O1541" s="716">
        <v>8</v>
      </c>
      <c r="P1541" s="804">
        <v>12000</v>
      </c>
    </row>
    <row r="1542" spans="1:17" ht="36" x14ac:dyDescent="0.2">
      <c r="A1542" s="715" t="s">
        <v>4265</v>
      </c>
      <c r="B1542" s="715" t="s">
        <v>4272</v>
      </c>
      <c r="C1542" s="716" t="s">
        <v>2898</v>
      </c>
      <c r="D1542" s="715" t="s">
        <v>4279</v>
      </c>
      <c r="E1542" s="718">
        <v>1900</v>
      </c>
      <c r="F1542" s="719">
        <v>72020270</v>
      </c>
      <c r="G1542" s="760" t="s">
        <v>4280</v>
      </c>
      <c r="H1542" s="719" t="s">
        <v>4281</v>
      </c>
      <c r="I1542" s="719" t="s">
        <v>4281</v>
      </c>
      <c r="J1542" s="719" t="s">
        <v>4281</v>
      </c>
      <c r="K1542" s="778">
        <v>2</v>
      </c>
      <c r="L1542" s="778">
        <v>12</v>
      </c>
      <c r="M1542" s="718">
        <v>22800</v>
      </c>
      <c r="N1542" s="778">
        <v>2</v>
      </c>
      <c r="O1542" s="778">
        <v>8</v>
      </c>
      <c r="P1542" s="718">
        <v>15200</v>
      </c>
    </row>
    <row r="1543" spans="1:17" ht="36" x14ac:dyDescent="0.2">
      <c r="A1543" s="715" t="s">
        <v>4265</v>
      </c>
      <c r="B1543" s="715" t="s">
        <v>4272</v>
      </c>
      <c r="C1543" s="716" t="s">
        <v>2898</v>
      </c>
      <c r="D1543" s="715" t="s">
        <v>4282</v>
      </c>
      <c r="E1543" s="718">
        <v>4000</v>
      </c>
      <c r="F1543" s="719">
        <v>43329198</v>
      </c>
      <c r="G1543" s="760" t="s">
        <v>4283</v>
      </c>
      <c r="H1543" s="719" t="s">
        <v>4284</v>
      </c>
      <c r="I1543" s="719" t="s">
        <v>4284</v>
      </c>
      <c r="J1543" s="719" t="s">
        <v>4284</v>
      </c>
      <c r="K1543" s="778">
        <v>1</v>
      </c>
      <c r="L1543" s="778">
        <v>12</v>
      </c>
      <c r="M1543" s="718">
        <v>48000</v>
      </c>
      <c r="N1543" s="778">
        <v>1</v>
      </c>
      <c r="O1543" s="778">
        <v>8</v>
      </c>
      <c r="P1543" s="718">
        <v>32000</v>
      </c>
    </row>
    <row r="1544" spans="1:17" x14ac:dyDescent="0.2">
      <c r="A1544" s="805" t="s">
        <v>4285</v>
      </c>
      <c r="B1544" s="806"/>
      <c r="C1544" s="806"/>
      <c r="D1544" s="807"/>
      <c r="E1544" s="806"/>
      <c r="F1544" s="806"/>
      <c r="G1544" s="808"/>
      <c r="H1544" s="809"/>
      <c r="I1544" s="809"/>
      <c r="J1544" s="806"/>
      <c r="K1544" s="810"/>
      <c r="L1544" s="810"/>
      <c r="M1544" s="806"/>
      <c r="N1544" s="810"/>
      <c r="O1544" s="810"/>
      <c r="P1544" s="806"/>
    </row>
    <row r="1545" spans="1:17" ht="36" x14ac:dyDescent="0.2">
      <c r="A1545" s="811" t="s">
        <v>4286</v>
      </c>
      <c r="B1545" s="812" t="s">
        <v>2897</v>
      </c>
      <c r="C1545" s="813" t="s">
        <v>104</v>
      </c>
      <c r="D1545" s="814" t="s">
        <v>4287</v>
      </c>
      <c r="E1545" s="815">
        <v>1150</v>
      </c>
      <c r="F1545" s="816">
        <v>31361084</v>
      </c>
      <c r="G1545" s="814" t="s">
        <v>4288</v>
      </c>
      <c r="H1545" s="817" t="s">
        <v>2901</v>
      </c>
      <c r="I1545" s="817" t="s">
        <v>2901</v>
      </c>
      <c r="J1545" s="817" t="s">
        <v>2901</v>
      </c>
      <c r="K1545" s="818">
        <v>4</v>
      </c>
      <c r="L1545" s="819">
        <v>12</v>
      </c>
      <c r="M1545" s="820">
        <v>13800</v>
      </c>
      <c r="N1545" s="818">
        <v>4</v>
      </c>
      <c r="O1545" s="819">
        <v>12</v>
      </c>
      <c r="P1545" s="821">
        <v>13800</v>
      </c>
      <c r="Q1545" s="16"/>
    </row>
    <row r="1546" spans="1:17" ht="36" x14ac:dyDescent="0.2">
      <c r="A1546" s="811" t="s">
        <v>4286</v>
      </c>
      <c r="B1546" s="812" t="s">
        <v>2897</v>
      </c>
      <c r="C1546" s="813" t="s">
        <v>104</v>
      </c>
      <c r="D1546" s="814" t="s">
        <v>4289</v>
      </c>
      <c r="E1546" s="815">
        <v>1150</v>
      </c>
      <c r="F1546" s="816">
        <v>31341837</v>
      </c>
      <c r="G1546" s="814" t="s">
        <v>4290</v>
      </c>
      <c r="H1546" s="817" t="s">
        <v>2901</v>
      </c>
      <c r="I1546" s="817" t="s">
        <v>2901</v>
      </c>
      <c r="J1546" s="817" t="s">
        <v>2901</v>
      </c>
      <c r="K1546" s="818">
        <v>4</v>
      </c>
      <c r="L1546" s="819">
        <v>12</v>
      </c>
      <c r="M1546" s="820">
        <v>13800</v>
      </c>
      <c r="N1546" s="818">
        <v>4</v>
      </c>
      <c r="O1546" s="819">
        <v>12</v>
      </c>
      <c r="P1546" s="821">
        <v>13800</v>
      </c>
      <c r="Q1546" s="16"/>
    </row>
    <row r="1547" spans="1:17" ht="36" x14ac:dyDescent="0.2">
      <c r="A1547" s="811" t="s">
        <v>4286</v>
      </c>
      <c r="B1547" s="812" t="s">
        <v>2897</v>
      </c>
      <c r="C1547" s="813" t="s">
        <v>104</v>
      </c>
      <c r="D1547" s="814" t="s">
        <v>4289</v>
      </c>
      <c r="E1547" s="815">
        <v>1150</v>
      </c>
      <c r="F1547" s="816">
        <v>31341087</v>
      </c>
      <c r="G1547" s="814" t="s">
        <v>4291</v>
      </c>
      <c r="H1547" s="817" t="s">
        <v>2901</v>
      </c>
      <c r="I1547" s="817" t="s">
        <v>2901</v>
      </c>
      <c r="J1547" s="817" t="s">
        <v>2901</v>
      </c>
      <c r="K1547" s="818">
        <v>4</v>
      </c>
      <c r="L1547" s="819">
        <v>12</v>
      </c>
      <c r="M1547" s="820">
        <v>13800</v>
      </c>
      <c r="N1547" s="818">
        <v>4</v>
      </c>
      <c r="O1547" s="819">
        <v>12</v>
      </c>
      <c r="P1547" s="821">
        <v>13800</v>
      </c>
      <c r="Q1547" s="16"/>
    </row>
    <row r="1548" spans="1:17" ht="36" x14ac:dyDescent="0.2">
      <c r="A1548" s="811" t="s">
        <v>4286</v>
      </c>
      <c r="B1548" s="812" t="s">
        <v>2897</v>
      </c>
      <c r="C1548" s="813" t="s">
        <v>104</v>
      </c>
      <c r="D1548" s="814" t="s">
        <v>4292</v>
      </c>
      <c r="E1548" s="815">
        <v>1150</v>
      </c>
      <c r="F1548" s="816">
        <v>31360140</v>
      </c>
      <c r="G1548" s="814" t="s">
        <v>4293</v>
      </c>
      <c r="H1548" s="814" t="s">
        <v>2651</v>
      </c>
      <c r="I1548" s="817" t="s">
        <v>2651</v>
      </c>
      <c r="J1548" s="817" t="s">
        <v>2573</v>
      </c>
      <c r="K1548" s="818">
        <v>4</v>
      </c>
      <c r="L1548" s="819">
        <v>12</v>
      </c>
      <c r="M1548" s="820">
        <v>13800</v>
      </c>
      <c r="N1548" s="818">
        <v>4</v>
      </c>
      <c r="O1548" s="819">
        <v>12</v>
      </c>
      <c r="P1548" s="821">
        <v>13800</v>
      </c>
      <c r="Q1548" s="16"/>
    </row>
    <row r="1549" spans="1:17" ht="48" x14ac:dyDescent="0.2">
      <c r="A1549" s="811" t="s">
        <v>4286</v>
      </c>
      <c r="B1549" s="812" t="s">
        <v>2897</v>
      </c>
      <c r="C1549" s="813" t="s">
        <v>104</v>
      </c>
      <c r="D1549" s="814" t="s">
        <v>4294</v>
      </c>
      <c r="E1549" s="815">
        <v>2000</v>
      </c>
      <c r="F1549" s="816">
        <v>41509459</v>
      </c>
      <c r="G1549" s="814" t="s">
        <v>4295</v>
      </c>
      <c r="H1549" s="814" t="s">
        <v>4296</v>
      </c>
      <c r="I1549" s="817" t="s">
        <v>4297</v>
      </c>
      <c r="J1549" s="817" t="s">
        <v>4297</v>
      </c>
      <c r="K1549" s="818">
        <v>4</v>
      </c>
      <c r="L1549" s="819">
        <v>12</v>
      </c>
      <c r="M1549" s="820">
        <v>24000</v>
      </c>
      <c r="N1549" s="818">
        <v>4</v>
      </c>
      <c r="O1549" s="819">
        <v>12</v>
      </c>
      <c r="P1549" s="821">
        <v>24000</v>
      </c>
      <c r="Q1549" s="16"/>
    </row>
    <row r="1550" spans="1:17" ht="48" x14ac:dyDescent="0.2">
      <c r="A1550" s="811" t="s">
        <v>4286</v>
      </c>
      <c r="B1550" s="812" t="s">
        <v>2897</v>
      </c>
      <c r="C1550" s="813" t="s">
        <v>104</v>
      </c>
      <c r="D1550" s="814" t="s">
        <v>4298</v>
      </c>
      <c r="E1550" s="815">
        <v>1800</v>
      </c>
      <c r="F1550" s="816">
        <v>10530097</v>
      </c>
      <c r="G1550" s="814" t="s">
        <v>4299</v>
      </c>
      <c r="H1550" s="814" t="s">
        <v>4300</v>
      </c>
      <c r="I1550" s="817" t="s">
        <v>1284</v>
      </c>
      <c r="J1550" s="817" t="s">
        <v>4301</v>
      </c>
      <c r="K1550" s="818">
        <v>4</v>
      </c>
      <c r="L1550" s="819">
        <v>12</v>
      </c>
      <c r="M1550" s="820">
        <v>21600</v>
      </c>
      <c r="N1550" s="818">
        <v>4</v>
      </c>
      <c r="O1550" s="819">
        <v>12</v>
      </c>
      <c r="P1550" s="821">
        <v>21600</v>
      </c>
      <c r="Q1550" s="16"/>
    </row>
    <row r="1551" spans="1:17" ht="48" x14ac:dyDescent="0.2">
      <c r="A1551" s="811" t="s">
        <v>4286</v>
      </c>
      <c r="B1551" s="812" t="s">
        <v>2897</v>
      </c>
      <c r="C1551" s="813" t="s">
        <v>104</v>
      </c>
      <c r="D1551" s="814" t="s">
        <v>4302</v>
      </c>
      <c r="E1551" s="815">
        <v>2000</v>
      </c>
      <c r="F1551" s="816">
        <v>40023126</v>
      </c>
      <c r="G1551" s="814" t="s">
        <v>4303</v>
      </c>
      <c r="H1551" s="814" t="s">
        <v>4304</v>
      </c>
      <c r="I1551" s="817" t="s">
        <v>1284</v>
      </c>
      <c r="J1551" s="817" t="s">
        <v>4301</v>
      </c>
      <c r="K1551" s="818">
        <v>4</v>
      </c>
      <c r="L1551" s="819">
        <v>12</v>
      </c>
      <c r="M1551" s="820">
        <v>24000</v>
      </c>
      <c r="N1551" s="818">
        <v>4</v>
      </c>
      <c r="O1551" s="819">
        <v>12</v>
      </c>
      <c r="P1551" s="821">
        <v>24000</v>
      </c>
      <c r="Q1551" s="16"/>
    </row>
    <row r="1552" spans="1:17" ht="36" x14ac:dyDescent="0.2">
      <c r="A1552" s="811" t="s">
        <v>4286</v>
      </c>
      <c r="B1552" s="812" t="s">
        <v>2897</v>
      </c>
      <c r="C1552" s="813" t="s">
        <v>104</v>
      </c>
      <c r="D1552" s="814" t="s">
        <v>4305</v>
      </c>
      <c r="E1552" s="815">
        <v>1150</v>
      </c>
      <c r="F1552" s="816">
        <v>31341829</v>
      </c>
      <c r="G1552" s="814" t="s">
        <v>4306</v>
      </c>
      <c r="H1552" s="817" t="s">
        <v>2901</v>
      </c>
      <c r="I1552" s="817" t="s">
        <v>2901</v>
      </c>
      <c r="J1552" s="817" t="s">
        <v>2901</v>
      </c>
      <c r="K1552" s="818">
        <v>4</v>
      </c>
      <c r="L1552" s="819">
        <v>12</v>
      </c>
      <c r="M1552" s="820">
        <v>13800</v>
      </c>
      <c r="N1552" s="818">
        <v>4</v>
      </c>
      <c r="O1552" s="819">
        <v>12</v>
      </c>
      <c r="P1552" s="821">
        <v>13800</v>
      </c>
      <c r="Q1552" s="16"/>
    </row>
    <row r="1553" spans="1:17" ht="48" x14ac:dyDescent="0.2">
      <c r="A1553" s="811" t="s">
        <v>4286</v>
      </c>
      <c r="B1553" s="812" t="s">
        <v>2897</v>
      </c>
      <c r="C1553" s="813" t="s">
        <v>104</v>
      </c>
      <c r="D1553" s="814" t="s">
        <v>4305</v>
      </c>
      <c r="E1553" s="815">
        <v>1150</v>
      </c>
      <c r="F1553" s="816">
        <v>45737463</v>
      </c>
      <c r="G1553" s="814" t="s">
        <v>4307</v>
      </c>
      <c r="H1553" s="817" t="s">
        <v>2901</v>
      </c>
      <c r="I1553" s="817" t="s">
        <v>2901</v>
      </c>
      <c r="J1553" s="817" t="s">
        <v>2901</v>
      </c>
      <c r="K1553" s="818">
        <v>4</v>
      </c>
      <c r="L1553" s="819">
        <v>12</v>
      </c>
      <c r="M1553" s="820">
        <v>13800</v>
      </c>
      <c r="N1553" s="818">
        <v>4</v>
      </c>
      <c r="O1553" s="819">
        <v>12</v>
      </c>
      <c r="P1553" s="821">
        <v>13800</v>
      </c>
      <c r="Q1553" s="16"/>
    </row>
    <row r="1554" spans="1:17" ht="36" x14ac:dyDescent="0.2">
      <c r="A1554" s="811" t="s">
        <v>4286</v>
      </c>
      <c r="B1554" s="812" t="s">
        <v>2897</v>
      </c>
      <c r="C1554" s="813" t="s">
        <v>104</v>
      </c>
      <c r="D1554" s="814" t="s">
        <v>4305</v>
      </c>
      <c r="E1554" s="815">
        <v>1150</v>
      </c>
      <c r="F1554" s="816">
        <v>10108520</v>
      </c>
      <c r="G1554" s="814" t="s">
        <v>4308</v>
      </c>
      <c r="H1554" s="817" t="s">
        <v>2901</v>
      </c>
      <c r="I1554" s="817" t="s">
        <v>2901</v>
      </c>
      <c r="J1554" s="817" t="s">
        <v>2901</v>
      </c>
      <c r="K1554" s="818">
        <v>4</v>
      </c>
      <c r="L1554" s="819">
        <v>12</v>
      </c>
      <c r="M1554" s="820">
        <v>13800</v>
      </c>
      <c r="N1554" s="818">
        <v>4</v>
      </c>
      <c r="O1554" s="819">
        <v>12</v>
      </c>
      <c r="P1554" s="821">
        <v>13800</v>
      </c>
      <c r="Q1554" s="16"/>
    </row>
    <row r="1555" spans="1:17" ht="36" x14ac:dyDescent="0.2">
      <c r="A1555" s="811" t="s">
        <v>4286</v>
      </c>
      <c r="B1555" s="812" t="s">
        <v>2897</v>
      </c>
      <c r="C1555" s="813" t="s">
        <v>104</v>
      </c>
      <c r="D1555" s="814" t="s">
        <v>4309</v>
      </c>
      <c r="E1555" s="815">
        <v>1150</v>
      </c>
      <c r="F1555" s="816">
        <v>43444878</v>
      </c>
      <c r="G1555" s="814" t="s">
        <v>4310</v>
      </c>
      <c r="H1555" s="814" t="s">
        <v>2651</v>
      </c>
      <c r="I1555" s="817" t="s">
        <v>2651</v>
      </c>
      <c r="J1555" s="817" t="s">
        <v>4311</v>
      </c>
      <c r="K1555" s="818">
        <v>4</v>
      </c>
      <c r="L1555" s="819">
        <v>12</v>
      </c>
      <c r="M1555" s="820">
        <v>13800</v>
      </c>
      <c r="N1555" s="818">
        <v>4</v>
      </c>
      <c r="O1555" s="819">
        <v>12</v>
      </c>
      <c r="P1555" s="821">
        <v>13800</v>
      </c>
      <c r="Q1555" s="16"/>
    </row>
    <row r="1556" spans="1:17" ht="36" x14ac:dyDescent="0.2">
      <c r="A1556" s="811" t="s">
        <v>4286</v>
      </c>
      <c r="B1556" s="812" t="s">
        <v>2897</v>
      </c>
      <c r="C1556" s="813" t="s">
        <v>104</v>
      </c>
      <c r="D1556" s="814" t="s">
        <v>4312</v>
      </c>
      <c r="E1556" s="815">
        <v>1400</v>
      </c>
      <c r="F1556" s="816">
        <v>42263027</v>
      </c>
      <c r="G1556" s="814" t="s">
        <v>4313</v>
      </c>
      <c r="H1556" s="814" t="s">
        <v>4314</v>
      </c>
      <c r="I1556" s="817" t="s">
        <v>2945</v>
      </c>
      <c r="J1556" s="817" t="s">
        <v>4301</v>
      </c>
      <c r="K1556" s="818">
        <v>4</v>
      </c>
      <c r="L1556" s="819">
        <v>12</v>
      </c>
      <c r="M1556" s="820">
        <v>16800</v>
      </c>
      <c r="N1556" s="818">
        <v>4</v>
      </c>
      <c r="O1556" s="819">
        <v>12</v>
      </c>
      <c r="P1556" s="821">
        <v>16800</v>
      </c>
      <c r="Q1556" s="16"/>
    </row>
    <row r="1557" spans="1:17" ht="48" x14ac:dyDescent="0.2">
      <c r="A1557" s="811" t="s">
        <v>4286</v>
      </c>
      <c r="B1557" s="812" t="s">
        <v>2897</v>
      </c>
      <c r="C1557" s="813" t="s">
        <v>104</v>
      </c>
      <c r="D1557" s="814" t="s">
        <v>4315</v>
      </c>
      <c r="E1557" s="815">
        <v>2000</v>
      </c>
      <c r="F1557" s="816">
        <v>31342295</v>
      </c>
      <c r="G1557" s="814" t="s">
        <v>4316</v>
      </c>
      <c r="H1557" s="814" t="s">
        <v>4304</v>
      </c>
      <c r="I1557" s="817" t="s">
        <v>4297</v>
      </c>
      <c r="J1557" s="817" t="s">
        <v>4297</v>
      </c>
      <c r="K1557" s="818">
        <v>4</v>
      </c>
      <c r="L1557" s="819">
        <v>9</v>
      </c>
      <c r="M1557" s="820">
        <v>18000</v>
      </c>
      <c r="N1557" s="818">
        <v>4</v>
      </c>
      <c r="O1557" s="819">
        <v>12</v>
      </c>
      <c r="P1557" s="821">
        <v>24000</v>
      </c>
      <c r="Q1557" s="16"/>
    </row>
    <row r="1558" spans="1:17" ht="48" x14ac:dyDescent="0.2">
      <c r="A1558" s="811" t="s">
        <v>4286</v>
      </c>
      <c r="B1558" s="812" t="s">
        <v>2897</v>
      </c>
      <c r="C1558" s="813" t="s">
        <v>104</v>
      </c>
      <c r="D1558" s="814" t="s">
        <v>4317</v>
      </c>
      <c r="E1558" s="815">
        <v>2000</v>
      </c>
      <c r="F1558" s="816">
        <v>31015331</v>
      </c>
      <c r="G1558" s="814" t="s">
        <v>4318</v>
      </c>
      <c r="H1558" s="814" t="s">
        <v>4296</v>
      </c>
      <c r="I1558" s="817" t="s">
        <v>4297</v>
      </c>
      <c r="J1558" s="817" t="s">
        <v>4297</v>
      </c>
      <c r="K1558" s="818">
        <v>4</v>
      </c>
      <c r="L1558" s="819">
        <v>9</v>
      </c>
      <c r="M1558" s="820">
        <v>18000</v>
      </c>
      <c r="N1558" s="818">
        <v>4</v>
      </c>
      <c r="O1558" s="819">
        <v>12</v>
      </c>
      <c r="P1558" s="821">
        <v>24000</v>
      </c>
      <c r="Q1558" s="16"/>
    </row>
    <row r="1559" spans="1:17" ht="36" x14ac:dyDescent="0.2">
      <c r="A1559" s="811" t="s">
        <v>4286</v>
      </c>
      <c r="B1559" s="812" t="s">
        <v>2897</v>
      </c>
      <c r="C1559" s="813" t="s">
        <v>104</v>
      </c>
      <c r="D1559" s="814" t="s">
        <v>4298</v>
      </c>
      <c r="E1559" s="815">
        <v>1800</v>
      </c>
      <c r="F1559" s="816">
        <v>42884507</v>
      </c>
      <c r="G1559" s="814" t="s">
        <v>4319</v>
      </c>
      <c r="H1559" s="814" t="s">
        <v>2651</v>
      </c>
      <c r="I1559" s="817" t="s">
        <v>2651</v>
      </c>
      <c r="J1559" s="817" t="s">
        <v>4320</v>
      </c>
      <c r="K1559" s="818">
        <v>3</v>
      </c>
      <c r="L1559" s="819">
        <v>10</v>
      </c>
      <c r="M1559" s="820">
        <v>18000</v>
      </c>
      <c r="N1559" s="818">
        <v>3</v>
      </c>
      <c r="O1559" s="819">
        <v>10</v>
      </c>
      <c r="P1559" s="821">
        <v>18000</v>
      </c>
      <c r="Q1559" s="16"/>
    </row>
    <row r="1560" spans="1:17" ht="36" x14ac:dyDescent="0.2">
      <c r="A1560" s="811" t="s">
        <v>4286</v>
      </c>
      <c r="B1560" s="812" t="s">
        <v>2897</v>
      </c>
      <c r="C1560" s="813" t="s">
        <v>104</v>
      </c>
      <c r="D1560" s="814" t="s">
        <v>4321</v>
      </c>
      <c r="E1560" s="815">
        <v>1150</v>
      </c>
      <c r="F1560" s="816">
        <v>80003326</v>
      </c>
      <c r="G1560" s="814" t="s">
        <v>4322</v>
      </c>
      <c r="H1560" s="814" t="s">
        <v>2901</v>
      </c>
      <c r="I1560" s="814" t="s">
        <v>2901</v>
      </c>
      <c r="J1560" s="814" t="s">
        <v>2901</v>
      </c>
      <c r="K1560" s="818">
        <v>3</v>
      </c>
      <c r="L1560" s="819">
        <v>10</v>
      </c>
      <c r="M1560" s="820">
        <v>11500</v>
      </c>
      <c r="N1560" s="818">
        <v>3</v>
      </c>
      <c r="O1560" s="819">
        <v>10</v>
      </c>
      <c r="P1560" s="821">
        <v>11500</v>
      </c>
      <c r="Q1560" s="16"/>
    </row>
    <row r="1561" spans="1:17" ht="36" x14ac:dyDescent="0.2">
      <c r="A1561" s="811" t="s">
        <v>4286</v>
      </c>
      <c r="B1561" s="812" t="s">
        <v>2897</v>
      </c>
      <c r="C1561" s="813" t="s">
        <v>104</v>
      </c>
      <c r="D1561" s="814" t="s">
        <v>4321</v>
      </c>
      <c r="E1561" s="815">
        <v>1150</v>
      </c>
      <c r="F1561" s="816">
        <v>31359223</v>
      </c>
      <c r="G1561" s="814" t="s">
        <v>4323</v>
      </c>
      <c r="H1561" s="814" t="s">
        <v>2901</v>
      </c>
      <c r="I1561" s="814" t="s">
        <v>2901</v>
      </c>
      <c r="J1561" s="814" t="s">
        <v>2901</v>
      </c>
      <c r="K1561" s="818">
        <v>3</v>
      </c>
      <c r="L1561" s="819">
        <v>10</v>
      </c>
      <c r="M1561" s="820">
        <v>11500</v>
      </c>
      <c r="N1561" s="818">
        <v>3</v>
      </c>
      <c r="O1561" s="819">
        <v>10</v>
      </c>
      <c r="P1561" s="821">
        <v>11500</v>
      </c>
      <c r="Q1561" s="16"/>
    </row>
    <row r="1562" spans="1:17" ht="36" x14ac:dyDescent="0.2">
      <c r="A1562" s="811" t="s">
        <v>4286</v>
      </c>
      <c r="B1562" s="812" t="s">
        <v>2897</v>
      </c>
      <c r="C1562" s="813" t="s">
        <v>104</v>
      </c>
      <c r="D1562" s="814" t="s">
        <v>4321</v>
      </c>
      <c r="E1562" s="815">
        <v>1150</v>
      </c>
      <c r="F1562" s="816">
        <v>31342151</v>
      </c>
      <c r="G1562" s="814" t="s">
        <v>4324</v>
      </c>
      <c r="H1562" s="814" t="s">
        <v>2901</v>
      </c>
      <c r="I1562" s="814" t="s">
        <v>2901</v>
      </c>
      <c r="J1562" s="814" t="s">
        <v>2901</v>
      </c>
      <c r="K1562" s="818">
        <v>3</v>
      </c>
      <c r="L1562" s="819">
        <v>12</v>
      </c>
      <c r="M1562" s="820">
        <v>13800</v>
      </c>
      <c r="N1562" s="818">
        <v>3</v>
      </c>
      <c r="O1562" s="819">
        <v>12</v>
      </c>
      <c r="P1562" s="821">
        <v>13800</v>
      </c>
      <c r="Q1562" s="16"/>
    </row>
    <row r="1563" spans="1:17" ht="36" x14ac:dyDescent="0.2">
      <c r="A1563" s="811" t="s">
        <v>4286</v>
      </c>
      <c r="B1563" s="812" t="s">
        <v>2897</v>
      </c>
      <c r="C1563" s="813" t="s">
        <v>104</v>
      </c>
      <c r="D1563" s="814" t="s">
        <v>4325</v>
      </c>
      <c r="E1563" s="815">
        <v>2000</v>
      </c>
      <c r="F1563" s="816">
        <v>31341052</v>
      </c>
      <c r="G1563" s="814" t="s">
        <v>4288</v>
      </c>
      <c r="H1563" s="814" t="s">
        <v>4304</v>
      </c>
      <c r="I1563" s="817" t="s">
        <v>4297</v>
      </c>
      <c r="J1563" s="817" t="s">
        <v>4297</v>
      </c>
      <c r="K1563" s="818">
        <v>3</v>
      </c>
      <c r="L1563" s="819">
        <v>12</v>
      </c>
      <c r="M1563" s="820">
        <v>24000</v>
      </c>
      <c r="N1563" s="818">
        <v>3</v>
      </c>
      <c r="O1563" s="819">
        <v>10</v>
      </c>
      <c r="P1563" s="821">
        <v>20000</v>
      </c>
      <c r="Q1563" s="16"/>
    </row>
    <row r="1564" spans="1:17" ht="48" x14ac:dyDescent="0.2">
      <c r="A1564" s="811" t="s">
        <v>4286</v>
      </c>
      <c r="B1564" s="812" t="s">
        <v>2897</v>
      </c>
      <c r="C1564" s="813" t="s">
        <v>104</v>
      </c>
      <c r="D1564" s="814" t="s">
        <v>4326</v>
      </c>
      <c r="E1564" s="815">
        <v>1150</v>
      </c>
      <c r="F1564" s="816">
        <v>74076085</v>
      </c>
      <c r="G1564" s="814" t="s">
        <v>4327</v>
      </c>
      <c r="H1564" s="814" t="s">
        <v>2651</v>
      </c>
      <c r="I1564" s="817" t="s">
        <v>4297</v>
      </c>
      <c r="J1564" s="817" t="s">
        <v>4297</v>
      </c>
      <c r="K1564" s="818">
        <v>3</v>
      </c>
      <c r="L1564" s="819">
        <v>12</v>
      </c>
      <c r="M1564" s="820">
        <v>13800</v>
      </c>
      <c r="N1564" s="818">
        <v>3</v>
      </c>
      <c r="O1564" s="819">
        <v>12</v>
      </c>
      <c r="P1564" s="821">
        <v>13800</v>
      </c>
      <c r="Q1564" s="16"/>
    </row>
    <row r="1565" spans="1:17" ht="36" x14ac:dyDescent="0.2">
      <c r="A1565" s="811" t="s">
        <v>4286</v>
      </c>
      <c r="B1565" s="812" t="s">
        <v>2897</v>
      </c>
      <c r="C1565" s="813" t="s">
        <v>104</v>
      </c>
      <c r="D1565" s="814" t="s">
        <v>4328</v>
      </c>
      <c r="E1565" s="815">
        <v>2000</v>
      </c>
      <c r="F1565" s="816">
        <v>31036952</v>
      </c>
      <c r="G1565" s="814" t="s">
        <v>4329</v>
      </c>
      <c r="H1565" s="814" t="s">
        <v>4304</v>
      </c>
      <c r="I1565" s="817" t="s">
        <v>4297</v>
      </c>
      <c r="J1565" s="817" t="s">
        <v>4297</v>
      </c>
      <c r="K1565" s="818">
        <v>3</v>
      </c>
      <c r="L1565" s="819">
        <v>12</v>
      </c>
      <c r="M1565" s="820">
        <v>24000</v>
      </c>
      <c r="N1565" s="818">
        <v>3</v>
      </c>
      <c r="O1565" s="819">
        <v>12</v>
      </c>
      <c r="P1565" s="821">
        <v>24000</v>
      </c>
      <c r="Q1565" s="16"/>
    </row>
    <row r="1566" spans="1:17" ht="36" x14ac:dyDescent="0.2">
      <c r="A1566" s="811" t="s">
        <v>4286</v>
      </c>
      <c r="B1566" s="812" t="s">
        <v>2897</v>
      </c>
      <c r="C1566" s="813" t="s">
        <v>104</v>
      </c>
      <c r="D1566" s="814" t="s">
        <v>4298</v>
      </c>
      <c r="E1566" s="815">
        <v>1800</v>
      </c>
      <c r="F1566" s="816">
        <v>43380822</v>
      </c>
      <c r="G1566" s="814" t="s">
        <v>4330</v>
      </c>
      <c r="H1566" s="814" t="s">
        <v>4331</v>
      </c>
      <c r="I1566" s="817" t="s">
        <v>4297</v>
      </c>
      <c r="J1566" s="817" t="s">
        <v>4297</v>
      </c>
      <c r="K1566" s="818">
        <v>3</v>
      </c>
      <c r="L1566" s="819">
        <v>12</v>
      </c>
      <c r="M1566" s="820">
        <v>21600</v>
      </c>
      <c r="N1566" s="818">
        <v>3</v>
      </c>
      <c r="O1566" s="819">
        <v>12</v>
      </c>
      <c r="P1566" s="821">
        <v>24000</v>
      </c>
      <c r="Q1566" s="16"/>
    </row>
    <row r="1567" spans="1:17" ht="36" x14ac:dyDescent="0.2">
      <c r="A1567" s="811" t="s">
        <v>4286</v>
      </c>
      <c r="B1567" s="812" t="s">
        <v>2897</v>
      </c>
      <c r="C1567" s="813" t="s">
        <v>104</v>
      </c>
      <c r="D1567" s="814" t="s">
        <v>4287</v>
      </c>
      <c r="E1567" s="815">
        <v>1150</v>
      </c>
      <c r="F1567" s="816">
        <v>42451322</v>
      </c>
      <c r="G1567" s="814" t="s">
        <v>4332</v>
      </c>
      <c r="H1567" s="814" t="s">
        <v>2901</v>
      </c>
      <c r="I1567" s="814" t="s">
        <v>2901</v>
      </c>
      <c r="J1567" s="814" t="s">
        <v>2901</v>
      </c>
      <c r="K1567" s="818">
        <v>3</v>
      </c>
      <c r="L1567" s="819">
        <v>10</v>
      </c>
      <c r="M1567" s="820">
        <v>11500</v>
      </c>
      <c r="N1567" s="818">
        <v>3</v>
      </c>
      <c r="O1567" s="819">
        <v>10</v>
      </c>
      <c r="P1567" s="821">
        <v>11500</v>
      </c>
      <c r="Q1567" s="16"/>
    </row>
    <row r="1568" spans="1:17" ht="36" x14ac:dyDescent="0.2">
      <c r="A1568" s="811" t="s">
        <v>4286</v>
      </c>
      <c r="B1568" s="812" t="s">
        <v>2897</v>
      </c>
      <c r="C1568" s="813" t="s">
        <v>104</v>
      </c>
      <c r="D1568" s="814" t="s">
        <v>4289</v>
      </c>
      <c r="E1568" s="815">
        <v>1150</v>
      </c>
      <c r="F1568" s="816">
        <v>31032638</v>
      </c>
      <c r="G1568" s="814" t="s">
        <v>4333</v>
      </c>
      <c r="H1568" s="814" t="s">
        <v>2901</v>
      </c>
      <c r="I1568" s="814" t="s">
        <v>2901</v>
      </c>
      <c r="J1568" s="814" t="s">
        <v>2901</v>
      </c>
      <c r="K1568" s="818">
        <v>3</v>
      </c>
      <c r="L1568" s="819">
        <v>10</v>
      </c>
      <c r="M1568" s="820">
        <v>11500</v>
      </c>
      <c r="N1568" s="818">
        <v>3</v>
      </c>
      <c r="O1568" s="819">
        <v>10</v>
      </c>
      <c r="P1568" s="821">
        <v>11500</v>
      </c>
      <c r="Q1568" s="16"/>
    </row>
    <row r="1569" spans="1:17" ht="36" x14ac:dyDescent="0.2">
      <c r="A1569" s="811" t="s">
        <v>4286</v>
      </c>
      <c r="B1569" s="812" t="s">
        <v>2897</v>
      </c>
      <c r="C1569" s="813" t="s">
        <v>104</v>
      </c>
      <c r="D1569" s="814" t="s">
        <v>4289</v>
      </c>
      <c r="E1569" s="815">
        <v>1150</v>
      </c>
      <c r="F1569" s="816">
        <v>31345250</v>
      </c>
      <c r="G1569" s="814" t="s">
        <v>4334</v>
      </c>
      <c r="H1569" s="814" t="s">
        <v>2901</v>
      </c>
      <c r="I1569" s="814" t="s">
        <v>2901</v>
      </c>
      <c r="J1569" s="814" t="s">
        <v>2901</v>
      </c>
      <c r="K1569" s="818">
        <v>3</v>
      </c>
      <c r="L1569" s="819">
        <v>10</v>
      </c>
      <c r="M1569" s="820">
        <v>11500</v>
      </c>
      <c r="N1569" s="818">
        <v>3</v>
      </c>
      <c r="O1569" s="819">
        <v>10</v>
      </c>
      <c r="P1569" s="821">
        <v>11500</v>
      </c>
      <c r="Q1569" s="16"/>
    </row>
    <row r="1570" spans="1:17" ht="36" x14ac:dyDescent="0.2">
      <c r="A1570" s="811" t="s">
        <v>4286</v>
      </c>
      <c r="B1570" s="812" t="s">
        <v>2897</v>
      </c>
      <c r="C1570" s="813" t="s">
        <v>104</v>
      </c>
      <c r="D1570" s="814" t="s">
        <v>4312</v>
      </c>
      <c r="E1570" s="815">
        <v>1400</v>
      </c>
      <c r="F1570" s="816">
        <v>42107399</v>
      </c>
      <c r="G1570" s="814" t="s">
        <v>4335</v>
      </c>
      <c r="H1570" s="814" t="s">
        <v>4314</v>
      </c>
      <c r="I1570" s="817" t="s">
        <v>4301</v>
      </c>
      <c r="J1570" s="817" t="s">
        <v>4301</v>
      </c>
      <c r="K1570" s="818">
        <v>3</v>
      </c>
      <c r="L1570" s="819">
        <v>10</v>
      </c>
      <c r="M1570" s="820">
        <v>14000</v>
      </c>
      <c r="N1570" s="818">
        <v>3</v>
      </c>
      <c r="O1570" s="819">
        <v>12</v>
      </c>
      <c r="P1570" s="821">
        <v>16800</v>
      </c>
      <c r="Q1570" s="16"/>
    </row>
    <row r="1571" spans="1:17" ht="48" x14ac:dyDescent="0.2">
      <c r="A1571" s="811" t="s">
        <v>4286</v>
      </c>
      <c r="B1571" s="812" t="s">
        <v>2897</v>
      </c>
      <c r="C1571" s="813" t="s">
        <v>104</v>
      </c>
      <c r="D1571" s="814" t="s">
        <v>4336</v>
      </c>
      <c r="E1571" s="815">
        <v>3500</v>
      </c>
      <c r="F1571" s="816">
        <v>42392046</v>
      </c>
      <c r="G1571" s="814" t="s">
        <v>4337</v>
      </c>
      <c r="H1571" s="814" t="s">
        <v>4338</v>
      </c>
      <c r="I1571" s="817" t="s">
        <v>4339</v>
      </c>
      <c r="J1571" s="817" t="s">
        <v>2573</v>
      </c>
      <c r="K1571" s="818">
        <v>3</v>
      </c>
      <c r="L1571" s="819">
        <v>10</v>
      </c>
      <c r="M1571" s="820">
        <v>35000</v>
      </c>
      <c r="N1571" s="818">
        <v>3</v>
      </c>
      <c r="O1571" s="819">
        <v>12</v>
      </c>
      <c r="P1571" s="821">
        <v>36000</v>
      </c>
      <c r="Q1571" s="16"/>
    </row>
    <row r="1572" spans="1:17" ht="48" x14ac:dyDescent="0.2">
      <c r="A1572" s="811" t="s">
        <v>4286</v>
      </c>
      <c r="B1572" s="812" t="s">
        <v>2897</v>
      </c>
      <c r="C1572" s="813" t="s">
        <v>104</v>
      </c>
      <c r="D1572" s="814" t="s">
        <v>4340</v>
      </c>
      <c r="E1572" s="815">
        <v>1500</v>
      </c>
      <c r="F1572" s="816">
        <v>73075252</v>
      </c>
      <c r="G1572" s="814" t="s">
        <v>4341</v>
      </c>
      <c r="H1572" s="814" t="s">
        <v>2651</v>
      </c>
      <c r="I1572" s="817" t="s">
        <v>2651</v>
      </c>
      <c r="J1572" s="817" t="s">
        <v>4320</v>
      </c>
      <c r="K1572" s="818">
        <v>3</v>
      </c>
      <c r="L1572" s="819">
        <v>10</v>
      </c>
      <c r="M1572" s="820">
        <v>15000</v>
      </c>
      <c r="N1572" s="818">
        <v>3</v>
      </c>
      <c r="O1572" s="819">
        <v>10</v>
      </c>
      <c r="P1572" s="821">
        <v>15000</v>
      </c>
      <c r="Q1572" s="16"/>
    </row>
    <row r="1573" spans="1:17" ht="36" x14ac:dyDescent="0.2">
      <c r="A1573" s="811" t="s">
        <v>4286</v>
      </c>
      <c r="B1573" s="812" t="s">
        <v>2897</v>
      </c>
      <c r="C1573" s="813" t="s">
        <v>104</v>
      </c>
      <c r="D1573" s="814" t="s">
        <v>4342</v>
      </c>
      <c r="E1573" s="815">
        <v>3000</v>
      </c>
      <c r="F1573" s="816">
        <v>44721056</v>
      </c>
      <c r="G1573" s="814" t="s">
        <v>4343</v>
      </c>
      <c r="H1573" s="814" t="s">
        <v>4344</v>
      </c>
      <c r="I1573" s="814" t="s">
        <v>4344</v>
      </c>
      <c r="J1573" s="817" t="s">
        <v>2573</v>
      </c>
      <c r="K1573" s="818">
        <v>3</v>
      </c>
      <c r="L1573" s="819">
        <v>10</v>
      </c>
      <c r="M1573" s="820">
        <v>30000</v>
      </c>
      <c r="N1573" s="818">
        <v>3</v>
      </c>
      <c r="O1573" s="819">
        <v>10</v>
      </c>
      <c r="P1573" s="821">
        <v>30000</v>
      </c>
      <c r="Q1573" s="16"/>
    </row>
    <row r="1574" spans="1:17" ht="36" x14ac:dyDescent="0.2">
      <c r="A1574" s="811" t="s">
        <v>4286</v>
      </c>
      <c r="B1574" s="812" t="s">
        <v>2897</v>
      </c>
      <c r="C1574" s="813" t="s">
        <v>104</v>
      </c>
      <c r="D1574" s="814" t="s">
        <v>4345</v>
      </c>
      <c r="E1574" s="815">
        <v>3400</v>
      </c>
      <c r="F1574" s="816">
        <v>44783669</v>
      </c>
      <c r="G1574" s="814" t="s">
        <v>4346</v>
      </c>
      <c r="H1574" s="814" t="s">
        <v>2651</v>
      </c>
      <c r="I1574" s="814" t="s">
        <v>2651</v>
      </c>
      <c r="J1574" s="817" t="s">
        <v>4320</v>
      </c>
      <c r="K1574" s="818">
        <v>3</v>
      </c>
      <c r="L1574" s="819">
        <v>10</v>
      </c>
      <c r="M1574" s="820">
        <v>34000</v>
      </c>
      <c r="N1574" s="818">
        <v>3</v>
      </c>
      <c r="O1574" s="819">
        <v>10</v>
      </c>
      <c r="P1574" s="821">
        <v>36000</v>
      </c>
      <c r="Q1574" s="16"/>
    </row>
    <row r="1575" spans="1:17" ht="48" x14ac:dyDescent="0.2">
      <c r="A1575" s="811" t="s">
        <v>4286</v>
      </c>
      <c r="B1575" s="812" t="s">
        <v>2897</v>
      </c>
      <c r="C1575" s="813" t="s">
        <v>104</v>
      </c>
      <c r="D1575" s="814" t="s">
        <v>4345</v>
      </c>
      <c r="E1575" s="815">
        <v>3400</v>
      </c>
      <c r="F1575" s="816">
        <v>43442855</v>
      </c>
      <c r="G1575" s="814" t="s">
        <v>4347</v>
      </c>
      <c r="H1575" s="814" t="s">
        <v>2651</v>
      </c>
      <c r="I1575" s="814" t="s">
        <v>2651</v>
      </c>
      <c r="J1575" s="817" t="s">
        <v>4320</v>
      </c>
      <c r="K1575" s="818">
        <v>3</v>
      </c>
      <c r="L1575" s="819">
        <v>10</v>
      </c>
      <c r="M1575" s="820">
        <v>34000</v>
      </c>
      <c r="N1575" s="818">
        <v>3</v>
      </c>
      <c r="O1575" s="819">
        <v>10</v>
      </c>
      <c r="P1575" s="821">
        <v>36000</v>
      </c>
      <c r="Q1575" s="16"/>
    </row>
    <row r="1576" spans="1:17" ht="36" x14ac:dyDescent="0.2">
      <c r="A1576" s="811" t="s">
        <v>4286</v>
      </c>
      <c r="B1576" s="812" t="s">
        <v>2897</v>
      </c>
      <c r="C1576" s="813" t="s">
        <v>104</v>
      </c>
      <c r="D1576" s="814" t="s">
        <v>4345</v>
      </c>
      <c r="E1576" s="815">
        <v>3400</v>
      </c>
      <c r="F1576" s="816">
        <v>31038767</v>
      </c>
      <c r="G1576" s="814" t="s">
        <v>4348</v>
      </c>
      <c r="H1576" s="814" t="s">
        <v>2651</v>
      </c>
      <c r="I1576" s="814" t="s">
        <v>2651</v>
      </c>
      <c r="J1576" s="817" t="s">
        <v>4320</v>
      </c>
      <c r="K1576" s="818">
        <v>3</v>
      </c>
      <c r="L1576" s="819">
        <v>10</v>
      </c>
      <c r="M1576" s="820">
        <v>34000</v>
      </c>
      <c r="N1576" s="818">
        <v>3</v>
      </c>
      <c r="O1576" s="819">
        <v>10</v>
      </c>
      <c r="P1576" s="821">
        <v>36000</v>
      </c>
      <c r="Q1576" s="16"/>
    </row>
    <row r="1577" spans="1:17" ht="36" x14ac:dyDescent="0.2">
      <c r="A1577" s="811" t="s">
        <v>4286</v>
      </c>
      <c r="B1577" s="812" t="s">
        <v>2897</v>
      </c>
      <c r="C1577" s="813" t="s">
        <v>104</v>
      </c>
      <c r="D1577" s="814" t="s">
        <v>4349</v>
      </c>
      <c r="E1577" s="815">
        <v>3600</v>
      </c>
      <c r="F1577" s="816">
        <v>31033005</v>
      </c>
      <c r="G1577" s="814" t="s">
        <v>4350</v>
      </c>
      <c r="H1577" s="814" t="s">
        <v>2651</v>
      </c>
      <c r="I1577" s="814" t="s">
        <v>2651</v>
      </c>
      <c r="J1577" s="817" t="s">
        <v>4320</v>
      </c>
      <c r="K1577" s="818">
        <v>3</v>
      </c>
      <c r="L1577" s="819">
        <v>10</v>
      </c>
      <c r="M1577" s="820">
        <v>36000</v>
      </c>
      <c r="N1577" s="818">
        <v>3</v>
      </c>
      <c r="O1577" s="819">
        <v>10</v>
      </c>
      <c r="P1577" s="821">
        <v>36000</v>
      </c>
      <c r="Q1577" s="16"/>
    </row>
    <row r="1578" spans="1:17" ht="36" x14ac:dyDescent="0.2">
      <c r="A1578" s="811" t="s">
        <v>4286</v>
      </c>
      <c r="B1578" s="812" t="s">
        <v>2897</v>
      </c>
      <c r="C1578" s="813" t="s">
        <v>104</v>
      </c>
      <c r="D1578" s="814" t="s">
        <v>4349</v>
      </c>
      <c r="E1578" s="815">
        <v>3600</v>
      </c>
      <c r="F1578" s="816">
        <v>42237233</v>
      </c>
      <c r="G1578" s="814" t="s">
        <v>4351</v>
      </c>
      <c r="H1578" s="814" t="s">
        <v>2651</v>
      </c>
      <c r="I1578" s="814" t="s">
        <v>2651</v>
      </c>
      <c r="J1578" s="817" t="s">
        <v>4320</v>
      </c>
      <c r="K1578" s="818">
        <v>3</v>
      </c>
      <c r="L1578" s="819">
        <v>10</v>
      </c>
      <c r="M1578" s="820">
        <v>36000</v>
      </c>
      <c r="N1578" s="818">
        <v>3</v>
      </c>
      <c r="O1578" s="819">
        <v>12</v>
      </c>
      <c r="P1578" s="821">
        <v>43200</v>
      </c>
      <c r="Q1578" s="16"/>
    </row>
    <row r="1579" spans="1:17" ht="36" x14ac:dyDescent="0.2">
      <c r="A1579" s="811" t="s">
        <v>4286</v>
      </c>
      <c r="B1579" s="812" t="s">
        <v>2897</v>
      </c>
      <c r="C1579" s="813" t="s">
        <v>104</v>
      </c>
      <c r="D1579" s="814" t="s">
        <v>4352</v>
      </c>
      <c r="E1579" s="815">
        <v>3600</v>
      </c>
      <c r="F1579" s="816">
        <v>45887470</v>
      </c>
      <c r="G1579" s="814" t="s">
        <v>4353</v>
      </c>
      <c r="H1579" s="814" t="s">
        <v>2651</v>
      </c>
      <c r="I1579" s="814" t="s">
        <v>2651</v>
      </c>
      <c r="J1579" s="817" t="s">
        <v>4320</v>
      </c>
      <c r="K1579" s="818">
        <v>3</v>
      </c>
      <c r="L1579" s="819">
        <v>10</v>
      </c>
      <c r="M1579" s="820">
        <v>36000</v>
      </c>
      <c r="N1579" s="818">
        <v>3</v>
      </c>
      <c r="O1579" s="819">
        <v>10</v>
      </c>
      <c r="P1579" s="821">
        <v>36000</v>
      </c>
      <c r="Q1579" s="16"/>
    </row>
    <row r="1580" spans="1:17" ht="36" x14ac:dyDescent="0.2">
      <c r="A1580" s="811" t="s">
        <v>4286</v>
      </c>
      <c r="B1580" s="812" t="s">
        <v>2897</v>
      </c>
      <c r="C1580" s="813" t="s">
        <v>104</v>
      </c>
      <c r="D1580" s="814" t="s">
        <v>4352</v>
      </c>
      <c r="E1580" s="815">
        <v>3600</v>
      </c>
      <c r="F1580" s="816">
        <v>46093726</v>
      </c>
      <c r="G1580" s="814" t="s">
        <v>4354</v>
      </c>
      <c r="H1580" s="814" t="s">
        <v>2651</v>
      </c>
      <c r="I1580" s="814" t="s">
        <v>2651</v>
      </c>
      <c r="J1580" s="817" t="s">
        <v>4320</v>
      </c>
      <c r="K1580" s="818">
        <v>3</v>
      </c>
      <c r="L1580" s="819">
        <v>10</v>
      </c>
      <c r="M1580" s="820">
        <v>36000</v>
      </c>
      <c r="N1580" s="818">
        <v>3</v>
      </c>
      <c r="O1580" s="819">
        <v>10</v>
      </c>
      <c r="P1580" s="821">
        <v>36000</v>
      </c>
      <c r="Q1580" s="16"/>
    </row>
    <row r="1581" spans="1:17" ht="36" x14ac:dyDescent="0.2">
      <c r="A1581" s="811" t="s">
        <v>4286</v>
      </c>
      <c r="B1581" s="812" t="s">
        <v>2897</v>
      </c>
      <c r="C1581" s="813" t="s">
        <v>104</v>
      </c>
      <c r="D1581" s="814" t="s">
        <v>4352</v>
      </c>
      <c r="E1581" s="815">
        <v>3600</v>
      </c>
      <c r="F1581" s="816">
        <v>43318918</v>
      </c>
      <c r="G1581" s="814" t="s">
        <v>4355</v>
      </c>
      <c r="H1581" s="814" t="s">
        <v>2651</v>
      </c>
      <c r="I1581" s="814" t="s">
        <v>2651</v>
      </c>
      <c r="J1581" s="817" t="s">
        <v>4320</v>
      </c>
      <c r="K1581" s="818">
        <v>3</v>
      </c>
      <c r="L1581" s="819">
        <v>10</v>
      </c>
      <c r="M1581" s="820">
        <v>36000</v>
      </c>
      <c r="N1581" s="818">
        <v>3</v>
      </c>
      <c r="O1581" s="819">
        <v>10</v>
      </c>
      <c r="P1581" s="821">
        <v>36000</v>
      </c>
      <c r="Q1581" s="16"/>
    </row>
    <row r="1582" spans="1:17" ht="36" x14ac:dyDescent="0.2">
      <c r="A1582" s="811" t="s">
        <v>4286</v>
      </c>
      <c r="B1582" s="812" t="s">
        <v>2897</v>
      </c>
      <c r="C1582" s="813" t="s">
        <v>104</v>
      </c>
      <c r="D1582" s="814" t="s">
        <v>4352</v>
      </c>
      <c r="E1582" s="815">
        <v>3600</v>
      </c>
      <c r="F1582" s="816">
        <v>45534649</v>
      </c>
      <c r="G1582" s="814" t="s">
        <v>4356</v>
      </c>
      <c r="H1582" s="814" t="s">
        <v>2651</v>
      </c>
      <c r="I1582" s="814" t="s">
        <v>2651</v>
      </c>
      <c r="J1582" s="817" t="s">
        <v>4320</v>
      </c>
      <c r="K1582" s="818">
        <v>3</v>
      </c>
      <c r="L1582" s="819">
        <v>10</v>
      </c>
      <c r="M1582" s="820">
        <v>36000</v>
      </c>
      <c r="N1582" s="818">
        <v>3</v>
      </c>
      <c r="O1582" s="819">
        <v>10</v>
      </c>
      <c r="P1582" s="821">
        <v>36000</v>
      </c>
      <c r="Q1582" s="16"/>
    </row>
    <row r="1583" spans="1:17" ht="48" x14ac:dyDescent="0.2">
      <c r="A1583" s="811" t="s">
        <v>4286</v>
      </c>
      <c r="B1583" s="812" t="s">
        <v>2897</v>
      </c>
      <c r="C1583" s="813" t="s">
        <v>104</v>
      </c>
      <c r="D1583" s="814" t="s">
        <v>4357</v>
      </c>
      <c r="E1583" s="815">
        <v>2600</v>
      </c>
      <c r="F1583" s="816">
        <v>70783835</v>
      </c>
      <c r="G1583" s="814" t="s">
        <v>4358</v>
      </c>
      <c r="H1583" s="814" t="s">
        <v>4338</v>
      </c>
      <c r="I1583" s="817" t="s">
        <v>4339</v>
      </c>
      <c r="J1583" s="817" t="s">
        <v>2573</v>
      </c>
      <c r="K1583" s="818">
        <v>3</v>
      </c>
      <c r="L1583" s="819">
        <v>10</v>
      </c>
      <c r="M1583" s="820">
        <v>26000</v>
      </c>
      <c r="N1583" s="818">
        <v>3</v>
      </c>
      <c r="O1583" s="819">
        <v>10</v>
      </c>
      <c r="P1583" s="821">
        <v>26000</v>
      </c>
      <c r="Q1583" s="16"/>
    </row>
    <row r="1584" spans="1:17" ht="36" x14ac:dyDescent="0.2">
      <c r="A1584" s="811" t="s">
        <v>4286</v>
      </c>
      <c r="B1584" s="812" t="s">
        <v>2897</v>
      </c>
      <c r="C1584" s="813" t="s">
        <v>104</v>
      </c>
      <c r="D1584" s="814" t="s">
        <v>4359</v>
      </c>
      <c r="E1584" s="815">
        <v>2600</v>
      </c>
      <c r="F1584" s="816">
        <v>47348418</v>
      </c>
      <c r="G1584" s="814" t="s">
        <v>4360</v>
      </c>
      <c r="H1584" s="814" t="s">
        <v>4338</v>
      </c>
      <c r="I1584" s="817" t="s">
        <v>4297</v>
      </c>
      <c r="J1584" s="817" t="s">
        <v>4297</v>
      </c>
      <c r="K1584" s="818">
        <v>3</v>
      </c>
      <c r="L1584" s="819">
        <v>10</v>
      </c>
      <c r="M1584" s="820">
        <v>26000</v>
      </c>
      <c r="N1584" s="818">
        <v>3</v>
      </c>
      <c r="O1584" s="819">
        <v>10</v>
      </c>
      <c r="P1584" s="821">
        <v>26000</v>
      </c>
      <c r="Q1584" s="16"/>
    </row>
    <row r="1585" spans="1:17" ht="48" x14ac:dyDescent="0.2">
      <c r="A1585" s="811" t="s">
        <v>4286</v>
      </c>
      <c r="B1585" s="812" t="s">
        <v>2897</v>
      </c>
      <c r="C1585" s="813" t="s">
        <v>104</v>
      </c>
      <c r="D1585" s="814" t="s">
        <v>4357</v>
      </c>
      <c r="E1585" s="815">
        <v>3500</v>
      </c>
      <c r="F1585" s="816">
        <v>74697504</v>
      </c>
      <c r="G1585" s="814" t="s">
        <v>4361</v>
      </c>
      <c r="H1585" s="814" t="s">
        <v>4338</v>
      </c>
      <c r="I1585" s="817" t="s">
        <v>4339</v>
      </c>
      <c r="J1585" s="817" t="s">
        <v>2573</v>
      </c>
      <c r="K1585" s="818">
        <v>3</v>
      </c>
      <c r="L1585" s="819">
        <v>10</v>
      </c>
      <c r="M1585" s="820">
        <v>35000</v>
      </c>
      <c r="N1585" s="818">
        <v>3</v>
      </c>
      <c r="O1585" s="819">
        <v>10</v>
      </c>
      <c r="P1585" s="821">
        <v>35000</v>
      </c>
      <c r="Q1585" s="16"/>
    </row>
    <row r="1586" spans="1:17" ht="48" x14ac:dyDescent="0.2">
      <c r="A1586" s="811" t="s">
        <v>4286</v>
      </c>
      <c r="B1586" s="812" t="s">
        <v>2897</v>
      </c>
      <c r="C1586" s="813" t="s">
        <v>104</v>
      </c>
      <c r="D1586" s="814" t="s">
        <v>4362</v>
      </c>
      <c r="E1586" s="815">
        <v>3000</v>
      </c>
      <c r="F1586" s="816">
        <v>47234014</v>
      </c>
      <c r="G1586" s="814" t="s">
        <v>4363</v>
      </c>
      <c r="H1586" s="814" t="s">
        <v>4338</v>
      </c>
      <c r="I1586" s="817" t="s">
        <v>4339</v>
      </c>
      <c r="J1586" s="817" t="s">
        <v>2573</v>
      </c>
      <c r="K1586" s="818">
        <v>3</v>
      </c>
      <c r="L1586" s="819">
        <v>10</v>
      </c>
      <c r="M1586" s="820">
        <v>30000</v>
      </c>
      <c r="N1586" s="818">
        <v>3</v>
      </c>
      <c r="O1586" s="819">
        <v>10</v>
      </c>
      <c r="P1586" s="821">
        <v>30000</v>
      </c>
      <c r="Q1586" s="16"/>
    </row>
    <row r="1587" spans="1:17" ht="36" x14ac:dyDescent="0.2">
      <c r="A1587" s="811" t="s">
        <v>4286</v>
      </c>
      <c r="B1587" s="812" t="s">
        <v>2897</v>
      </c>
      <c r="C1587" s="813" t="s">
        <v>104</v>
      </c>
      <c r="D1587" s="814" t="s">
        <v>4364</v>
      </c>
      <c r="E1587" s="815">
        <v>2600</v>
      </c>
      <c r="F1587" s="816">
        <v>45737463</v>
      </c>
      <c r="G1587" s="814" t="s">
        <v>4365</v>
      </c>
      <c r="H1587" s="814" t="s">
        <v>4366</v>
      </c>
      <c r="I1587" s="817" t="s">
        <v>4367</v>
      </c>
      <c r="J1587" s="817" t="s">
        <v>2573</v>
      </c>
      <c r="K1587" s="818">
        <v>3</v>
      </c>
      <c r="L1587" s="819">
        <v>10</v>
      </c>
      <c r="M1587" s="820">
        <v>26000</v>
      </c>
      <c r="N1587" s="818">
        <v>3</v>
      </c>
      <c r="O1587" s="819">
        <v>10</v>
      </c>
      <c r="P1587" s="821">
        <v>26000</v>
      </c>
      <c r="Q1587" s="16"/>
    </row>
    <row r="1588" spans="1:17" ht="36" x14ac:dyDescent="0.2">
      <c r="A1588" s="811" t="s">
        <v>4286</v>
      </c>
      <c r="B1588" s="812" t="s">
        <v>2897</v>
      </c>
      <c r="C1588" s="813" t="s">
        <v>104</v>
      </c>
      <c r="D1588" s="814" t="s">
        <v>4368</v>
      </c>
      <c r="E1588" s="815">
        <v>2600</v>
      </c>
      <c r="F1588" s="816">
        <v>72961638</v>
      </c>
      <c r="G1588" s="814" t="s">
        <v>4369</v>
      </c>
      <c r="H1588" s="814" t="s">
        <v>4370</v>
      </c>
      <c r="I1588" s="817" t="s">
        <v>4370</v>
      </c>
      <c r="J1588" s="817" t="s">
        <v>2573</v>
      </c>
      <c r="K1588" s="818">
        <v>3</v>
      </c>
      <c r="L1588" s="819">
        <v>10</v>
      </c>
      <c r="M1588" s="820">
        <v>26000</v>
      </c>
      <c r="N1588" s="818">
        <v>3</v>
      </c>
      <c r="O1588" s="819">
        <v>10</v>
      </c>
      <c r="P1588" s="821">
        <v>26000</v>
      </c>
      <c r="Q1588" s="16"/>
    </row>
    <row r="1589" spans="1:17" ht="36" x14ac:dyDescent="0.2">
      <c r="A1589" s="811" t="s">
        <v>4286</v>
      </c>
      <c r="B1589" s="812" t="s">
        <v>2897</v>
      </c>
      <c r="C1589" s="813" t="s">
        <v>104</v>
      </c>
      <c r="D1589" s="814" t="s">
        <v>4371</v>
      </c>
      <c r="E1589" s="815">
        <v>2600</v>
      </c>
      <c r="F1589" s="816">
        <v>42669445</v>
      </c>
      <c r="G1589" s="814" t="s">
        <v>4372</v>
      </c>
      <c r="H1589" s="814" t="s">
        <v>4373</v>
      </c>
      <c r="I1589" s="817" t="s">
        <v>4374</v>
      </c>
      <c r="J1589" s="817" t="s">
        <v>2573</v>
      </c>
      <c r="K1589" s="818">
        <v>3</v>
      </c>
      <c r="L1589" s="819">
        <v>10</v>
      </c>
      <c r="M1589" s="820">
        <v>26000</v>
      </c>
      <c r="N1589" s="818">
        <v>3</v>
      </c>
      <c r="O1589" s="819">
        <v>10</v>
      </c>
      <c r="P1589" s="821">
        <v>26000</v>
      </c>
      <c r="Q1589" s="16"/>
    </row>
    <row r="1590" spans="1:17" ht="48" x14ac:dyDescent="0.2">
      <c r="A1590" s="811" t="s">
        <v>4286</v>
      </c>
      <c r="B1590" s="812" t="s">
        <v>2897</v>
      </c>
      <c r="C1590" s="813" t="s">
        <v>104</v>
      </c>
      <c r="D1590" s="814" t="s">
        <v>4375</v>
      </c>
      <c r="E1590" s="815">
        <v>4000</v>
      </c>
      <c r="F1590" s="816">
        <v>73570779</v>
      </c>
      <c r="G1590" s="814" t="s">
        <v>4376</v>
      </c>
      <c r="H1590" s="814" t="s">
        <v>4377</v>
      </c>
      <c r="I1590" s="817" t="s">
        <v>4378</v>
      </c>
      <c r="J1590" s="817" t="s">
        <v>2573</v>
      </c>
      <c r="K1590" s="818">
        <v>3</v>
      </c>
      <c r="L1590" s="819">
        <v>10</v>
      </c>
      <c r="M1590" s="820">
        <v>40000</v>
      </c>
      <c r="N1590" s="818">
        <v>3</v>
      </c>
      <c r="O1590" s="819">
        <v>10</v>
      </c>
      <c r="P1590" s="821">
        <v>40000</v>
      </c>
      <c r="Q1590" s="16"/>
    </row>
    <row r="1591" spans="1:17" x14ac:dyDescent="0.2">
      <c r="A1591" s="805" t="s">
        <v>4379</v>
      </c>
      <c r="B1591" s="806"/>
      <c r="C1591" s="806"/>
      <c r="D1591" s="807"/>
      <c r="E1591" s="806"/>
      <c r="F1591" s="806"/>
      <c r="G1591" s="808"/>
      <c r="H1591" s="809"/>
      <c r="I1591" s="809"/>
      <c r="J1591" s="806"/>
      <c r="K1591" s="810"/>
      <c r="L1591" s="810"/>
      <c r="M1591" s="806"/>
      <c r="N1591" s="810"/>
      <c r="O1591" s="810"/>
      <c r="P1591" s="806"/>
    </row>
    <row r="1592" spans="1:17" ht="36" x14ac:dyDescent="0.2">
      <c r="A1592" s="811" t="s">
        <v>4380</v>
      </c>
      <c r="B1592" s="812" t="s">
        <v>2897</v>
      </c>
      <c r="C1592" s="813" t="s">
        <v>104</v>
      </c>
      <c r="D1592" s="814" t="s">
        <v>4381</v>
      </c>
      <c r="E1592" s="822">
        <v>1500</v>
      </c>
      <c r="F1592" s="816">
        <v>47752406</v>
      </c>
      <c r="G1592" s="814" t="s">
        <v>4382</v>
      </c>
      <c r="H1592" s="814" t="s">
        <v>4383</v>
      </c>
      <c r="I1592" s="816" t="s">
        <v>2594</v>
      </c>
      <c r="J1592" s="696"/>
      <c r="K1592" s="819"/>
      <c r="L1592" s="819"/>
      <c r="M1592" s="820"/>
      <c r="N1592" s="819">
        <v>3</v>
      </c>
      <c r="O1592" s="819">
        <v>7</v>
      </c>
      <c r="P1592" s="823">
        <v>10500</v>
      </c>
    </row>
    <row r="1593" spans="1:17" ht="36" x14ac:dyDescent="0.2">
      <c r="A1593" s="811" t="s">
        <v>4380</v>
      </c>
      <c r="B1593" s="812" t="s">
        <v>2897</v>
      </c>
      <c r="C1593" s="813" t="s">
        <v>104</v>
      </c>
      <c r="D1593" s="814" t="s">
        <v>4384</v>
      </c>
      <c r="E1593" s="822">
        <v>1500</v>
      </c>
      <c r="F1593" s="816">
        <v>41835268</v>
      </c>
      <c r="G1593" s="814" t="s">
        <v>4385</v>
      </c>
      <c r="H1593" s="814" t="s">
        <v>4386</v>
      </c>
      <c r="I1593" s="816" t="s">
        <v>4387</v>
      </c>
      <c r="J1593" s="696"/>
      <c r="K1593" s="819">
        <v>4</v>
      </c>
      <c r="L1593" s="819">
        <v>10</v>
      </c>
      <c r="M1593" s="820">
        <v>15000</v>
      </c>
      <c r="N1593" s="819">
        <v>3</v>
      </c>
      <c r="O1593" s="819">
        <v>7</v>
      </c>
      <c r="P1593" s="823">
        <v>10500</v>
      </c>
    </row>
    <row r="1594" spans="1:17" ht="36" x14ac:dyDescent="0.2">
      <c r="A1594" s="811" t="s">
        <v>4380</v>
      </c>
      <c r="B1594" s="812" t="s">
        <v>2897</v>
      </c>
      <c r="C1594" s="813" t="s">
        <v>104</v>
      </c>
      <c r="D1594" s="814" t="s">
        <v>4388</v>
      </c>
      <c r="E1594" s="822">
        <v>1500</v>
      </c>
      <c r="F1594" s="816">
        <v>70835489</v>
      </c>
      <c r="G1594" s="814" t="s">
        <v>4389</v>
      </c>
      <c r="H1594" s="814" t="s">
        <v>3571</v>
      </c>
      <c r="I1594" s="816" t="s">
        <v>2551</v>
      </c>
      <c r="J1594" s="696"/>
      <c r="K1594" s="819"/>
      <c r="L1594" s="819"/>
      <c r="M1594" s="820"/>
      <c r="N1594" s="819">
        <v>3</v>
      </c>
      <c r="O1594" s="819">
        <v>7</v>
      </c>
      <c r="P1594" s="823">
        <v>10500</v>
      </c>
    </row>
    <row r="1595" spans="1:17" ht="36" x14ac:dyDescent="0.2">
      <c r="A1595" s="811" t="s">
        <v>4380</v>
      </c>
      <c r="B1595" s="812" t="s">
        <v>2897</v>
      </c>
      <c r="C1595" s="813" t="s">
        <v>104</v>
      </c>
      <c r="D1595" s="814" t="s">
        <v>4390</v>
      </c>
      <c r="E1595" s="822">
        <v>1500</v>
      </c>
      <c r="F1595" s="816">
        <v>42682603</v>
      </c>
      <c r="G1595" s="814" t="s">
        <v>4391</v>
      </c>
      <c r="H1595" s="814" t="s">
        <v>4386</v>
      </c>
      <c r="I1595" s="816" t="s">
        <v>2527</v>
      </c>
      <c r="J1595" s="696"/>
      <c r="K1595" s="819"/>
      <c r="L1595" s="819"/>
      <c r="M1595" s="820"/>
      <c r="N1595" s="819">
        <v>3</v>
      </c>
      <c r="O1595" s="819">
        <v>7</v>
      </c>
      <c r="P1595" s="823">
        <v>10500</v>
      </c>
    </row>
    <row r="1596" spans="1:17" ht="36" x14ac:dyDescent="0.2">
      <c r="A1596" s="811" t="s">
        <v>4380</v>
      </c>
      <c r="B1596" s="812" t="s">
        <v>2897</v>
      </c>
      <c r="C1596" s="813" t="s">
        <v>104</v>
      </c>
      <c r="D1596" s="814" t="s">
        <v>4392</v>
      </c>
      <c r="E1596" s="822">
        <v>1500</v>
      </c>
      <c r="F1596" s="816">
        <v>31182769</v>
      </c>
      <c r="G1596" s="814" t="s">
        <v>4393</v>
      </c>
      <c r="H1596" s="814" t="s">
        <v>4394</v>
      </c>
      <c r="I1596" s="816" t="s">
        <v>2551</v>
      </c>
      <c r="J1596" s="696"/>
      <c r="K1596" s="819"/>
      <c r="L1596" s="819"/>
      <c r="M1596" s="820"/>
      <c r="N1596" s="819">
        <v>3</v>
      </c>
      <c r="O1596" s="819">
        <v>7</v>
      </c>
      <c r="P1596" s="823">
        <v>10500</v>
      </c>
    </row>
    <row r="1597" spans="1:17" ht="36" x14ac:dyDescent="0.2">
      <c r="A1597" s="811" t="s">
        <v>4380</v>
      </c>
      <c r="B1597" s="812" t="s">
        <v>2897</v>
      </c>
      <c r="C1597" s="813" t="s">
        <v>104</v>
      </c>
      <c r="D1597" s="814" t="s">
        <v>2909</v>
      </c>
      <c r="E1597" s="822">
        <v>1500</v>
      </c>
      <c r="F1597" s="816">
        <v>31168787</v>
      </c>
      <c r="G1597" s="814" t="s">
        <v>4395</v>
      </c>
      <c r="H1597" s="814" t="s">
        <v>4396</v>
      </c>
      <c r="I1597" s="816" t="s">
        <v>4397</v>
      </c>
      <c r="J1597" s="696"/>
      <c r="K1597" s="819"/>
      <c r="L1597" s="819"/>
      <c r="M1597" s="820"/>
      <c r="N1597" s="819">
        <v>3</v>
      </c>
      <c r="O1597" s="819">
        <v>7</v>
      </c>
      <c r="P1597" s="823">
        <v>10500</v>
      </c>
    </row>
    <row r="1598" spans="1:17" ht="36" x14ac:dyDescent="0.2">
      <c r="A1598" s="811" t="s">
        <v>4380</v>
      </c>
      <c r="B1598" s="812" t="s">
        <v>2897</v>
      </c>
      <c r="C1598" s="813" t="s">
        <v>104</v>
      </c>
      <c r="D1598" s="814" t="s">
        <v>4398</v>
      </c>
      <c r="E1598" s="822">
        <v>1500</v>
      </c>
      <c r="F1598" s="816">
        <v>31123361</v>
      </c>
      <c r="G1598" s="814" t="s">
        <v>4399</v>
      </c>
      <c r="H1598" s="814" t="s">
        <v>4400</v>
      </c>
      <c r="I1598" s="816" t="s">
        <v>4397</v>
      </c>
      <c r="J1598" s="696"/>
      <c r="K1598" s="819">
        <v>3</v>
      </c>
      <c r="L1598" s="819">
        <v>8</v>
      </c>
      <c r="M1598" s="820">
        <v>12000</v>
      </c>
      <c r="N1598" s="819">
        <v>3</v>
      </c>
      <c r="O1598" s="819">
        <v>7</v>
      </c>
      <c r="P1598" s="823">
        <v>10500</v>
      </c>
    </row>
    <row r="1599" spans="1:17" ht="36" x14ac:dyDescent="0.2">
      <c r="A1599" s="811" t="s">
        <v>4380</v>
      </c>
      <c r="B1599" s="812" t="s">
        <v>2897</v>
      </c>
      <c r="C1599" s="813" t="s">
        <v>104</v>
      </c>
      <c r="D1599" s="814" t="s">
        <v>4401</v>
      </c>
      <c r="E1599" s="822">
        <v>1500</v>
      </c>
      <c r="F1599" s="816">
        <v>41720605</v>
      </c>
      <c r="G1599" s="814" t="s">
        <v>4402</v>
      </c>
      <c r="H1599" s="814" t="s">
        <v>4396</v>
      </c>
      <c r="I1599" s="816" t="s">
        <v>4397</v>
      </c>
      <c r="J1599" s="696"/>
      <c r="K1599" s="819">
        <v>3</v>
      </c>
      <c r="L1599" s="819">
        <v>8</v>
      </c>
      <c r="M1599" s="820">
        <v>12000</v>
      </c>
      <c r="N1599" s="819">
        <v>3</v>
      </c>
      <c r="O1599" s="819">
        <v>7</v>
      </c>
      <c r="P1599" s="823">
        <v>10500</v>
      </c>
    </row>
    <row r="1600" spans="1:17" ht="36" x14ac:dyDescent="0.2">
      <c r="A1600" s="811" t="s">
        <v>4380</v>
      </c>
      <c r="B1600" s="812" t="s">
        <v>2897</v>
      </c>
      <c r="C1600" s="813" t="s">
        <v>104</v>
      </c>
      <c r="D1600" s="814" t="s">
        <v>4403</v>
      </c>
      <c r="E1600" s="822">
        <v>1500</v>
      </c>
      <c r="F1600" s="816">
        <v>70661945</v>
      </c>
      <c r="G1600" s="814" t="s">
        <v>4404</v>
      </c>
      <c r="H1600" s="814" t="s">
        <v>3571</v>
      </c>
      <c r="I1600" s="816" t="s">
        <v>2551</v>
      </c>
      <c r="J1600" s="696"/>
      <c r="K1600" s="819">
        <v>4</v>
      </c>
      <c r="L1600" s="819">
        <v>10</v>
      </c>
      <c r="M1600" s="820">
        <v>15000</v>
      </c>
      <c r="N1600" s="819">
        <v>3</v>
      </c>
      <c r="O1600" s="819">
        <v>7</v>
      </c>
      <c r="P1600" s="823">
        <v>10500</v>
      </c>
    </row>
    <row r="1601" spans="1:16" ht="36" x14ac:dyDescent="0.2">
      <c r="A1601" s="811" t="s">
        <v>4380</v>
      </c>
      <c r="B1601" s="812" t="s">
        <v>2897</v>
      </c>
      <c r="C1601" s="813" t="s">
        <v>104</v>
      </c>
      <c r="D1601" s="814" t="s">
        <v>4405</v>
      </c>
      <c r="E1601" s="822">
        <v>1500</v>
      </c>
      <c r="F1601" s="816">
        <v>70665820</v>
      </c>
      <c r="G1601" s="814" t="s">
        <v>4406</v>
      </c>
      <c r="H1601" s="814" t="s">
        <v>2535</v>
      </c>
      <c r="I1601" s="816" t="s">
        <v>2551</v>
      </c>
      <c r="J1601" s="696"/>
      <c r="K1601" s="819">
        <v>3</v>
      </c>
      <c r="L1601" s="819">
        <v>8</v>
      </c>
      <c r="M1601" s="820">
        <v>12000</v>
      </c>
      <c r="N1601" s="819">
        <v>3</v>
      </c>
      <c r="O1601" s="819">
        <v>7</v>
      </c>
      <c r="P1601" s="823">
        <v>10500</v>
      </c>
    </row>
    <row r="1602" spans="1:16" ht="60" x14ac:dyDescent="0.2">
      <c r="A1602" s="811" t="s">
        <v>4380</v>
      </c>
      <c r="B1602" s="812" t="s">
        <v>2897</v>
      </c>
      <c r="C1602" s="813" t="s">
        <v>104</v>
      </c>
      <c r="D1602" s="814" t="s">
        <v>4407</v>
      </c>
      <c r="E1602" s="822">
        <v>1500</v>
      </c>
      <c r="F1602" s="816">
        <v>70148265</v>
      </c>
      <c r="G1602" s="814" t="s">
        <v>4408</v>
      </c>
      <c r="H1602" s="814" t="s">
        <v>3571</v>
      </c>
      <c r="I1602" s="816" t="s">
        <v>2551</v>
      </c>
      <c r="J1602" s="696"/>
      <c r="K1602" s="819">
        <v>4</v>
      </c>
      <c r="L1602" s="819">
        <v>10</v>
      </c>
      <c r="M1602" s="820">
        <v>15000</v>
      </c>
      <c r="N1602" s="819">
        <v>4</v>
      </c>
      <c r="O1602" s="819">
        <v>12</v>
      </c>
      <c r="P1602" s="823">
        <v>18000</v>
      </c>
    </row>
    <row r="1603" spans="1:16" ht="36" x14ac:dyDescent="0.2">
      <c r="A1603" s="811" t="s">
        <v>4380</v>
      </c>
      <c r="B1603" s="812" t="s">
        <v>2897</v>
      </c>
      <c r="C1603" s="813" t="s">
        <v>104</v>
      </c>
      <c r="D1603" s="814" t="s">
        <v>4409</v>
      </c>
      <c r="E1603" s="822">
        <v>1500</v>
      </c>
      <c r="F1603" s="816">
        <v>46490524</v>
      </c>
      <c r="G1603" s="814" t="s">
        <v>4410</v>
      </c>
      <c r="H1603" s="814" t="s">
        <v>4411</v>
      </c>
      <c r="I1603" s="816" t="s">
        <v>4297</v>
      </c>
      <c r="J1603" s="696"/>
      <c r="K1603" s="819">
        <v>4</v>
      </c>
      <c r="L1603" s="819">
        <v>10</v>
      </c>
      <c r="M1603" s="820">
        <v>15000</v>
      </c>
      <c r="N1603" s="819">
        <v>4</v>
      </c>
      <c r="O1603" s="819">
        <v>12</v>
      </c>
      <c r="P1603" s="823">
        <v>18000</v>
      </c>
    </row>
    <row r="1604" spans="1:16" ht="36" x14ac:dyDescent="0.2">
      <c r="A1604" s="811" t="s">
        <v>4380</v>
      </c>
      <c r="B1604" s="812" t="s">
        <v>2897</v>
      </c>
      <c r="C1604" s="813" t="s">
        <v>104</v>
      </c>
      <c r="D1604" s="814" t="s">
        <v>4412</v>
      </c>
      <c r="E1604" s="822">
        <v>1500</v>
      </c>
      <c r="F1604" s="816">
        <v>28300628</v>
      </c>
      <c r="G1604" s="814" t="s">
        <v>4413</v>
      </c>
      <c r="H1604" s="824" t="s">
        <v>4414</v>
      </c>
      <c r="I1604" s="825" t="s">
        <v>2527</v>
      </c>
      <c r="J1604" s="696"/>
      <c r="K1604" s="819">
        <v>4</v>
      </c>
      <c r="L1604" s="819">
        <v>10</v>
      </c>
      <c r="M1604" s="820">
        <v>15000</v>
      </c>
      <c r="N1604" s="819">
        <v>4</v>
      </c>
      <c r="O1604" s="819">
        <v>12</v>
      </c>
      <c r="P1604" s="823">
        <v>18000</v>
      </c>
    </row>
    <row r="1605" spans="1:16" ht="36" x14ac:dyDescent="0.2">
      <c r="A1605" s="811" t="s">
        <v>4380</v>
      </c>
      <c r="B1605" s="812" t="s">
        <v>2897</v>
      </c>
      <c r="C1605" s="813" t="s">
        <v>104</v>
      </c>
      <c r="D1605" s="814" t="s">
        <v>4415</v>
      </c>
      <c r="E1605" s="822">
        <v>1500</v>
      </c>
      <c r="F1605" s="816">
        <v>70685774</v>
      </c>
      <c r="G1605" s="814" t="s">
        <v>4416</v>
      </c>
      <c r="H1605" s="814" t="s">
        <v>4417</v>
      </c>
      <c r="I1605" s="816" t="s">
        <v>4297</v>
      </c>
      <c r="J1605" s="696"/>
      <c r="K1605" s="819">
        <v>4</v>
      </c>
      <c r="L1605" s="819">
        <v>10</v>
      </c>
      <c r="M1605" s="820">
        <v>15000</v>
      </c>
      <c r="N1605" s="819">
        <v>4</v>
      </c>
      <c r="O1605" s="819">
        <v>12</v>
      </c>
      <c r="P1605" s="823">
        <v>18000</v>
      </c>
    </row>
    <row r="1606" spans="1:16" ht="36" x14ac:dyDescent="0.2">
      <c r="A1606" s="811" t="s">
        <v>4380</v>
      </c>
      <c r="B1606" s="812" t="s">
        <v>2897</v>
      </c>
      <c r="C1606" s="813" t="s">
        <v>104</v>
      </c>
      <c r="D1606" s="814" t="s">
        <v>2909</v>
      </c>
      <c r="E1606" s="822">
        <v>1500</v>
      </c>
      <c r="F1606" s="816">
        <v>43218446</v>
      </c>
      <c r="G1606" s="814" t="s">
        <v>4418</v>
      </c>
      <c r="H1606" s="814" t="s">
        <v>4419</v>
      </c>
      <c r="I1606" s="816" t="s">
        <v>2651</v>
      </c>
      <c r="J1606" s="696"/>
      <c r="K1606" s="819">
        <v>4</v>
      </c>
      <c r="L1606" s="819">
        <v>10</v>
      </c>
      <c r="M1606" s="820">
        <v>15000</v>
      </c>
      <c r="N1606" s="819"/>
      <c r="O1606" s="819"/>
      <c r="P1606" s="823"/>
    </row>
    <row r="1607" spans="1:16" ht="60" x14ac:dyDescent="0.2">
      <c r="A1607" s="811" t="s">
        <v>4380</v>
      </c>
      <c r="B1607" s="812" t="s">
        <v>2897</v>
      </c>
      <c r="C1607" s="813" t="s">
        <v>104</v>
      </c>
      <c r="D1607" s="814" t="s">
        <v>4420</v>
      </c>
      <c r="E1607" s="822">
        <v>1500</v>
      </c>
      <c r="F1607" s="816">
        <v>41333496</v>
      </c>
      <c r="G1607" s="814" t="s">
        <v>4421</v>
      </c>
      <c r="H1607" s="814" t="s">
        <v>4420</v>
      </c>
      <c r="I1607" s="816" t="s">
        <v>4422</v>
      </c>
      <c r="J1607" s="696"/>
      <c r="K1607" s="819"/>
      <c r="L1607" s="819"/>
      <c r="M1607" s="820"/>
      <c r="N1607" s="819">
        <v>4</v>
      </c>
      <c r="O1607" s="819">
        <v>12</v>
      </c>
      <c r="P1607" s="823">
        <v>18000</v>
      </c>
    </row>
    <row r="1608" spans="1:16" ht="60" x14ac:dyDescent="0.2">
      <c r="A1608" s="811" t="s">
        <v>4380</v>
      </c>
      <c r="B1608" s="812" t="s">
        <v>2897</v>
      </c>
      <c r="C1608" s="813" t="s">
        <v>104</v>
      </c>
      <c r="D1608" s="814" t="s">
        <v>4420</v>
      </c>
      <c r="E1608" s="822">
        <v>1500</v>
      </c>
      <c r="F1608" s="816">
        <v>46350470</v>
      </c>
      <c r="G1608" s="814" t="s">
        <v>4423</v>
      </c>
      <c r="H1608" s="814" t="s">
        <v>4420</v>
      </c>
      <c r="I1608" s="816" t="s">
        <v>2527</v>
      </c>
      <c r="J1608" s="696"/>
      <c r="K1608" s="819">
        <v>3</v>
      </c>
      <c r="L1608" s="819">
        <v>9</v>
      </c>
      <c r="M1608" s="820">
        <v>13500</v>
      </c>
      <c r="N1608" s="819">
        <v>4</v>
      </c>
      <c r="O1608" s="819">
        <v>12</v>
      </c>
      <c r="P1608" s="823">
        <v>18000</v>
      </c>
    </row>
    <row r="1609" spans="1:16" ht="48" x14ac:dyDescent="0.2">
      <c r="A1609" s="811" t="s">
        <v>4380</v>
      </c>
      <c r="B1609" s="812" t="s">
        <v>2897</v>
      </c>
      <c r="C1609" s="813" t="s">
        <v>104</v>
      </c>
      <c r="D1609" s="814" t="s">
        <v>4424</v>
      </c>
      <c r="E1609" s="822">
        <v>1500</v>
      </c>
      <c r="F1609" s="816">
        <v>70149831</v>
      </c>
      <c r="G1609" s="814" t="s">
        <v>4425</v>
      </c>
      <c r="H1609" s="814" t="s">
        <v>4411</v>
      </c>
      <c r="I1609" s="816" t="s">
        <v>4297</v>
      </c>
      <c r="J1609" s="696"/>
      <c r="K1609" s="819">
        <v>1</v>
      </c>
      <c r="L1609" s="819">
        <v>2</v>
      </c>
      <c r="M1609" s="820">
        <v>3000</v>
      </c>
      <c r="N1609" s="819"/>
      <c r="O1609" s="819"/>
      <c r="P1609" s="823"/>
    </row>
    <row r="1610" spans="1:16" x14ac:dyDescent="0.2">
      <c r="C1610" s="826"/>
    </row>
    <row r="1611" spans="1:16" x14ac:dyDescent="0.2">
      <c r="C1611" s="826"/>
    </row>
  </sheetData>
  <mergeCells count="4">
    <mergeCell ref="K4:M4"/>
    <mergeCell ref="N4:P4"/>
    <mergeCell ref="A4:E4"/>
    <mergeCell ref="F4:J4"/>
  </mergeCells>
  <printOptions horizontalCentered="1"/>
  <pageMargins left="0.25" right="0.25" top="0.75" bottom="0.75" header="0.3" footer="0.3"/>
  <pageSetup paperSize="9" scale="10" orientation="landscape" r:id="rId1"/>
  <headerFooter alignWithMargins="0">
    <oddHeader>&amp;C&amp;"Arial,Negrita"&amp;18PROYECTO DE PRESUPUESTO 2021</oddHeader>
    <oddFooter>&amp;L&amp;"Arial,Negrita"&amp;8PROYECTO DE PRESUPUESTO PARA EL AÑO FISCAL 2020
INFORMACIÓN PARA LA COMISIÓN DE PRESUPUESTO Y CUENTA GENERAL DE LA REPÚBLICA DEL CONGRESO DE LA REPÚBLICA</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theme="9" tint="-0.249977111117893"/>
    <pageSetUpPr fitToPage="1"/>
  </sheetPr>
  <dimension ref="A1:S292"/>
  <sheetViews>
    <sheetView view="pageBreakPreview" zoomScaleNormal="100" zoomScaleSheetLayoutView="100" zoomScalePageLayoutView="85" workbookViewId="0">
      <selection sqref="A1:XFD1048576"/>
    </sheetView>
  </sheetViews>
  <sheetFormatPr baseColWidth="10" defaultColWidth="11.42578125" defaultRowHeight="12" x14ac:dyDescent="0.2"/>
  <cols>
    <col min="1" max="2" width="18.7109375" style="119" customWidth="1"/>
    <col min="3" max="3" width="23.5703125" style="119" customWidth="1"/>
    <col min="4" max="4" width="18.7109375" style="119" customWidth="1"/>
    <col min="5" max="5" width="22.5703125" style="119" customWidth="1"/>
    <col min="6" max="6" width="15.85546875" style="119" customWidth="1"/>
    <col min="7" max="7" width="14.42578125" style="46" customWidth="1"/>
    <col min="8" max="8" width="9.7109375" style="46" customWidth="1"/>
    <col min="9" max="9" width="13.28515625" style="21" customWidth="1"/>
    <col min="10" max="10" width="18" style="119" customWidth="1"/>
    <col min="11" max="11" width="15.28515625" style="119" customWidth="1"/>
    <col min="12" max="12" width="20.28515625" style="119" customWidth="1"/>
    <col min="13" max="13" width="18.28515625" style="119" customWidth="1"/>
    <col min="14" max="14" width="20.42578125" style="119" customWidth="1"/>
    <col min="15" max="16384" width="11.42578125" style="119"/>
  </cols>
  <sheetData>
    <row r="1" spans="1:19" s="97" customFormat="1" x14ac:dyDescent="0.2">
      <c r="A1" s="121" t="s">
        <v>457</v>
      </c>
      <c r="B1" s="121"/>
      <c r="C1" s="121"/>
      <c r="D1" s="121"/>
      <c r="E1" s="121"/>
      <c r="F1" s="121"/>
      <c r="G1" s="121"/>
      <c r="H1" s="121"/>
      <c r="I1" s="827"/>
      <c r="J1" s="121"/>
      <c r="K1" s="121"/>
      <c r="L1" s="121"/>
      <c r="M1" s="121"/>
      <c r="N1" s="121"/>
    </row>
    <row r="2" spans="1:19" s="5" customFormat="1" x14ac:dyDescent="0.2">
      <c r="A2" s="120" t="s">
        <v>367</v>
      </c>
      <c r="B2" s="120"/>
      <c r="C2" s="120"/>
      <c r="D2" s="120"/>
      <c r="E2" s="120"/>
      <c r="F2" s="120"/>
      <c r="G2" s="120"/>
      <c r="H2" s="120"/>
      <c r="I2" s="2"/>
      <c r="J2" s="120"/>
      <c r="K2" s="120"/>
      <c r="L2" s="120"/>
      <c r="M2" s="120"/>
      <c r="N2" s="120"/>
      <c r="O2" s="120"/>
      <c r="P2" s="120"/>
      <c r="Q2" s="120"/>
      <c r="R2" s="120"/>
      <c r="S2" s="120"/>
    </row>
    <row r="3" spans="1:19" ht="12.75" thickBot="1" x14ac:dyDescent="0.25">
      <c r="I3" s="9"/>
    </row>
    <row r="4" spans="1:19" s="57" customFormat="1" ht="12.75" customHeight="1" thickBot="1" x14ac:dyDescent="0.25">
      <c r="A4" s="1055" t="s">
        <v>338</v>
      </c>
      <c r="B4" s="1056"/>
      <c r="C4" s="1053" t="s">
        <v>339</v>
      </c>
      <c r="D4" s="1054"/>
      <c r="E4" s="1057" t="s">
        <v>342</v>
      </c>
      <c r="F4" s="1058"/>
      <c r="G4" s="1058"/>
      <c r="H4" s="1058"/>
      <c r="I4" s="1059"/>
      <c r="J4" s="1053" t="s">
        <v>343</v>
      </c>
      <c r="K4" s="1053"/>
      <c r="L4" s="1056"/>
      <c r="M4" s="1051" t="s">
        <v>4426</v>
      </c>
      <c r="N4" s="1051" t="s">
        <v>4427</v>
      </c>
    </row>
    <row r="5" spans="1:19" s="58" customFormat="1" ht="86.25" customHeight="1" thickBot="1" x14ac:dyDescent="0.25">
      <c r="A5" s="828" t="s">
        <v>106</v>
      </c>
      <c r="B5" s="829" t="s">
        <v>107</v>
      </c>
      <c r="C5" s="830" t="s">
        <v>341</v>
      </c>
      <c r="D5" s="831" t="s">
        <v>340</v>
      </c>
      <c r="E5" s="832" t="s">
        <v>346</v>
      </c>
      <c r="F5" s="833" t="s">
        <v>347</v>
      </c>
      <c r="G5" s="834" t="s">
        <v>348</v>
      </c>
      <c r="H5" s="835" t="s">
        <v>349</v>
      </c>
      <c r="I5" s="834" t="s">
        <v>24</v>
      </c>
      <c r="J5" s="836" t="s">
        <v>344</v>
      </c>
      <c r="K5" s="836" t="s">
        <v>345</v>
      </c>
      <c r="L5" s="837" t="s">
        <v>350</v>
      </c>
      <c r="M5" s="1052"/>
      <c r="N5" s="1052"/>
    </row>
    <row r="6" spans="1:19" ht="41.25" customHeight="1" x14ac:dyDescent="0.2">
      <c r="A6" s="838" t="s">
        <v>4428</v>
      </c>
      <c r="B6" s="839" t="s">
        <v>4429</v>
      </c>
      <c r="C6" s="840" t="s">
        <v>4430</v>
      </c>
      <c r="D6" s="841">
        <v>40016048</v>
      </c>
      <c r="E6" s="842" t="s">
        <v>4431</v>
      </c>
      <c r="F6" s="843">
        <v>5001101</v>
      </c>
      <c r="G6" s="843" t="s">
        <v>4432</v>
      </c>
      <c r="H6" s="844">
        <v>0</v>
      </c>
      <c r="I6" s="843">
        <v>0</v>
      </c>
      <c r="J6" s="842" t="s">
        <v>4433</v>
      </c>
      <c r="K6" s="845">
        <v>2250</v>
      </c>
      <c r="L6" s="846" t="s">
        <v>4434</v>
      </c>
      <c r="M6" s="845">
        <v>26400</v>
      </c>
      <c r="N6" s="847">
        <v>27000</v>
      </c>
      <c r="O6" s="9"/>
    </row>
    <row r="7" spans="1:19" ht="38.25" x14ac:dyDescent="0.2">
      <c r="A7" s="838" t="s">
        <v>4435</v>
      </c>
      <c r="B7" s="839" t="s">
        <v>4429</v>
      </c>
      <c r="C7" s="838" t="s">
        <v>4436</v>
      </c>
      <c r="D7" s="841">
        <v>31041027</v>
      </c>
      <c r="E7" s="846" t="s">
        <v>3650</v>
      </c>
      <c r="F7" s="843">
        <v>11001314</v>
      </c>
      <c r="G7" s="843">
        <v>342.25</v>
      </c>
      <c r="H7" s="844">
        <v>0</v>
      </c>
      <c r="I7" s="843">
        <v>0</v>
      </c>
      <c r="J7" s="842" t="s">
        <v>4437</v>
      </c>
      <c r="K7" s="845">
        <v>5300</v>
      </c>
      <c r="L7" s="846" t="s">
        <v>4434</v>
      </c>
      <c r="M7" s="845">
        <f>+K7*2</f>
        <v>10600</v>
      </c>
      <c r="N7" s="845">
        <f>+K7*9</f>
        <v>47700</v>
      </c>
      <c r="O7" s="848"/>
    </row>
    <row r="8" spans="1:19" s="108" customFormat="1" ht="12.75" x14ac:dyDescent="0.2">
      <c r="A8" s="849"/>
      <c r="B8" s="850"/>
      <c r="C8" s="698"/>
      <c r="D8" s="851"/>
      <c r="E8" s="852"/>
      <c r="F8" s="853"/>
      <c r="G8" s="853"/>
      <c r="H8" s="854"/>
      <c r="I8" s="853"/>
      <c r="J8" s="855"/>
      <c r="K8" s="855"/>
      <c r="L8" s="856"/>
      <c r="M8" s="856"/>
      <c r="N8" s="856"/>
    </row>
    <row r="9" spans="1:19" ht="38.25" x14ac:dyDescent="0.2">
      <c r="A9" s="838" t="s">
        <v>4438</v>
      </c>
      <c r="B9" s="857" t="s">
        <v>4439</v>
      </c>
      <c r="C9" s="840" t="s">
        <v>4440</v>
      </c>
      <c r="D9" s="841">
        <v>31040269</v>
      </c>
      <c r="E9" s="842" t="s">
        <v>4431</v>
      </c>
      <c r="F9" s="858">
        <v>5001741</v>
      </c>
      <c r="G9" s="843" t="s">
        <v>4441</v>
      </c>
      <c r="H9" s="844">
        <v>1</v>
      </c>
      <c r="I9" s="843">
        <v>0</v>
      </c>
      <c r="J9" s="842" t="s">
        <v>4442</v>
      </c>
      <c r="K9" s="845">
        <v>6000</v>
      </c>
      <c r="L9" s="846" t="s">
        <v>4434</v>
      </c>
      <c r="M9" s="845">
        <v>55912</v>
      </c>
      <c r="N9" s="845">
        <v>14400</v>
      </c>
    </row>
    <row r="10" spans="1:19" ht="38.25" x14ac:dyDescent="0.2">
      <c r="A10" s="838" t="s">
        <v>4443</v>
      </c>
      <c r="B10" s="859" t="s">
        <v>4444</v>
      </c>
      <c r="C10" s="860" t="s">
        <v>4445</v>
      </c>
      <c r="D10" s="861">
        <v>310059574</v>
      </c>
      <c r="E10" s="842" t="s">
        <v>4431</v>
      </c>
      <c r="F10" s="862">
        <v>110355759</v>
      </c>
      <c r="G10" s="862" t="s">
        <v>4446</v>
      </c>
      <c r="H10" s="863">
        <v>1</v>
      </c>
      <c r="I10" s="862" t="s">
        <v>4447</v>
      </c>
      <c r="J10" s="864" t="s">
        <v>4448</v>
      </c>
      <c r="K10" s="865">
        <v>5000</v>
      </c>
      <c r="L10" s="866" t="s">
        <v>4434</v>
      </c>
      <c r="M10" s="865">
        <v>60000</v>
      </c>
      <c r="N10" s="845">
        <v>30000</v>
      </c>
    </row>
    <row r="11" spans="1:19" ht="38.25" x14ac:dyDescent="0.2">
      <c r="A11" s="838" t="s">
        <v>4449</v>
      </c>
      <c r="B11" s="859" t="s">
        <v>4450</v>
      </c>
      <c r="C11" s="867" t="s">
        <v>4451</v>
      </c>
      <c r="D11" s="868" t="s">
        <v>4452</v>
      </c>
      <c r="E11" s="869" t="s">
        <v>4431</v>
      </c>
      <c r="F11" s="868" t="s">
        <v>4453</v>
      </c>
      <c r="G11" s="870">
        <v>200</v>
      </c>
      <c r="H11" s="871">
        <v>1</v>
      </c>
      <c r="I11" s="870">
        <v>0</v>
      </c>
      <c r="J11" s="872" t="s">
        <v>4454</v>
      </c>
      <c r="K11" s="873">
        <v>5000</v>
      </c>
      <c r="L11" s="874" t="s">
        <v>4434</v>
      </c>
      <c r="M11" s="873">
        <v>50000</v>
      </c>
      <c r="N11" s="873">
        <v>40000</v>
      </c>
    </row>
    <row r="12" spans="1:19" ht="38.25" x14ac:dyDescent="0.2">
      <c r="A12" s="838" t="s">
        <v>4455</v>
      </c>
      <c r="B12" s="859" t="s">
        <v>4456</v>
      </c>
      <c r="C12" s="875" t="s">
        <v>4457</v>
      </c>
      <c r="D12" s="868" t="s">
        <v>4458</v>
      </c>
      <c r="E12" s="869" t="s">
        <v>4431</v>
      </c>
      <c r="F12" s="869">
        <v>11029744</v>
      </c>
      <c r="G12" s="869">
        <v>635.09</v>
      </c>
      <c r="H12" s="876">
        <v>0</v>
      </c>
      <c r="I12" s="877" t="s">
        <v>4459</v>
      </c>
      <c r="J12" s="878" t="s">
        <v>4460</v>
      </c>
      <c r="K12" s="879">
        <v>6000</v>
      </c>
      <c r="L12" s="877" t="s">
        <v>4434</v>
      </c>
      <c r="M12" s="880">
        <v>0</v>
      </c>
      <c r="N12" s="879">
        <v>12000</v>
      </c>
    </row>
    <row r="13" spans="1:19" ht="38.25" x14ac:dyDescent="0.2">
      <c r="A13" s="838" t="s">
        <v>4461</v>
      </c>
      <c r="B13" s="881" t="s">
        <v>4462</v>
      </c>
      <c r="C13" s="875" t="s">
        <v>4463</v>
      </c>
      <c r="D13" s="882">
        <v>31009649</v>
      </c>
      <c r="E13" s="877" t="s">
        <v>4464</v>
      </c>
      <c r="F13" s="869">
        <v>11033620</v>
      </c>
      <c r="G13" s="869">
        <v>221.73</v>
      </c>
      <c r="H13" s="876">
        <v>0</v>
      </c>
      <c r="I13" s="869">
        <v>0</v>
      </c>
      <c r="J13" s="878" t="s">
        <v>4465</v>
      </c>
      <c r="K13" s="879">
        <v>2400</v>
      </c>
      <c r="L13" s="877" t="s">
        <v>4434</v>
      </c>
      <c r="M13" s="879">
        <v>28800</v>
      </c>
      <c r="N13" s="879">
        <v>21600</v>
      </c>
    </row>
    <row r="14" spans="1:19" ht="38.25" x14ac:dyDescent="0.2">
      <c r="A14" s="838" t="s">
        <v>4466</v>
      </c>
      <c r="B14" s="881" t="s">
        <v>4462</v>
      </c>
      <c r="C14" s="875" t="s">
        <v>4467</v>
      </c>
      <c r="D14" s="882">
        <v>31010916</v>
      </c>
      <c r="E14" s="877" t="s">
        <v>4464</v>
      </c>
      <c r="F14" s="869">
        <v>5000723</v>
      </c>
      <c r="G14" s="869">
        <v>200</v>
      </c>
      <c r="H14" s="876">
        <v>0</v>
      </c>
      <c r="I14" s="869">
        <v>0</v>
      </c>
      <c r="J14" s="878" t="s">
        <v>4433</v>
      </c>
      <c r="K14" s="879">
        <v>2000</v>
      </c>
      <c r="L14" s="877" t="s">
        <v>4434</v>
      </c>
      <c r="M14" s="879">
        <v>24000</v>
      </c>
      <c r="N14" s="879">
        <v>18000</v>
      </c>
    </row>
    <row r="15" spans="1:19" ht="38.25" x14ac:dyDescent="0.2">
      <c r="A15" s="838" t="s">
        <v>4468</v>
      </c>
      <c r="B15" s="881" t="s">
        <v>4462</v>
      </c>
      <c r="C15" s="875" t="s">
        <v>4469</v>
      </c>
      <c r="D15" s="882">
        <v>31010916</v>
      </c>
      <c r="E15" s="877" t="s">
        <v>4464</v>
      </c>
      <c r="F15" s="869">
        <v>5000723</v>
      </c>
      <c r="G15" s="869">
        <v>200</v>
      </c>
      <c r="H15" s="876">
        <v>0</v>
      </c>
      <c r="I15" s="869">
        <v>0</v>
      </c>
      <c r="J15" s="878" t="s">
        <v>4470</v>
      </c>
      <c r="K15" s="879">
        <v>1900</v>
      </c>
      <c r="L15" s="877" t="s">
        <v>4434</v>
      </c>
      <c r="M15" s="879">
        <v>22800</v>
      </c>
      <c r="N15" s="879">
        <v>17100</v>
      </c>
    </row>
    <row r="16" spans="1:19" s="108" customFormat="1" ht="38.25" x14ac:dyDescent="0.2">
      <c r="A16" s="849" t="s">
        <v>4471</v>
      </c>
      <c r="B16" s="883" t="s">
        <v>4462</v>
      </c>
      <c r="C16" s="698" t="s">
        <v>4472</v>
      </c>
      <c r="D16" s="884"/>
      <c r="E16" s="851" t="s">
        <v>4431</v>
      </c>
      <c r="F16" s="851"/>
      <c r="G16" s="851" t="s">
        <v>4473</v>
      </c>
      <c r="H16" s="885"/>
      <c r="I16" s="851"/>
      <c r="J16" s="886" t="s">
        <v>4470</v>
      </c>
      <c r="K16" s="851"/>
      <c r="L16" s="851" t="s">
        <v>4434</v>
      </c>
      <c r="M16" s="851">
        <v>1200</v>
      </c>
      <c r="N16" s="851">
        <v>1200</v>
      </c>
    </row>
    <row r="17" spans="1:14" ht="38.25" x14ac:dyDescent="0.2">
      <c r="A17" s="838" t="s">
        <v>4474</v>
      </c>
      <c r="B17" s="881" t="s">
        <v>4462</v>
      </c>
      <c r="C17" s="887" t="s">
        <v>4475</v>
      </c>
      <c r="D17" s="843">
        <v>31023701</v>
      </c>
      <c r="E17" s="843" t="s">
        <v>3650</v>
      </c>
      <c r="F17" s="843"/>
      <c r="G17" s="843" t="s">
        <v>4446</v>
      </c>
      <c r="H17" s="844">
        <v>0</v>
      </c>
      <c r="I17" s="843">
        <v>0</v>
      </c>
      <c r="J17" s="842" t="s">
        <v>4476</v>
      </c>
      <c r="K17" s="845">
        <v>3600</v>
      </c>
      <c r="L17" s="846" t="s">
        <v>4434</v>
      </c>
      <c r="M17" s="845">
        <v>43200</v>
      </c>
      <c r="N17" s="845">
        <v>21600</v>
      </c>
    </row>
    <row r="18" spans="1:14" s="108" customFormat="1" ht="38.25" x14ac:dyDescent="0.2">
      <c r="A18" s="849" t="s">
        <v>4477</v>
      </c>
      <c r="B18" s="883" t="s">
        <v>4429</v>
      </c>
      <c r="C18" s="849" t="s">
        <v>4478</v>
      </c>
      <c r="D18" s="851">
        <v>31038687</v>
      </c>
      <c r="E18" s="888" t="s">
        <v>3650</v>
      </c>
      <c r="F18" s="851">
        <v>5002517</v>
      </c>
      <c r="G18" s="851">
        <v>400</v>
      </c>
      <c r="H18" s="885">
        <v>1</v>
      </c>
      <c r="I18" s="851">
        <v>0</v>
      </c>
      <c r="J18" s="889" t="s">
        <v>4479</v>
      </c>
      <c r="K18" s="890">
        <v>6000</v>
      </c>
      <c r="L18" s="888" t="s">
        <v>4434</v>
      </c>
      <c r="M18" s="890">
        <f>6000*12</f>
        <v>72000</v>
      </c>
      <c r="N18" s="890">
        <v>0</v>
      </c>
    </row>
    <row r="19" spans="1:14" ht="38.25" x14ac:dyDescent="0.2">
      <c r="A19" s="838" t="s">
        <v>4480</v>
      </c>
      <c r="B19" s="881" t="s">
        <v>4429</v>
      </c>
      <c r="C19" s="840" t="s">
        <v>4481</v>
      </c>
      <c r="D19" s="841">
        <v>20490122762</v>
      </c>
      <c r="E19" s="846" t="s">
        <v>4431</v>
      </c>
      <c r="F19" s="843"/>
      <c r="G19" s="843" t="s">
        <v>4482</v>
      </c>
      <c r="H19" s="844"/>
      <c r="I19" s="843"/>
      <c r="J19" s="842" t="s">
        <v>4465</v>
      </c>
      <c r="K19" s="891">
        <v>2000</v>
      </c>
      <c r="L19" s="846" t="s">
        <v>4434</v>
      </c>
      <c r="M19" s="843">
        <v>24000</v>
      </c>
      <c r="N19" s="843">
        <v>8000</v>
      </c>
    </row>
    <row r="20" spans="1:14" ht="63.75" x14ac:dyDescent="0.2">
      <c r="A20" s="838" t="s">
        <v>4477</v>
      </c>
      <c r="B20" s="881" t="s">
        <v>4462</v>
      </c>
      <c r="C20" s="838" t="s">
        <v>4483</v>
      </c>
      <c r="D20" s="892">
        <v>20527483132</v>
      </c>
      <c r="E20" s="846" t="s">
        <v>3650</v>
      </c>
      <c r="F20" s="893">
        <v>11068148</v>
      </c>
      <c r="G20" s="893">
        <v>50</v>
      </c>
      <c r="H20" s="894">
        <v>0</v>
      </c>
      <c r="I20" s="893">
        <v>0</v>
      </c>
      <c r="J20" s="895" t="s">
        <v>4465</v>
      </c>
      <c r="K20" s="893" t="s">
        <v>4484</v>
      </c>
      <c r="L20" s="896" t="s">
        <v>4434</v>
      </c>
      <c r="M20" s="897" t="s">
        <v>4485</v>
      </c>
      <c r="N20" s="897" t="s">
        <v>4486</v>
      </c>
    </row>
    <row r="21" spans="1:14" s="108" customFormat="1" ht="39" thickBot="1" x14ac:dyDescent="0.25">
      <c r="A21" s="849" t="s">
        <v>4471</v>
      </c>
      <c r="B21" s="883" t="s">
        <v>4429</v>
      </c>
      <c r="C21" s="898" t="s">
        <v>4487</v>
      </c>
      <c r="D21" s="899">
        <v>20511599696</v>
      </c>
      <c r="E21" s="851" t="s">
        <v>4431</v>
      </c>
      <c r="F21" s="851">
        <v>11799353</v>
      </c>
      <c r="G21" s="851" t="s">
        <v>4488</v>
      </c>
      <c r="H21" s="885" t="s">
        <v>4489</v>
      </c>
      <c r="I21" s="851">
        <v>1</v>
      </c>
      <c r="J21" s="889" t="s">
        <v>4490</v>
      </c>
      <c r="K21" s="900" t="s">
        <v>4491</v>
      </c>
      <c r="L21" s="851" t="s">
        <v>4434</v>
      </c>
      <c r="M21" s="901">
        <v>7200</v>
      </c>
      <c r="N21" s="902"/>
    </row>
    <row r="22" spans="1:14" ht="13.5" thickBot="1" x14ac:dyDescent="0.25">
      <c r="A22" s="903"/>
      <c r="B22" s="904"/>
      <c r="C22" s="905"/>
      <c r="D22" s="906"/>
      <c r="E22" s="907"/>
      <c r="F22" s="908"/>
      <c r="G22" s="908"/>
      <c r="H22" s="906"/>
      <c r="I22" s="908"/>
      <c r="J22" s="909"/>
      <c r="K22" s="910"/>
      <c r="L22" s="909"/>
      <c r="M22" s="909"/>
      <c r="N22" s="909"/>
    </row>
    <row r="23" spans="1:14" x14ac:dyDescent="0.2">
      <c r="A23" s="119" t="s">
        <v>458</v>
      </c>
      <c r="I23" s="9"/>
    </row>
    <row r="24" spans="1:14" x14ac:dyDescent="0.2">
      <c r="H24" s="911"/>
      <c r="I24" s="119"/>
      <c r="J24" s="9"/>
    </row>
    <row r="25" spans="1:14" x14ac:dyDescent="0.2">
      <c r="H25" s="911"/>
      <c r="I25" s="9"/>
      <c r="J25" s="9"/>
    </row>
    <row r="26" spans="1:14" x14ac:dyDescent="0.2">
      <c r="H26" s="911"/>
      <c r="I26" s="9"/>
      <c r="J26" s="9"/>
    </row>
    <row r="27" spans="1:14" x14ac:dyDescent="0.2">
      <c r="H27" s="911"/>
      <c r="I27" s="9"/>
      <c r="J27" s="9"/>
    </row>
    <row r="28" spans="1:14" x14ac:dyDescent="0.2">
      <c r="H28" s="911"/>
      <c r="I28" s="9"/>
      <c r="J28" s="9"/>
    </row>
    <row r="29" spans="1:14" x14ac:dyDescent="0.2">
      <c r="H29" s="911"/>
      <c r="I29" s="9"/>
      <c r="J29" s="9"/>
    </row>
    <row r="30" spans="1:14" x14ac:dyDescent="0.2">
      <c r="H30" s="911"/>
      <c r="I30" s="9"/>
      <c r="J30" s="9"/>
    </row>
    <row r="31" spans="1:14" x14ac:dyDescent="0.2">
      <c r="H31" s="911"/>
      <c r="I31" s="9"/>
      <c r="J31" s="9"/>
    </row>
    <row r="32" spans="1:14" x14ac:dyDescent="0.2">
      <c r="H32" s="911"/>
      <c r="I32" s="9"/>
      <c r="J32" s="9"/>
    </row>
    <row r="33" spans="8:10" x14ac:dyDescent="0.2">
      <c r="H33" s="911"/>
      <c r="I33" s="9"/>
      <c r="J33" s="9"/>
    </row>
    <row r="34" spans="8:10" x14ac:dyDescent="0.2">
      <c r="H34" s="911"/>
      <c r="I34" s="9"/>
      <c r="J34" s="9"/>
    </row>
    <row r="35" spans="8:10" x14ac:dyDescent="0.2">
      <c r="H35" s="911"/>
      <c r="I35" s="9"/>
      <c r="J35" s="9"/>
    </row>
    <row r="36" spans="8:10" x14ac:dyDescent="0.2">
      <c r="H36" s="911"/>
      <c r="I36" s="9"/>
      <c r="J36" s="9"/>
    </row>
    <row r="37" spans="8:10" x14ac:dyDescent="0.2">
      <c r="H37" s="911"/>
      <c r="I37" s="9"/>
      <c r="J37" s="9"/>
    </row>
    <row r="38" spans="8:10" x14ac:dyDescent="0.2">
      <c r="H38" s="911"/>
      <c r="I38" s="9"/>
      <c r="J38" s="9"/>
    </row>
    <row r="39" spans="8:10" x14ac:dyDescent="0.2">
      <c r="H39" s="911"/>
      <c r="I39" s="9"/>
      <c r="J39" s="9"/>
    </row>
    <row r="40" spans="8:10" x14ac:dyDescent="0.2">
      <c r="H40" s="911"/>
      <c r="I40" s="9"/>
      <c r="J40" s="9"/>
    </row>
    <row r="41" spans="8:10" x14ac:dyDescent="0.2">
      <c r="H41" s="911"/>
      <c r="I41" s="9"/>
      <c r="J41" s="9"/>
    </row>
    <row r="42" spans="8:10" x14ac:dyDescent="0.2">
      <c r="H42" s="911"/>
      <c r="I42" s="9"/>
      <c r="J42" s="9"/>
    </row>
    <row r="43" spans="8:10" x14ac:dyDescent="0.2">
      <c r="H43" s="911"/>
      <c r="I43" s="9"/>
      <c r="J43" s="9"/>
    </row>
    <row r="44" spans="8:10" x14ac:dyDescent="0.2">
      <c r="H44" s="911"/>
      <c r="I44" s="9"/>
      <c r="J44" s="9"/>
    </row>
    <row r="45" spans="8:10" x14ac:dyDescent="0.2">
      <c r="H45" s="911"/>
      <c r="I45" s="9"/>
    </row>
    <row r="46" spans="8:10" x14ac:dyDescent="0.2">
      <c r="H46" s="911"/>
      <c r="I46" s="9"/>
    </row>
    <row r="47" spans="8:10" x14ac:dyDescent="0.2">
      <c r="H47" s="911"/>
      <c r="I47" s="9"/>
    </row>
    <row r="48" spans="8:10" x14ac:dyDescent="0.2">
      <c r="H48" s="911"/>
      <c r="I48" s="9"/>
    </row>
    <row r="49" spans="8:9" x14ac:dyDescent="0.2">
      <c r="H49" s="911"/>
      <c r="I49" s="9"/>
    </row>
    <row r="50" spans="8:9" x14ac:dyDescent="0.2">
      <c r="H50" s="911"/>
      <c r="I50" s="9"/>
    </row>
    <row r="51" spans="8:9" x14ac:dyDescent="0.2">
      <c r="H51" s="911"/>
      <c r="I51" s="9"/>
    </row>
    <row r="52" spans="8:9" x14ac:dyDescent="0.2">
      <c r="H52" s="911"/>
      <c r="I52" s="9"/>
    </row>
    <row r="53" spans="8:9" x14ac:dyDescent="0.2">
      <c r="H53" s="911"/>
      <c r="I53" s="9"/>
    </row>
    <row r="54" spans="8:9" x14ac:dyDescent="0.2">
      <c r="H54" s="911"/>
      <c r="I54" s="9"/>
    </row>
    <row r="55" spans="8:9" x14ac:dyDescent="0.2">
      <c r="H55" s="911"/>
      <c r="I55" s="9"/>
    </row>
    <row r="56" spans="8:9" x14ac:dyDescent="0.2">
      <c r="H56" s="911"/>
      <c r="I56" s="9"/>
    </row>
    <row r="57" spans="8:9" x14ac:dyDescent="0.2">
      <c r="H57" s="911"/>
      <c r="I57" s="9"/>
    </row>
    <row r="58" spans="8:9" x14ac:dyDescent="0.2">
      <c r="H58" s="911"/>
      <c r="I58" s="9"/>
    </row>
    <row r="59" spans="8:9" x14ac:dyDescent="0.2">
      <c r="H59" s="911"/>
      <c r="I59" s="9"/>
    </row>
    <row r="60" spans="8:9" x14ac:dyDescent="0.2">
      <c r="H60" s="911"/>
      <c r="I60" s="9"/>
    </row>
    <row r="61" spans="8:9" x14ac:dyDescent="0.2">
      <c r="H61" s="911"/>
      <c r="I61" s="9"/>
    </row>
    <row r="62" spans="8:9" x14ac:dyDescent="0.2">
      <c r="H62" s="911"/>
      <c r="I62" s="9"/>
    </row>
    <row r="63" spans="8:9" x14ac:dyDescent="0.2">
      <c r="H63" s="911"/>
      <c r="I63" s="9"/>
    </row>
    <row r="64" spans="8:9" x14ac:dyDescent="0.2">
      <c r="H64" s="911"/>
      <c r="I64" s="9"/>
    </row>
    <row r="65" spans="8:9" x14ac:dyDescent="0.2">
      <c r="H65" s="911"/>
      <c r="I65" s="9"/>
    </row>
    <row r="66" spans="8:9" x14ac:dyDescent="0.2">
      <c r="H66" s="911"/>
      <c r="I66" s="9"/>
    </row>
    <row r="67" spans="8:9" x14ac:dyDescent="0.2">
      <c r="H67" s="911"/>
      <c r="I67" s="9"/>
    </row>
    <row r="68" spans="8:9" x14ac:dyDescent="0.2">
      <c r="H68" s="911"/>
      <c r="I68" s="9"/>
    </row>
    <row r="69" spans="8:9" x14ac:dyDescent="0.2">
      <c r="H69" s="911"/>
      <c r="I69" s="9"/>
    </row>
    <row r="70" spans="8:9" x14ac:dyDescent="0.2">
      <c r="H70" s="911"/>
      <c r="I70" s="9"/>
    </row>
    <row r="71" spans="8:9" x14ac:dyDescent="0.2">
      <c r="H71" s="911"/>
      <c r="I71" s="9"/>
    </row>
    <row r="72" spans="8:9" x14ac:dyDescent="0.2">
      <c r="H72" s="911"/>
      <c r="I72" s="9"/>
    </row>
    <row r="73" spans="8:9" x14ac:dyDescent="0.2">
      <c r="H73" s="911"/>
      <c r="I73" s="9"/>
    </row>
    <row r="74" spans="8:9" x14ac:dyDescent="0.2">
      <c r="H74" s="911"/>
      <c r="I74" s="9"/>
    </row>
    <row r="75" spans="8:9" x14ac:dyDescent="0.2">
      <c r="H75" s="911"/>
      <c r="I75" s="9"/>
    </row>
    <row r="76" spans="8:9" x14ac:dyDescent="0.2">
      <c r="H76" s="911"/>
      <c r="I76" s="9"/>
    </row>
    <row r="77" spans="8:9" x14ac:dyDescent="0.2">
      <c r="H77" s="911"/>
      <c r="I77" s="9"/>
    </row>
    <row r="78" spans="8:9" x14ac:dyDescent="0.2">
      <c r="H78" s="911"/>
      <c r="I78" s="9"/>
    </row>
    <row r="79" spans="8:9" x14ac:dyDescent="0.2">
      <c r="H79" s="911"/>
      <c r="I79" s="9"/>
    </row>
    <row r="80" spans="8:9" x14ac:dyDescent="0.2">
      <c r="H80" s="911"/>
      <c r="I80" s="9"/>
    </row>
    <row r="81" spans="8:9" x14ac:dyDescent="0.2">
      <c r="H81" s="911"/>
      <c r="I81" s="9"/>
    </row>
    <row r="82" spans="8:9" x14ac:dyDescent="0.2">
      <c r="H82" s="911"/>
      <c r="I82" s="9"/>
    </row>
    <row r="83" spans="8:9" x14ac:dyDescent="0.2">
      <c r="H83" s="911"/>
      <c r="I83" s="9"/>
    </row>
    <row r="84" spans="8:9" x14ac:dyDescent="0.2">
      <c r="H84" s="911"/>
      <c r="I84" s="9"/>
    </row>
    <row r="85" spans="8:9" x14ac:dyDescent="0.2">
      <c r="H85" s="911"/>
      <c r="I85" s="9"/>
    </row>
    <row r="86" spans="8:9" x14ac:dyDescent="0.2">
      <c r="H86" s="911"/>
      <c r="I86" s="9"/>
    </row>
    <row r="87" spans="8:9" x14ac:dyDescent="0.2">
      <c r="H87" s="911"/>
      <c r="I87" s="9"/>
    </row>
    <row r="88" spans="8:9" x14ac:dyDescent="0.2">
      <c r="H88" s="911"/>
      <c r="I88" s="9"/>
    </row>
    <row r="89" spans="8:9" x14ac:dyDescent="0.2">
      <c r="H89" s="911"/>
      <c r="I89" s="9"/>
    </row>
    <row r="90" spans="8:9" x14ac:dyDescent="0.2">
      <c r="H90" s="911"/>
      <c r="I90" s="9"/>
    </row>
    <row r="91" spans="8:9" x14ac:dyDescent="0.2">
      <c r="H91" s="911"/>
      <c r="I91" s="9"/>
    </row>
    <row r="92" spans="8:9" x14ac:dyDescent="0.2">
      <c r="H92" s="911"/>
      <c r="I92" s="9"/>
    </row>
    <row r="93" spans="8:9" x14ac:dyDescent="0.2">
      <c r="H93" s="911"/>
      <c r="I93" s="9"/>
    </row>
    <row r="94" spans="8:9" x14ac:dyDescent="0.2">
      <c r="H94" s="911"/>
      <c r="I94" s="9"/>
    </row>
    <row r="95" spans="8:9" x14ac:dyDescent="0.2">
      <c r="H95" s="911"/>
      <c r="I95" s="9"/>
    </row>
    <row r="96" spans="8:9" x14ac:dyDescent="0.2">
      <c r="H96" s="911"/>
      <c r="I96" s="9"/>
    </row>
    <row r="97" spans="8:9" x14ac:dyDescent="0.2">
      <c r="H97" s="911"/>
      <c r="I97" s="9"/>
    </row>
    <row r="98" spans="8:9" x14ac:dyDescent="0.2">
      <c r="H98" s="911"/>
      <c r="I98" s="9"/>
    </row>
    <row r="99" spans="8:9" x14ac:dyDescent="0.2">
      <c r="H99" s="911"/>
      <c r="I99" s="9"/>
    </row>
    <row r="100" spans="8:9" x14ac:dyDescent="0.2">
      <c r="H100" s="911"/>
      <c r="I100" s="9"/>
    </row>
    <row r="101" spans="8:9" x14ac:dyDescent="0.2">
      <c r="H101" s="911"/>
      <c r="I101" s="9"/>
    </row>
    <row r="102" spans="8:9" x14ac:dyDescent="0.2">
      <c r="H102" s="911"/>
      <c r="I102" s="9"/>
    </row>
    <row r="103" spans="8:9" x14ac:dyDescent="0.2">
      <c r="H103" s="911"/>
      <c r="I103" s="9"/>
    </row>
    <row r="104" spans="8:9" x14ac:dyDescent="0.2">
      <c r="H104" s="911"/>
      <c r="I104" s="9"/>
    </row>
    <row r="105" spans="8:9" x14ac:dyDescent="0.2">
      <c r="H105" s="911"/>
      <c r="I105" s="9"/>
    </row>
    <row r="106" spans="8:9" x14ac:dyDescent="0.2">
      <c r="H106" s="911"/>
      <c r="I106" s="9"/>
    </row>
    <row r="107" spans="8:9" x14ac:dyDescent="0.2">
      <c r="H107" s="911"/>
      <c r="I107" s="9"/>
    </row>
    <row r="108" spans="8:9" x14ac:dyDescent="0.2">
      <c r="H108" s="911"/>
      <c r="I108" s="9"/>
    </row>
    <row r="109" spans="8:9" x14ac:dyDescent="0.2">
      <c r="H109" s="911"/>
      <c r="I109" s="9"/>
    </row>
    <row r="110" spans="8:9" x14ac:dyDescent="0.2">
      <c r="H110" s="911"/>
      <c r="I110" s="9"/>
    </row>
    <row r="111" spans="8:9" x14ac:dyDescent="0.2">
      <c r="H111" s="911"/>
      <c r="I111" s="9"/>
    </row>
    <row r="112" spans="8:9" x14ac:dyDescent="0.2">
      <c r="H112" s="911"/>
      <c r="I112" s="9"/>
    </row>
    <row r="113" spans="8:9" x14ac:dyDescent="0.2">
      <c r="H113" s="911"/>
      <c r="I113" s="9"/>
    </row>
    <row r="114" spans="8:9" x14ac:dyDescent="0.2">
      <c r="H114" s="911"/>
      <c r="I114" s="9"/>
    </row>
    <row r="115" spans="8:9" x14ac:dyDescent="0.2">
      <c r="H115" s="911"/>
      <c r="I115" s="9"/>
    </row>
    <row r="116" spans="8:9" x14ac:dyDescent="0.2">
      <c r="H116" s="911"/>
      <c r="I116" s="9"/>
    </row>
    <row r="117" spans="8:9" x14ac:dyDescent="0.2">
      <c r="H117" s="911"/>
      <c r="I117" s="9"/>
    </row>
    <row r="118" spans="8:9" x14ac:dyDescent="0.2">
      <c r="H118" s="911"/>
      <c r="I118" s="9"/>
    </row>
    <row r="119" spans="8:9" x14ac:dyDescent="0.2">
      <c r="H119" s="911"/>
      <c r="I119" s="9"/>
    </row>
    <row r="120" spans="8:9" x14ac:dyDescent="0.2">
      <c r="H120" s="911"/>
      <c r="I120" s="9"/>
    </row>
    <row r="121" spans="8:9" x14ac:dyDescent="0.2">
      <c r="H121" s="911"/>
      <c r="I121" s="9"/>
    </row>
    <row r="122" spans="8:9" x14ac:dyDescent="0.2">
      <c r="H122" s="911"/>
      <c r="I122" s="9"/>
    </row>
    <row r="123" spans="8:9" x14ac:dyDescent="0.2">
      <c r="H123" s="911"/>
      <c r="I123" s="9"/>
    </row>
    <row r="124" spans="8:9" x14ac:dyDescent="0.2">
      <c r="H124" s="911"/>
      <c r="I124" s="9"/>
    </row>
    <row r="125" spans="8:9" x14ac:dyDescent="0.2">
      <c r="H125" s="911"/>
      <c r="I125" s="9"/>
    </row>
    <row r="126" spans="8:9" x14ac:dyDescent="0.2">
      <c r="H126" s="911"/>
      <c r="I126" s="9"/>
    </row>
    <row r="127" spans="8:9" x14ac:dyDescent="0.2">
      <c r="H127" s="911"/>
      <c r="I127" s="9"/>
    </row>
    <row r="128" spans="8:9" x14ac:dyDescent="0.2">
      <c r="H128" s="911"/>
      <c r="I128" s="9"/>
    </row>
    <row r="129" spans="8:9" x14ac:dyDescent="0.2">
      <c r="H129" s="911"/>
      <c r="I129" s="9"/>
    </row>
    <row r="130" spans="8:9" x14ac:dyDescent="0.2">
      <c r="H130" s="911"/>
      <c r="I130" s="9"/>
    </row>
    <row r="131" spans="8:9" x14ac:dyDescent="0.2">
      <c r="H131" s="911"/>
      <c r="I131" s="9"/>
    </row>
    <row r="132" spans="8:9" x14ac:dyDescent="0.2">
      <c r="H132" s="911"/>
      <c r="I132" s="9"/>
    </row>
    <row r="133" spans="8:9" x14ac:dyDescent="0.2">
      <c r="H133" s="911"/>
      <c r="I133" s="9"/>
    </row>
    <row r="134" spans="8:9" x14ac:dyDescent="0.2">
      <c r="H134" s="911"/>
      <c r="I134" s="9"/>
    </row>
    <row r="135" spans="8:9" x14ac:dyDescent="0.2">
      <c r="H135" s="911"/>
      <c r="I135" s="9"/>
    </row>
    <row r="136" spans="8:9" x14ac:dyDescent="0.2">
      <c r="H136" s="911"/>
      <c r="I136" s="9"/>
    </row>
    <row r="137" spans="8:9" x14ac:dyDescent="0.2">
      <c r="H137" s="911"/>
      <c r="I137" s="9"/>
    </row>
    <row r="138" spans="8:9" x14ac:dyDescent="0.2">
      <c r="H138" s="911"/>
      <c r="I138" s="9"/>
    </row>
    <row r="139" spans="8:9" x14ac:dyDescent="0.2">
      <c r="H139" s="911"/>
      <c r="I139" s="9"/>
    </row>
    <row r="140" spans="8:9" x14ac:dyDescent="0.2">
      <c r="H140" s="911"/>
      <c r="I140" s="9"/>
    </row>
    <row r="141" spans="8:9" x14ac:dyDescent="0.2">
      <c r="H141" s="911"/>
      <c r="I141" s="9"/>
    </row>
    <row r="142" spans="8:9" x14ac:dyDescent="0.2">
      <c r="H142" s="911"/>
      <c r="I142" s="9"/>
    </row>
    <row r="143" spans="8:9" x14ac:dyDescent="0.2">
      <c r="H143" s="911"/>
      <c r="I143" s="9"/>
    </row>
    <row r="144" spans="8:9" x14ac:dyDescent="0.2">
      <c r="H144" s="911"/>
      <c r="I144" s="9"/>
    </row>
    <row r="145" spans="8:9" x14ac:dyDescent="0.2">
      <c r="H145" s="911"/>
      <c r="I145" s="9"/>
    </row>
    <row r="146" spans="8:9" x14ac:dyDescent="0.2">
      <c r="H146" s="911"/>
      <c r="I146" s="9"/>
    </row>
    <row r="147" spans="8:9" x14ac:dyDescent="0.2">
      <c r="H147" s="911"/>
      <c r="I147" s="9"/>
    </row>
    <row r="148" spans="8:9" x14ac:dyDescent="0.2">
      <c r="H148" s="911"/>
      <c r="I148" s="9"/>
    </row>
    <row r="149" spans="8:9" x14ac:dyDescent="0.2">
      <c r="H149" s="911"/>
      <c r="I149" s="9"/>
    </row>
    <row r="150" spans="8:9" x14ac:dyDescent="0.2">
      <c r="H150" s="911"/>
      <c r="I150" s="9"/>
    </row>
    <row r="151" spans="8:9" x14ac:dyDescent="0.2">
      <c r="H151" s="911"/>
      <c r="I151" s="9"/>
    </row>
    <row r="152" spans="8:9" x14ac:dyDescent="0.2">
      <c r="H152" s="911"/>
      <c r="I152" s="9"/>
    </row>
    <row r="153" spans="8:9" x14ac:dyDescent="0.2">
      <c r="H153" s="911"/>
      <c r="I153" s="9"/>
    </row>
    <row r="154" spans="8:9" x14ac:dyDescent="0.2">
      <c r="H154" s="911"/>
      <c r="I154" s="9"/>
    </row>
    <row r="155" spans="8:9" x14ac:dyDescent="0.2">
      <c r="H155" s="911"/>
      <c r="I155" s="9"/>
    </row>
    <row r="156" spans="8:9" x14ac:dyDescent="0.2">
      <c r="H156" s="911"/>
      <c r="I156" s="9"/>
    </row>
    <row r="157" spans="8:9" x14ac:dyDescent="0.2">
      <c r="H157" s="911"/>
      <c r="I157" s="9"/>
    </row>
    <row r="158" spans="8:9" x14ac:dyDescent="0.2">
      <c r="H158" s="911"/>
      <c r="I158" s="9"/>
    </row>
    <row r="159" spans="8:9" x14ac:dyDescent="0.2">
      <c r="H159" s="911"/>
      <c r="I159" s="9"/>
    </row>
    <row r="160" spans="8:9" x14ac:dyDescent="0.2">
      <c r="H160" s="911"/>
      <c r="I160" s="9"/>
    </row>
    <row r="161" spans="8:9" x14ac:dyDescent="0.2">
      <c r="H161" s="911"/>
      <c r="I161" s="9"/>
    </row>
    <row r="162" spans="8:9" x14ac:dyDescent="0.2">
      <c r="H162" s="911"/>
      <c r="I162" s="9"/>
    </row>
    <row r="163" spans="8:9" x14ac:dyDescent="0.2">
      <c r="H163" s="911"/>
      <c r="I163" s="9"/>
    </row>
    <row r="164" spans="8:9" x14ac:dyDescent="0.2">
      <c r="H164" s="911"/>
      <c r="I164" s="9"/>
    </row>
    <row r="165" spans="8:9" x14ac:dyDescent="0.2">
      <c r="H165" s="911"/>
      <c r="I165" s="9"/>
    </row>
    <row r="166" spans="8:9" x14ac:dyDescent="0.2">
      <c r="H166" s="911"/>
      <c r="I166" s="9"/>
    </row>
    <row r="167" spans="8:9" x14ac:dyDescent="0.2">
      <c r="H167" s="911"/>
      <c r="I167" s="9"/>
    </row>
    <row r="168" spans="8:9" x14ac:dyDescent="0.2">
      <c r="H168" s="911"/>
      <c r="I168" s="9"/>
    </row>
    <row r="169" spans="8:9" x14ac:dyDescent="0.2">
      <c r="H169" s="911"/>
      <c r="I169" s="9"/>
    </row>
    <row r="170" spans="8:9" x14ac:dyDescent="0.2">
      <c r="H170" s="911"/>
      <c r="I170" s="9"/>
    </row>
    <row r="171" spans="8:9" x14ac:dyDescent="0.2">
      <c r="H171" s="911"/>
      <c r="I171" s="9"/>
    </row>
    <row r="172" spans="8:9" x14ac:dyDescent="0.2">
      <c r="H172" s="911"/>
      <c r="I172" s="9"/>
    </row>
    <row r="173" spans="8:9" x14ac:dyDescent="0.2">
      <c r="H173" s="911"/>
      <c r="I173" s="9"/>
    </row>
    <row r="174" spans="8:9" x14ac:dyDescent="0.2">
      <c r="H174" s="911"/>
      <c r="I174" s="9"/>
    </row>
    <row r="175" spans="8:9" x14ac:dyDescent="0.2">
      <c r="H175" s="911"/>
      <c r="I175" s="9"/>
    </row>
    <row r="176" spans="8:9" x14ac:dyDescent="0.2">
      <c r="H176" s="911"/>
      <c r="I176" s="9"/>
    </row>
    <row r="177" spans="8:9" x14ac:dyDescent="0.2">
      <c r="H177" s="911"/>
      <c r="I177" s="9"/>
    </row>
    <row r="178" spans="8:9" x14ac:dyDescent="0.2">
      <c r="H178" s="911"/>
      <c r="I178" s="9"/>
    </row>
    <row r="179" spans="8:9" x14ac:dyDescent="0.2">
      <c r="H179" s="911"/>
      <c r="I179" s="9"/>
    </row>
    <row r="180" spans="8:9" x14ac:dyDescent="0.2">
      <c r="H180" s="911"/>
      <c r="I180" s="9"/>
    </row>
    <row r="181" spans="8:9" x14ac:dyDescent="0.2">
      <c r="H181" s="911"/>
      <c r="I181" s="9"/>
    </row>
    <row r="182" spans="8:9" x14ac:dyDescent="0.2">
      <c r="H182" s="911"/>
      <c r="I182" s="9"/>
    </row>
    <row r="183" spans="8:9" x14ac:dyDescent="0.2">
      <c r="H183" s="911"/>
      <c r="I183" s="9"/>
    </row>
    <row r="184" spans="8:9" x14ac:dyDescent="0.2">
      <c r="H184" s="911"/>
      <c r="I184" s="9"/>
    </row>
    <row r="185" spans="8:9" x14ac:dyDescent="0.2">
      <c r="H185" s="911"/>
      <c r="I185" s="9"/>
    </row>
    <row r="186" spans="8:9" x14ac:dyDescent="0.2">
      <c r="H186" s="911"/>
      <c r="I186" s="9"/>
    </row>
    <row r="187" spans="8:9" x14ac:dyDescent="0.2">
      <c r="H187" s="911"/>
      <c r="I187" s="9"/>
    </row>
    <row r="188" spans="8:9" x14ac:dyDescent="0.2">
      <c r="H188" s="911"/>
      <c r="I188" s="9"/>
    </row>
    <row r="189" spans="8:9" x14ac:dyDescent="0.2">
      <c r="H189" s="911"/>
      <c r="I189" s="9"/>
    </row>
    <row r="190" spans="8:9" x14ac:dyDescent="0.2">
      <c r="H190" s="911"/>
      <c r="I190" s="9"/>
    </row>
    <row r="191" spans="8:9" x14ac:dyDescent="0.2">
      <c r="H191" s="911"/>
      <c r="I191" s="9"/>
    </row>
    <row r="192" spans="8:9" x14ac:dyDescent="0.2">
      <c r="H192" s="911"/>
      <c r="I192" s="9"/>
    </row>
    <row r="193" spans="8:9" x14ac:dyDescent="0.2">
      <c r="H193" s="911"/>
      <c r="I193" s="9"/>
    </row>
    <row r="194" spans="8:9" x14ac:dyDescent="0.2">
      <c r="H194" s="911"/>
      <c r="I194" s="9"/>
    </row>
    <row r="195" spans="8:9" x14ac:dyDescent="0.2">
      <c r="H195" s="911"/>
      <c r="I195" s="9"/>
    </row>
    <row r="196" spans="8:9" x14ac:dyDescent="0.2">
      <c r="H196" s="911"/>
      <c r="I196" s="9"/>
    </row>
    <row r="197" spans="8:9" x14ac:dyDescent="0.2">
      <c r="H197" s="911"/>
      <c r="I197" s="9"/>
    </row>
    <row r="198" spans="8:9" x14ac:dyDescent="0.2">
      <c r="H198" s="911"/>
      <c r="I198" s="9"/>
    </row>
    <row r="199" spans="8:9" x14ac:dyDescent="0.2">
      <c r="H199" s="911"/>
      <c r="I199" s="9"/>
    </row>
    <row r="200" spans="8:9" x14ac:dyDescent="0.2">
      <c r="H200" s="911"/>
      <c r="I200" s="9"/>
    </row>
    <row r="201" spans="8:9" x14ac:dyDescent="0.2">
      <c r="H201" s="911"/>
      <c r="I201" s="9"/>
    </row>
    <row r="202" spans="8:9" x14ac:dyDescent="0.2">
      <c r="H202" s="911"/>
      <c r="I202" s="9"/>
    </row>
    <row r="203" spans="8:9" x14ac:dyDescent="0.2">
      <c r="H203" s="911"/>
      <c r="I203" s="9"/>
    </row>
    <row r="204" spans="8:9" x14ac:dyDescent="0.2">
      <c r="H204" s="911"/>
      <c r="I204" s="9"/>
    </row>
    <row r="205" spans="8:9" x14ac:dyDescent="0.2">
      <c r="H205" s="911"/>
      <c r="I205" s="9"/>
    </row>
    <row r="206" spans="8:9" x14ac:dyDescent="0.2">
      <c r="H206" s="911"/>
      <c r="I206" s="9"/>
    </row>
    <row r="207" spans="8:9" x14ac:dyDescent="0.2">
      <c r="H207" s="911"/>
      <c r="I207" s="9"/>
    </row>
    <row r="208" spans="8:9" x14ac:dyDescent="0.2">
      <c r="H208" s="911"/>
      <c r="I208" s="9"/>
    </row>
    <row r="209" spans="8:9" x14ac:dyDescent="0.2">
      <c r="H209" s="911"/>
      <c r="I209" s="9"/>
    </row>
    <row r="210" spans="8:9" x14ac:dyDescent="0.2">
      <c r="H210" s="911"/>
      <c r="I210" s="9"/>
    </row>
    <row r="211" spans="8:9" x14ac:dyDescent="0.2">
      <c r="H211" s="911"/>
      <c r="I211" s="9"/>
    </row>
    <row r="212" spans="8:9" x14ac:dyDescent="0.2">
      <c r="H212" s="911"/>
      <c r="I212" s="9"/>
    </row>
    <row r="213" spans="8:9" x14ac:dyDescent="0.2">
      <c r="H213" s="911"/>
      <c r="I213" s="9"/>
    </row>
    <row r="214" spans="8:9" x14ac:dyDescent="0.2">
      <c r="H214" s="911"/>
      <c r="I214" s="9"/>
    </row>
    <row r="215" spans="8:9" x14ac:dyDescent="0.2">
      <c r="H215" s="911"/>
      <c r="I215" s="9"/>
    </row>
    <row r="216" spans="8:9" x14ac:dyDescent="0.2">
      <c r="H216" s="911"/>
      <c r="I216" s="9"/>
    </row>
    <row r="217" spans="8:9" x14ac:dyDescent="0.2">
      <c r="H217" s="911"/>
      <c r="I217" s="9"/>
    </row>
    <row r="218" spans="8:9" x14ac:dyDescent="0.2">
      <c r="H218" s="911"/>
      <c r="I218" s="9"/>
    </row>
    <row r="219" spans="8:9" x14ac:dyDescent="0.2">
      <c r="H219" s="911"/>
      <c r="I219" s="9"/>
    </row>
    <row r="220" spans="8:9" x14ac:dyDescent="0.2">
      <c r="H220" s="911"/>
      <c r="I220" s="9"/>
    </row>
    <row r="221" spans="8:9" x14ac:dyDescent="0.2">
      <c r="H221" s="911"/>
      <c r="I221" s="9"/>
    </row>
    <row r="222" spans="8:9" x14ac:dyDescent="0.2">
      <c r="H222" s="911"/>
      <c r="I222" s="9"/>
    </row>
    <row r="223" spans="8:9" x14ac:dyDescent="0.2">
      <c r="H223" s="911"/>
      <c r="I223" s="9"/>
    </row>
    <row r="224" spans="8:9" x14ac:dyDescent="0.2">
      <c r="H224" s="911"/>
      <c r="I224" s="9"/>
    </row>
    <row r="225" spans="8:9" x14ac:dyDescent="0.2">
      <c r="H225" s="911"/>
      <c r="I225" s="9"/>
    </row>
    <row r="226" spans="8:9" x14ac:dyDescent="0.2">
      <c r="H226" s="911"/>
      <c r="I226" s="9"/>
    </row>
    <row r="227" spans="8:9" x14ac:dyDescent="0.2">
      <c r="H227" s="911"/>
      <c r="I227" s="9"/>
    </row>
    <row r="228" spans="8:9" x14ac:dyDescent="0.2">
      <c r="H228" s="911"/>
      <c r="I228" s="9"/>
    </row>
    <row r="229" spans="8:9" x14ac:dyDescent="0.2">
      <c r="H229" s="911"/>
      <c r="I229" s="9"/>
    </row>
    <row r="230" spans="8:9" x14ac:dyDescent="0.2">
      <c r="H230" s="911"/>
      <c r="I230" s="9"/>
    </row>
    <row r="231" spans="8:9" x14ac:dyDescent="0.2">
      <c r="H231" s="911"/>
      <c r="I231" s="9"/>
    </row>
    <row r="232" spans="8:9" x14ac:dyDescent="0.2">
      <c r="H232" s="911"/>
      <c r="I232" s="9"/>
    </row>
    <row r="233" spans="8:9" x14ac:dyDescent="0.2">
      <c r="H233" s="911"/>
      <c r="I233" s="9"/>
    </row>
    <row r="234" spans="8:9" x14ac:dyDescent="0.2">
      <c r="H234" s="911"/>
      <c r="I234" s="9"/>
    </row>
    <row r="235" spans="8:9" x14ac:dyDescent="0.2">
      <c r="H235" s="911"/>
      <c r="I235" s="9"/>
    </row>
    <row r="236" spans="8:9" x14ac:dyDescent="0.2">
      <c r="H236" s="911"/>
      <c r="I236" s="9"/>
    </row>
    <row r="237" spans="8:9" x14ac:dyDescent="0.2">
      <c r="H237" s="911"/>
      <c r="I237" s="9"/>
    </row>
    <row r="238" spans="8:9" x14ac:dyDescent="0.2">
      <c r="H238" s="911"/>
      <c r="I238" s="9"/>
    </row>
    <row r="239" spans="8:9" x14ac:dyDescent="0.2">
      <c r="H239" s="911"/>
      <c r="I239" s="9"/>
    </row>
    <row r="240" spans="8:9" x14ac:dyDescent="0.2">
      <c r="H240" s="911"/>
      <c r="I240" s="9"/>
    </row>
    <row r="241" spans="8:9" x14ac:dyDescent="0.2">
      <c r="H241" s="911"/>
      <c r="I241" s="9"/>
    </row>
    <row r="242" spans="8:9" x14ac:dyDescent="0.2">
      <c r="H242" s="911"/>
      <c r="I242" s="9"/>
    </row>
    <row r="243" spans="8:9" x14ac:dyDescent="0.2">
      <c r="H243" s="911"/>
      <c r="I243" s="9"/>
    </row>
    <row r="244" spans="8:9" x14ac:dyDescent="0.2">
      <c r="H244" s="911"/>
      <c r="I244" s="9"/>
    </row>
    <row r="245" spans="8:9" x14ac:dyDescent="0.2">
      <c r="H245" s="911"/>
      <c r="I245" s="9"/>
    </row>
    <row r="246" spans="8:9" x14ac:dyDescent="0.2">
      <c r="H246" s="911"/>
      <c r="I246" s="9"/>
    </row>
    <row r="247" spans="8:9" x14ac:dyDescent="0.2">
      <c r="H247" s="911"/>
      <c r="I247" s="9"/>
    </row>
    <row r="248" spans="8:9" x14ac:dyDescent="0.2">
      <c r="H248" s="911"/>
      <c r="I248" s="9"/>
    </row>
    <row r="249" spans="8:9" x14ac:dyDescent="0.2">
      <c r="H249" s="911"/>
      <c r="I249" s="9"/>
    </row>
    <row r="250" spans="8:9" x14ac:dyDescent="0.2">
      <c r="H250" s="911"/>
      <c r="I250" s="9"/>
    </row>
    <row r="251" spans="8:9" x14ac:dyDescent="0.2">
      <c r="H251" s="911"/>
      <c r="I251" s="9"/>
    </row>
    <row r="252" spans="8:9" x14ac:dyDescent="0.2">
      <c r="H252" s="911"/>
      <c r="I252" s="9"/>
    </row>
    <row r="253" spans="8:9" x14ac:dyDescent="0.2">
      <c r="H253" s="911"/>
      <c r="I253" s="9"/>
    </row>
    <row r="254" spans="8:9" x14ac:dyDescent="0.2">
      <c r="H254" s="911"/>
      <c r="I254" s="9"/>
    </row>
    <row r="255" spans="8:9" x14ac:dyDescent="0.2">
      <c r="H255" s="911"/>
      <c r="I255" s="9"/>
    </row>
    <row r="256" spans="8:9" x14ac:dyDescent="0.2">
      <c r="H256" s="911"/>
      <c r="I256" s="9"/>
    </row>
    <row r="257" spans="8:9" x14ac:dyDescent="0.2">
      <c r="H257" s="911"/>
      <c r="I257" s="9"/>
    </row>
    <row r="258" spans="8:9" x14ac:dyDescent="0.2">
      <c r="H258" s="911"/>
      <c r="I258" s="9"/>
    </row>
    <row r="259" spans="8:9" x14ac:dyDescent="0.2">
      <c r="H259" s="911"/>
      <c r="I259" s="9"/>
    </row>
    <row r="260" spans="8:9" x14ac:dyDescent="0.2">
      <c r="H260" s="911"/>
      <c r="I260" s="9"/>
    </row>
    <row r="261" spans="8:9" x14ac:dyDescent="0.2">
      <c r="H261" s="911"/>
      <c r="I261" s="9"/>
    </row>
    <row r="262" spans="8:9" x14ac:dyDescent="0.2">
      <c r="H262" s="911"/>
      <c r="I262" s="9"/>
    </row>
    <row r="263" spans="8:9" x14ac:dyDescent="0.2">
      <c r="H263" s="911"/>
      <c r="I263" s="9"/>
    </row>
    <row r="264" spans="8:9" x14ac:dyDescent="0.2">
      <c r="H264" s="911"/>
      <c r="I264" s="9"/>
    </row>
    <row r="265" spans="8:9" x14ac:dyDescent="0.2">
      <c r="H265" s="911"/>
      <c r="I265" s="9"/>
    </row>
    <row r="266" spans="8:9" x14ac:dyDescent="0.2">
      <c r="H266" s="911"/>
      <c r="I266" s="9"/>
    </row>
    <row r="267" spans="8:9" x14ac:dyDescent="0.2">
      <c r="H267" s="911"/>
      <c r="I267" s="9"/>
    </row>
    <row r="268" spans="8:9" x14ac:dyDescent="0.2">
      <c r="H268" s="911"/>
      <c r="I268" s="9"/>
    </row>
    <row r="269" spans="8:9" x14ac:dyDescent="0.2">
      <c r="H269" s="911"/>
      <c r="I269" s="9"/>
    </row>
    <row r="270" spans="8:9" x14ac:dyDescent="0.2">
      <c r="H270" s="911"/>
      <c r="I270" s="9"/>
    </row>
    <row r="271" spans="8:9" x14ac:dyDescent="0.2">
      <c r="H271" s="911"/>
      <c r="I271" s="9"/>
    </row>
    <row r="272" spans="8:9" x14ac:dyDescent="0.2">
      <c r="H272" s="911"/>
      <c r="I272" s="9"/>
    </row>
    <row r="273" spans="8:9" x14ac:dyDescent="0.2">
      <c r="H273" s="911"/>
      <c r="I273" s="9"/>
    </row>
    <row r="274" spans="8:9" x14ac:dyDescent="0.2">
      <c r="H274" s="911"/>
      <c r="I274" s="9"/>
    </row>
    <row r="275" spans="8:9" x14ac:dyDescent="0.2">
      <c r="H275" s="911"/>
      <c r="I275" s="9"/>
    </row>
    <row r="276" spans="8:9" x14ac:dyDescent="0.2">
      <c r="H276" s="911"/>
      <c r="I276" s="9"/>
    </row>
    <row r="277" spans="8:9" x14ac:dyDescent="0.2">
      <c r="H277" s="911"/>
      <c r="I277" s="9"/>
    </row>
    <row r="278" spans="8:9" x14ac:dyDescent="0.2">
      <c r="H278" s="911"/>
      <c r="I278" s="9"/>
    </row>
    <row r="279" spans="8:9" x14ac:dyDescent="0.2">
      <c r="H279" s="911"/>
      <c r="I279" s="9"/>
    </row>
    <row r="280" spans="8:9" x14ac:dyDescent="0.2">
      <c r="H280" s="911"/>
      <c r="I280" s="9"/>
    </row>
    <row r="281" spans="8:9" x14ac:dyDescent="0.2">
      <c r="H281" s="911"/>
      <c r="I281" s="9"/>
    </row>
    <row r="282" spans="8:9" x14ac:dyDescent="0.2">
      <c r="H282" s="911"/>
      <c r="I282" s="9"/>
    </row>
    <row r="283" spans="8:9" x14ac:dyDescent="0.2">
      <c r="H283" s="911"/>
      <c r="I283" s="9"/>
    </row>
    <row r="284" spans="8:9" x14ac:dyDescent="0.2">
      <c r="H284" s="911"/>
      <c r="I284" s="9"/>
    </row>
    <row r="285" spans="8:9" x14ac:dyDescent="0.2">
      <c r="H285" s="911"/>
      <c r="I285" s="9"/>
    </row>
    <row r="286" spans="8:9" x14ac:dyDescent="0.2">
      <c r="H286" s="911"/>
      <c r="I286" s="9"/>
    </row>
    <row r="287" spans="8:9" x14ac:dyDescent="0.2">
      <c r="H287" s="911"/>
      <c r="I287" s="9"/>
    </row>
    <row r="288" spans="8:9" x14ac:dyDescent="0.2">
      <c r="H288" s="911"/>
      <c r="I288" s="9"/>
    </row>
    <row r="289" spans="8:9" x14ac:dyDescent="0.2">
      <c r="H289" s="911"/>
      <c r="I289" s="9"/>
    </row>
    <row r="290" spans="8:9" x14ac:dyDescent="0.2">
      <c r="H290" s="911"/>
      <c r="I290" s="9"/>
    </row>
    <row r="291" spans="8:9" x14ac:dyDescent="0.2">
      <c r="H291" s="911"/>
      <c r="I291" s="9"/>
    </row>
    <row r="292" spans="8:9" x14ac:dyDescent="0.2">
      <c r="H292" s="911"/>
      <c r="I292" s="9"/>
    </row>
  </sheetData>
  <mergeCells count="6">
    <mergeCell ref="M4:M5"/>
    <mergeCell ref="N4:N5"/>
    <mergeCell ref="C4:D4"/>
    <mergeCell ref="A4:B4"/>
    <mergeCell ref="J4:L4"/>
    <mergeCell ref="E4:I4"/>
  </mergeCells>
  <printOptions horizontalCentered="1"/>
  <pageMargins left="0.25" right="0.25" top="0.75" bottom="0.75" header="0.3" footer="0.3"/>
  <pageSetup paperSize="9" scale="58" orientation="landscape" r:id="rId1"/>
  <headerFooter alignWithMargins="0">
    <oddHeader>&amp;C&amp;"Arial,Negrita"&amp;18PROYECTO DE PRESUPUESTO 2021</oddHeader>
    <oddFooter>&amp;L&amp;"Arial,Negrita"&amp;8PROYECTO DE PRESUPUESTO PARA EL AÑO FISCAL 2020
INFORMACIÓN PARA LA COMISIÓN DE PRESUPUESTO Y CUENTA GENERAL DE LA REPÚBLICA DEL CONGRESO DE LA REPÚBLICA</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249977111117893"/>
  </sheetPr>
  <dimension ref="A1:N16"/>
  <sheetViews>
    <sheetView zoomScaleNormal="100" zoomScaleSheetLayoutView="100" workbookViewId="0"/>
  </sheetViews>
  <sheetFormatPr baseColWidth="10" defaultColWidth="2" defaultRowHeight="11.25" x14ac:dyDescent="0.2"/>
  <cols>
    <col min="1" max="1" width="21.28515625" style="60" customWidth="1"/>
    <col min="2" max="2" width="27.7109375" style="60" customWidth="1"/>
    <col min="3" max="3" width="18.140625" style="60" customWidth="1"/>
    <col min="4" max="4" width="34" style="60" customWidth="1"/>
    <col min="5" max="5" width="8.140625" style="60" customWidth="1"/>
    <col min="6" max="6" width="8" style="60" customWidth="1"/>
    <col min="7" max="7" width="9" style="60" customWidth="1"/>
    <col min="8" max="8" width="11" style="60" customWidth="1"/>
    <col min="9" max="9" width="7.140625" style="60" customWidth="1"/>
    <col min="10" max="10" width="8.5703125" style="60" customWidth="1"/>
    <col min="11" max="11" width="6.85546875" style="60" customWidth="1"/>
    <col min="12" max="12" width="9.7109375" style="60" customWidth="1"/>
    <col min="13" max="14" width="7" style="60" customWidth="1"/>
    <col min="15" max="15" width="8.7109375" style="60" customWidth="1"/>
    <col min="16" max="16384" width="2" style="60"/>
  </cols>
  <sheetData>
    <row r="1" spans="1:14" s="129" customFormat="1" ht="12.75" x14ac:dyDescent="0.2">
      <c r="A1" s="128" t="s">
        <v>366</v>
      </c>
      <c r="B1" s="163"/>
      <c r="C1" s="128"/>
    </row>
    <row r="2" spans="1:14" s="129" customFormat="1" ht="12" thickBot="1" x14ac:dyDescent="0.25">
      <c r="A2" s="130" t="s">
        <v>368</v>
      </c>
      <c r="B2" s="130"/>
      <c r="C2" s="130"/>
    </row>
    <row r="3" spans="1:14" s="59" customFormat="1" ht="22.5" customHeight="1" x14ac:dyDescent="0.2">
      <c r="A3" s="934" t="s">
        <v>321</v>
      </c>
      <c r="B3" s="934" t="s">
        <v>324</v>
      </c>
      <c r="C3" s="934" t="s">
        <v>323</v>
      </c>
      <c r="D3" s="936" t="s">
        <v>322</v>
      </c>
      <c r="E3" s="936" t="s">
        <v>299</v>
      </c>
      <c r="F3" s="936" t="s">
        <v>300</v>
      </c>
      <c r="G3" s="936" t="s">
        <v>143</v>
      </c>
      <c r="H3" s="936" t="s">
        <v>301</v>
      </c>
      <c r="I3" s="932">
        <v>2018</v>
      </c>
      <c r="J3" s="933"/>
      <c r="K3" s="932">
        <v>2019</v>
      </c>
      <c r="L3" s="933"/>
      <c r="M3" s="172">
        <v>2020</v>
      </c>
      <c r="N3" s="172">
        <v>2021</v>
      </c>
    </row>
    <row r="4" spans="1:14" s="59" customFormat="1" ht="22.5" x14ac:dyDescent="0.2">
      <c r="A4" s="935"/>
      <c r="B4" s="935"/>
      <c r="C4" s="935"/>
      <c r="D4" s="937"/>
      <c r="E4" s="937"/>
      <c r="F4" s="937"/>
      <c r="G4" s="937"/>
      <c r="H4" s="937"/>
      <c r="I4" s="460" t="s">
        <v>304</v>
      </c>
      <c r="J4" s="460" t="s">
        <v>302</v>
      </c>
      <c r="K4" s="460" t="s">
        <v>304</v>
      </c>
      <c r="L4" s="460" t="s">
        <v>303</v>
      </c>
      <c r="M4" s="460" t="s">
        <v>304</v>
      </c>
      <c r="N4" s="460" t="s">
        <v>304</v>
      </c>
    </row>
    <row r="5" spans="1:14" s="131" customFormat="1" ht="60" x14ac:dyDescent="0.2">
      <c r="A5" s="925" t="s">
        <v>2463</v>
      </c>
      <c r="B5" s="928" t="s">
        <v>2464</v>
      </c>
      <c r="C5" s="930" t="s">
        <v>2465</v>
      </c>
      <c r="D5" s="633" t="s">
        <v>2466</v>
      </c>
      <c r="E5" s="634">
        <v>0.32</v>
      </c>
      <c r="F5" s="635">
        <v>0.41</v>
      </c>
      <c r="G5" s="636" t="s">
        <v>2467</v>
      </c>
      <c r="H5" s="637" t="s">
        <v>2468</v>
      </c>
      <c r="I5" s="634">
        <v>0.36</v>
      </c>
      <c r="J5" s="634">
        <v>0.36</v>
      </c>
      <c r="K5" s="634">
        <v>0.38</v>
      </c>
      <c r="L5" s="634">
        <v>0.38</v>
      </c>
      <c r="M5" s="634">
        <v>0.4</v>
      </c>
      <c r="N5" s="634">
        <v>0.41</v>
      </c>
    </row>
    <row r="6" spans="1:14" s="131" customFormat="1" ht="36" x14ac:dyDescent="0.2">
      <c r="A6" s="926"/>
      <c r="B6" s="929"/>
      <c r="C6" s="930"/>
      <c r="D6" s="633" t="s">
        <v>2469</v>
      </c>
      <c r="E6" s="638">
        <v>17</v>
      </c>
      <c r="F6" s="639">
        <v>0.14000000000000001</v>
      </c>
      <c r="G6" s="633" t="s">
        <v>2470</v>
      </c>
      <c r="H6" s="640" t="s">
        <v>2471</v>
      </c>
      <c r="I6" s="641">
        <v>16.5</v>
      </c>
      <c r="J6" s="641">
        <v>16.5</v>
      </c>
      <c r="K6" s="641">
        <v>16.5</v>
      </c>
      <c r="L6" s="641">
        <v>16.5</v>
      </c>
      <c r="M6" s="641">
        <v>15</v>
      </c>
      <c r="N6" s="634">
        <v>0.14000000000000001</v>
      </c>
    </row>
    <row r="7" spans="1:14" s="131" customFormat="1" ht="36" x14ac:dyDescent="0.2">
      <c r="A7" s="926"/>
      <c r="B7" s="928" t="s">
        <v>2472</v>
      </c>
      <c r="C7" s="931" t="s">
        <v>2473</v>
      </c>
      <c r="D7" s="636" t="s">
        <v>2474</v>
      </c>
      <c r="E7" s="642">
        <v>0.2</v>
      </c>
      <c r="F7" s="643">
        <v>0.14000000000000001</v>
      </c>
      <c r="G7" s="636" t="s">
        <v>2475</v>
      </c>
      <c r="H7" s="637" t="s">
        <v>2476</v>
      </c>
      <c r="I7" s="642">
        <v>0.19</v>
      </c>
      <c r="J7" s="642">
        <v>0.19</v>
      </c>
      <c r="K7" s="642">
        <v>0.18</v>
      </c>
      <c r="L7" s="642">
        <v>0.18</v>
      </c>
      <c r="M7" s="634">
        <v>0.17</v>
      </c>
      <c r="N7" s="634">
        <v>0.14000000000000001</v>
      </c>
    </row>
    <row r="8" spans="1:14" s="131" customFormat="1" ht="27" customHeight="1" x14ac:dyDescent="0.2">
      <c r="A8" s="926"/>
      <c r="B8" s="929"/>
      <c r="C8" s="931"/>
      <c r="D8" s="636" t="s">
        <v>2477</v>
      </c>
      <c r="E8" s="644">
        <v>0.41799999999999998</v>
      </c>
      <c r="F8" s="643">
        <v>0.3</v>
      </c>
      <c r="G8" s="636" t="s">
        <v>2475</v>
      </c>
      <c r="H8" s="637" t="s">
        <v>2476</v>
      </c>
      <c r="I8" s="642">
        <v>0.38</v>
      </c>
      <c r="J8" s="642">
        <v>0.38</v>
      </c>
      <c r="K8" s="642">
        <v>0.35</v>
      </c>
      <c r="L8" s="642">
        <v>0.35</v>
      </c>
      <c r="M8" s="642">
        <v>0.32</v>
      </c>
      <c r="N8" s="642">
        <v>0.3</v>
      </c>
    </row>
    <row r="9" spans="1:14" s="131" customFormat="1" ht="48" x14ac:dyDescent="0.2">
      <c r="A9" s="926"/>
      <c r="B9" s="542" t="s">
        <v>2478</v>
      </c>
      <c r="C9" s="542" t="s">
        <v>2479</v>
      </c>
      <c r="D9" s="633" t="s">
        <v>2480</v>
      </c>
      <c r="E9" s="645">
        <v>0.51300000000000001</v>
      </c>
      <c r="F9" s="635">
        <v>0.7</v>
      </c>
      <c r="G9" s="633" t="s">
        <v>2481</v>
      </c>
      <c r="H9" s="640" t="s">
        <v>2482</v>
      </c>
      <c r="I9" s="646">
        <v>0.57999999999999996</v>
      </c>
      <c r="J9" s="646">
        <v>0.57999999999999996</v>
      </c>
      <c r="K9" s="646">
        <v>0.62</v>
      </c>
      <c r="L9" s="646">
        <v>0.62</v>
      </c>
      <c r="M9" s="646">
        <v>0.67</v>
      </c>
      <c r="N9" s="646">
        <v>0.7</v>
      </c>
    </row>
    <row r="10" spans="1:14" s="131" customFormat="1" ht="60" x14ac:dyDescent="0.2">
      <c r="A10" s="926"/>
      <c r="B10" s="542" t="s">
        <v>2483</v>
      </c>
      <c r="C10" s="647" t="s">
        <v>2484</v>
      </c>
      <c r="D10" s="636" t="s">
        <v>2485</v>
      </c>
      <c r="E10" s="642">
        <v>0.06</v>
      </c>
      <c r="F10" s="648">
        <v>0.3</v>
      </c>
      <c r="G10" s="636" t="s">
        <v>2486</v>
      </c>
      <c r="H10" s="637" t="s">
        <v>2487</v>
      </c>
      <c r="I10" s="642">
        <v>0.14000000000000001</v>
      </c>
      <c r="J10" s="642">
        <v>0.14000000000000001</v>
      </c>
      <c r="K10" s="642">
        <v>0.19</v>
      </c>
      <c r="L10" s="642">
        <v>0.19</v>
      </c>
      <c r="M10" s="642">
        <v>0.24</v>
      </c>
      <c r="N10" s="642">
        <v>0.3</v>
      </c>
    </row>
    <row r="11" spans="1:14" s="131" customFormat="1" ht="48" x14ac:dyDescent="0.2">
      <c r="A11" s="926"/>
      <c r="B11" s="555" t="s">
        <v>2488</v>
      </c>
      <c r="C11" s="633" t="s">
        <v>2489</v>
      </c>
      <c r="D11" s="633" t="s">
        <v>2490</v>
      </c>
      <c r="E11" s="649">
        <v>16</v>
      </c>
      <c r="F11" s="650">
        <v>12</v>
      </c>
      <c r="G11" s="633" t="s">
        <v>2491</v>
      </c>
      <c r="H11" s="640" t="s">
        <v>2492</v>
      </c>
      <c r="I11" s="651">
        <v>0.13</v>
      </c>
      <c r="J11" s="651">
        <v>0.13</v>
      </c>
      <c r="K11" s="651">
        <v>0.13</v>
      </c>
      <c r="L11" s="651">
        <v>0.13</v>
      </c>
      <c r="M11" s="642">
        <v>0.12</v>
      </c>
      <c r="N11" s="642">
        <v>0.12</v>
      </c>
    </row>
    <row r="12" spans="1:14" s="131" customFormat="1" ht="24" x14ac:dyDescent="0.2">
      <c r="A12" s="926"/>
      <c r="B12" s="555" t="s">
        <v>2493</v>
      </c>
      <c r="C12" s="921" t="s">
        <v>2494</v>
      </c>
      <c r="D12" s="917" t="s">
        <v>2495</v>
      </c>
      <c r="E12" s="915">
        <v>0.90400000000000003</v>
      </c>
      <c r="F12" s="919">
        <v>0.7</v>
      </c>
      <c r="G12" s="921" t="s">
        <v>2496</v>
      </c>
      <c r="H12" s="923" t="s">
        <v>2497</v>
      </c>
      <c r="I12" s="915">
        <v>0.82199999999999995</v>
      </c>
      <c r="J12" s="915">
        <v>0.82199999999999995</v>
      </c>
      <c r="K12" s="915">
        <v>0.79500000000000004</v>
      </c>
      <c r="L12" s="915">
        <v>0.79500000000000004</v>
      </c>
      <c r="M12" s="915">
        <v>0.75</v>
      </c>
      <c r="N12" s="915">
        <v>0.7</v>
      </c>
    </row>
    <row r="13" spans="1:14" s="131" customFormat="1" ht="24" x14ac:dyDescent="0.2">
      <c r="A13" s="926"/>
      <c r="B13" s="555" t="s">
        <v>2498</v>
      </c>
      <c r="C13" s="922"/>
      <c r="D13" s="918"/>
      <c r="E13" s="916"/>
      <c r="F13" s="920"/>
      <c r="G13" s="922"/>
      <c r="H13" s="924"/>
      <c r="I13" s="916"/>
      <c r="J13" s="916"/>
      <c r="K13" s="916"/>
      <c r="L13" s="916"/>
      <c r="M13" s="916"/>
      <c r="N13" s="916"/>
    </row>
    <row r="14" spans="1:14" s="131" customFormat="1" ht="60" x14ac:dyDescent="0.2">
      <c r="A14" s="926"/>
      <c r="B14" s="542" t="s">
        <v>2499</v>
      </c>
      <c r="C14" s="647" t="s">
        <v>2500</v>
      </c>
      <c r="D14" s="636" t="s">
        <v>2501</v>
      </c>
      <c r="E14" s="644">
        <v>0.7</v>
      </c>
      <c r="F14" s="635">
        <v>1</v>
      </c>
      <c r="G14" s="636" t="s">
        <v>2502</v>
      </c>
      <c r="H14" s="637" t="s">
        <v>2503</v>
      </c>
      <c r="I14" s="642">
        <v>0.9</v>
      </c>
      <c r="J14" s="642">
        <v>0.9</v>
      </c>
      <c r="K14" s="642">
        <v>0.95</v>
      </c>
      <c r="L14" s="642">
        <v>0.95</v>
      </c>
      <c r="M14" s="642">
        <v>0.97</v>
      </c>
      <c r="N14" s="642">
        <v>1</v>
      </c>
    </row>
    <row r="15" spans="1:14" s="131" customFormat="1" ht="60" x14ac:dyDescent="0.2">
      <c r="A15" s="926"/>
      <c r="B15" s="542" t="s">
        <v>2504</v>
      </c>
      <c r="C15" s="647" t="s">
        <v>2505</v>
      </c>
      <c r="D15" s="529" t="s">
        <v>2506</v>
      </c>
      <c r="E15" s="644">
        <v>2.5000000000000001E-2</v>
      </c>
      <c r="F15" s="635">
        <v>0.15</v>
      </c>
      <c r="G15" s="636" t="s">
        <v>2507</v>
      </c>
      <c r="H15" s="637" t="s">
        <v>2508</v>
      </c>
      <c r="I15" s="644">
        <v>2.98E-2</v>
      </c>
      <c r="J15" s="644">
        <v>2.98E-2</v>
      </c>
      <c r="K15" s="644">
        <v>3.2199999999999999E-2</v>
      </c>
      <c r="L15" s="644">
        <v>3.2199999999999999E-2</v>
      </c>
      <c r="M15" s="644">
        <v>3.5000000000000003E-2</v>
      </c>
      <c r="N15" s="644">
        <v>0.15</v>
      </c>
    </row>
    <row r="16" spans="1:14" s="131" customFormat="1" ht="72.75" customHeight="1" thickBot="1" x14ac:dyDescent="0.25">
      <c r="A16" s="927"/>
      <c r="B16" s="652" t="s">
        <v>2509</v>
      </c>
      <c r="C16" s="653" t="s">
        <v>2510</v>
      </c>
      <c r="D16" s="654" t="s">
        <v>2511</v>
      </c>
      <c r="E16" s="655">
        <v>0</v>
      </c>
      <c r="F16" s="656">
        <v>0.25</v>
      </c>
      <c r="G16" s="654" t="s">
        <v>2512</v>
      </c>
      <c r="H16" s="657" t="s">
        <v>2513</v>
      </c>
      <c r="I16" s="658">
        <v>0.1</v>
      </c>
      <c r="J16" s="658">
        <v>0.1</v>
      </c>
      <c r="K16" s="658">
        <v>0.15</v>
      </c>
      <c r="L16" s="658">
        <v>0.15</v>
      </c>
      <c r="M16" s="658">
        <v>0.2</v>
      </c>
      <c r="N16" s="658">
        <v>0.25</v>
      </c>
    </row>
  </sheetData>
  <mergeCells count="27">
    <mergeCell ref="I3:J3"/>
    <mergeCell ref="K3:L3"/>
    <mergeCell ref="C3:C4"/>
    <mergeCell ref="B3:B4"/>
    <mergeCell ref="A3:A4"/>
    <mergeCell ref="D3:D4"/>
    <mergeCell ref="E3:E4"/>
    <mergeCell ref="F3:F4"/>
    <mergeCell ref="G3:G4"/>
    <mergeCell ref="H3:H4"/>
    <mergeCell ref="A5:A16"/>
    <mergeCell ref="B5:B6"/>
    <mergeCell ref="C5:C6"/>
    <mergeCell ref="B7:B8"/>
    <mergeCell ref="C7:C8"/>
    <mergeCell ref="C12:C13"/>
    <mergeCell ref="D12:D13"/>
    <mergeCell ref="E12:E13"/>
    <mergeCell ref="F12:F13"/>
    <mergeCell ref="G12:G13"/>
    <mergeCell ref="H12:H13"/>
    <mergeCell ref="N12:N13"/>
    <mergeCell ref="I12:I13"/>
    <mergeCell ref="J12:J13"/>
    <mergeCell ref="K12:K13"/>
    <mergeCell ref="L12:L13"/>
    <mergeCell ref="M12:M13"/>
  </mergeCells>
  <printOptions horizontalCentered="1"/>
  <pageMargins left="0.23622047244094491" right="0.23622047244094491" top="0.74803149606299213" bottom="0.74803149606299213" header="0.31496062992125984" footer="0.31496062992125984"/>
  <pageSetup paperSize="9" scale="79" orientation="landscape" r:id="rId1"/>
  <headerFooter alignWithMargins="0">
    <oddHeader>&amp;C&amp;"Arial,Negrita"&amp;18PROYECTO DE PRESUPUESTO 2021</oddHeader>
    <oddFooter>&amp;L&amp;"Arial,Negrita"&amp;8PROYECTO DE PRESUPUESTO PARA EL AÑO FISCAL 2020
INFORMACIÓN PARA LA COMISIÓN DE PRESUPUESTO Y CUENTA GENERAL DE LA REPÚBLICA DEL CONGRESO DE LA REPÚBLICA</oddFooter>
  </headerFooter>
  <legacy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
  <sheetViews>
    <sheetView workbookViewId="0"/>
  </sheetViews>
  <sheetFormatPr baseColWidth="10" defaultColWidth="10.7109375" defaultRowHeight="12.75" x14ac:dyDescent="0.2"/>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
  <sheetViews>
    <sheetView workbookViewId="0"/>
  </sheetViews>
  <sheetFormatPr baseColWidth="10" defaultColWidth="10.7109375" defaultRowHeight="12.75" x14ac:dyDescent="0.2"/>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249977111117893"/>
  </sheetPr>
  <dimension ref="A1:D29"/>
  <sheetViews>
    <sheetView zoomScaleNormal="100" workbookViewId="0">
      <selection activeCell="A21" sqref="A21"/>
    </sheetView>
  </sheetViews>
  <sheetFormatPr baseColWidth="10" defaultColWidth="11.28515625" defaultRowHeight="12.75" x14ac:dyDescent="0.2"/>
  <cols>
    <col min="1" max="1" width="58" customWidth="1"/>
    <col min="2" max="2" width="13.85546875" customWidth="1"/>
    <col min="3" max="3" width="14" customWidth="1"/>
    <col min="4" max="4" width="13.42578125" customWidth="1"/>
  </cols>
  <sheetData>
    <row r="1" spans="1:4" x14ac:dyDescent="0.2">
      <c r="A1" s="128" t="s">
        <v>417</v>
      </c>
    </row>
    <row r="2" spans="1:4" x14ac:dyDescent="0.2">
      <c r="A2" s="130" t="s">
        <v>367</v>
      </c>
    </row>
    <row r="3" spans="1:4" s="160" customFormat="1" ht="28.35" customHeight="1" x14ac:dyDescent="0.2">
      <c r="A3" s="170" t="s">
        <v>360</v>
      </c>
      <c r="B3" s="171">
        <v>2019</v>
      </c>
      <c r="C3" s="171">
        <v>2020</v>
      </c>
      <c r="D3" s="171">
        <v>2021</v>
      </c>
    </row>
    <row r="4" spans="1:4" s="163" customFormat="1" x14ac:dyDescent="0.2">
      <c r="A4" s="162" t="s">
        <v>357</v>
      </c>
      <c r="B4" s="659">
        <v>84948954</v>
      </c>
      <c r="C4" s="659">
        <v>117599381</v>
      </c>
      <c r="D4" s="659">
        <v>100697314</v>
      </c>
    </row>
    <row r="5" spans="1:4" s="163" customFormat="1" x14ac:dyDescent="0.2">
      <c r="A5" s="162" t="s">
        <v>358</v>
      </c>
      <c r="B5" s="659">
        <v>135815855</v>
      </c>
      <c r="C5" s="659">
        <v>128138231</v>
      </c>
      <c r="D5" s="659">
        <v>177838739</v>
      </c>
    </row>
    <row r="6" spans="1:4" s="163" customFormat="1" x14ac:dyDescent="0.2">
      <c r="A6" s="162" t="s">
        <v>359</v>
      </c>
      <c r="B6" s="659">
        <v>689668087</v>
      </c>
      <c r="C6" s="659">
        <v>715114428</v>
      </c>
      <c r="D6" s="659">
        <v>697242761</v>
      </c>
    </row>
    <row r="7" spans="1:4" s="167" customFormat="1" ht="28.35" customHeight="1" x14ac:dyDescent="0.2">
      <c r="A7" s="168" t="s">
        <v>351</v>
      </c>
      <c r="B7" s="660">
        <f>SUM(B4:B6)</f>
        <v>910432896</v>
      </c>
      <c r="C7" s="660">
        <f>SUM(C4:C6)</f>
        <v>960852040</v>
      </c>
      <c r="D7" s="660">
        <f>SUM(D4:D6)</f>
        <v>975778814</v>
      </c>
    </row>
    <row r="9" spans="1:4" s="160" customFormat="1" ht="28.35" customHeight="1" x14ac:dyDescent="0.2">
      <c r="A9" s="170" t="s">
        <v>361</v>
      </c>
      <c r="B9" s="171">
        <v>2019</v>
      </c>
      <c r="C9" s="171" t="s">
        <v>418</v>
      </c>
      <c r="D9" s="171" t="s">
        <v>419</v>
      </c>
    </row>
    <row r="10" spans="1:4" s="163" customFormat="1" x14ac:dyDescent="0.2">
      <c r="A10" s="162" t="s">
        <v>357</v>
      </c>
      <c r="B10" s="659">
        <v>143715781</v>
      </c>
      <c r="C10" s="661">
        <v>129015447</v>
      </c>
      <c r="D10" s="659">
        <v>100697314</v>
      </c>
    </row>
    <row r="11" spans="1:4" s="163" customFormat="1" x14ac:dyDescent="0.2">
      <c r="A11" s="162" t="s">
        <v>358</v>
      </c>
      <c r="B11" s="659">
        <v>194646122</v>
      </c>
      <c r="C11" s="373">
        <v>201180649</v>
      </c>
      <c r="D11" s="659">
        <v>177838739</v>
      </c>
    </row>
    <row r="12" spans="1:4" s="163" customFormat="1" x14ac:dyDescent="0.2">
      <c r="A12" s="162" t="s">
        <v>359</v>
      </c>
      <c r="B12" s="659">
        <v>875133540</v>
      </c>
      <c r="C12" s="659">
        <v>813146756</v>
      </c>
      <c r="D12" s="659">
        <v>697242761</v>
      </c>
    </row>
    <row r="13" spans="1:4" s="167" customFormat="1" ht="28.35" customHeight="1" x14ac:dyDescent="0.2">
      <c r="A13" s="168" t="s">
        <v>352</v>
      </c>
      <c r="B13" s="660">
        <f>SUM(B10:B12)</f>
        <v>1213495443</v>
      </c>
      <c r="C13" s="660">
        <f>SUM(C10:C12)</f>
        <v>1143342852</v>
      </c>
      <c r="D13" s="660">
        <f>SUM(D10:D12)</f>
        <v>975778814</v>
      </c>
    </row>
    <row r="15" spans="1:4" s="160" customFormat="1" ht="28.35" customHeight="1" x14ac:dyDescent="0.2">
      <c r="A15" s="170" t="s">
        <v>362</v>
      </c>
      <c r="B15" s="171">
        <v>2019</v>
      </c>
      <c r="C15" s="171" t="s">
        <v>418</v>
      </c>
      <c r="D15" s="171" t="s">
        <v>419</v>
      </c>
    </row>
    <row r="16" spans="1:4" s="163" customFormat="1" x14ac:dyDescent="0.2">
      <c r="A16" s="162" t="s">
        <v>357</v>
      </c>
      <c r="B16" s="662">
        <v>135341279</v>
      </c>
      <c r="C16" s="373">
        <v>120495769</v>
      </c>
      <c r="D16" s="659">
        <v>100697314</v>
      </c>
    </row>
    <row r="17" spans="1:4" s="163" customFormat="1" x14ac:dyDescent="0.2">
      <c r="A17" s="162" t="s">
        <v>358</v>
      </c>
      <c r="B17" s="659">
        <v>160843432</v>
      </c>
      <c r="C17" s="373">
        <v>192678963</v>
      </c>
      <c r="D17" s="659">
        <v>177838739</v>
      </c>
    </row>
    <row r="18" spans="1:4" s="163" customFormat="1" x14ac:dyDescent="0.2">
      <c r="A18" s="162" t="s">
        <v>359</v>
      </c>
      <c r="B18" s="659">
        <v>823738402</v>
      </c>
      <c r="C18" s="659">
        <v>800174334</v>
      </c>
      <c r="D18" s="659">
        <v>697242761</v>
      </c>
    </row>
    <row r="19" spans="1:4" s="167" customFormat="1" ht="28.35" customHeight="1" x14ac:dyDescent="0.2">
      <c r="A19" s="168" t="s">
        <v>353</v>
      </c>
      <c r="B19" s="660">
        <f>+B18+B17+B16</f>
        <v>1119923113</v>
      </c>
      <c r="C19" s="660">
        <f>SUM(C16:C18)</f>
        <v>1113349066</v>
      </c>
      <c r="D19" s="660">
        <f>SUM(D16:D18)</f>
        <v>975778814</v>
      </c>
    </row>
    <row r="20" spans="1:4" x14ac:dyDescent="0.2">
      <c r="A20" s="278" t="s">
        <v>420</v>
      </c>
    </row>
    <row r="21" spans="1:4" x14ac:dyDescent="0.2">
      <c r="A21" s="279" t="s">
        <v>421</v>
      </c>
      <c r="B21" s="662"/>
      <c r="C21" s="662"/>
    </row>
    <row r="22" spans="1:4" x14ac:dyDescent="0.2">
      <c r="C22" s="661"/>
    </row>
    <row r="23" spans="1:4" x14ac:dyDescent="0.2">
      <c r="B23" s="662"/>
      <c r="C23" s="661"/>
    </row>
    <row r="24" spans="1:4" x14ac:dyDescent="0.2">
      <c r="C24" s="663"/>
    </row>
    <row r="29" spans="1:4" x14ac:dyDescent="0.2">
      <c r="C29" s="661"/>
    </row>
  </sheetData>
  <pageMargins left="0.70866141732283472" right="0.51181102362204722" top="0.74803149606299213" bottom="0.74803149606299213" header="0.31496062992125984" footer="0.31496062992125984"/>
  <pageSetup paperSize="9" scale="92" orientation="portrait" r:id="rId1"/>
  <headerFooter>
    <oddHeader xml:space="preserve">&amp;L&amp;"Arial,Negrita"&amp;14
&amp;C&amp;"Arial,Negrita"&amp;18PROYECTO DE PRESUPUESTO 2021&amp;R&amp;"Arial,Negrita"&amp;14 </oddHeader>
    <oddFooter>&amp;L&amp;"Arial,Negrita"&amp;8PROYECTO DE PRESUPUESTO PARA EL AÑO FISCAL 2020
INFORMACIÓN PARA LA COMISIÓN DE PRESUPUESTO Y CUENTA GENERAL DE LA REPÚBLICA DEL CONGRESO DE LA REPÚBLICA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sheetPr>
  <dimension ref="A1:D54"/>
  <sheetViews>
    <sheetView view="pageLayout" topLeftCell="A19" zoomScaleNormal="100" workbookViewId="0">
      <selection activeCell="D38" sqref="D38"/>
    </sheetView>
  </sheetViews>
  <sheetFormatPr baseColWidth="10" defaultColWidth="11.28515625" defaultRowHeight="12.75" x14ac:dyDescent="0.2"/>
  <cols>
    <col min="1" max="1" width="44" customWidth="1"/>
    <col min="2" max="2" width="12.85546875" customWidth="1"/>
    <col min="3" max="3" width="13.140625" customWidth="1"/>
    <col min="4" max="4" width="14.85546875" customWidth="1"/>
  </cols>
  <sheetData>
    <row r="1" spans="1:4" x14ac:dyDescent="0.2">
      <c r="A1" s="128" t="s">
        <v>422</v>
      </c>
    </row>
    <row r="2" spans="1:4" x14ac:dyDescent="0.2">
      <c r="A2" s="130" t="s">
        <v>367</v>
      </c>
    </row>
    <row r="3" spans="1:4" s="160" customFormat="1" ht="28.35" customHeight="1" x14ac:dyDescent="0.2">
      <c r="A3" s="170" t="s">
        <v>356</v>
      </c>
      <c r="B3" s="171">
        <v>2019</v>
      </c>
      <c r="C3" s="171">
        <v>2020</v>
      </c>
      <c r="D3" s="171">
        <v>2021</v>
      </c>
    </row>
    <row r="4" spans="1:4" s="165" customFormat="1" x14ac:dyDescent="0.2">
      <c r="A4" s="164" t="s">
        <v>124</v>
      </c>
      <c r="B4" s="282">
        <f>+B6+B7+B8+B9+B10</f>
        <v>678497180</v>
      </c>
      <c r="C4" s="282">
        <f t="shared" ref="C4:D4" si="0">+C6+C7+C8+C9+C10</f>
        <v>762081862</v>
      </c>
      <c r="D4" s="282">
        <f t="shared" si="0"/>
        <v>760647257</v>
      </c>
    </row>
    <row r="5" spans="1:4" s="163" customFormat="1" x14ac:dyDescent="0.2">
      <c r="A5" s="161" t="s">
        <v>113</v>
      </c>
      <c r="B5" s="281"/>
      <c r="C5" s="281"/>
      <c r="D5" s="162"/>
    </row>
    <row r="6" spans="1:4" s="163" customFormat="1" x14ac:dyDescent="0.2">
      <c r="A6" s="161" t="s">
        <v>114</v>
      </c>
      <c r="B6" s="281">
        <v>520639972</v>
      </c>
      <c r="C6" s="281">
        <v>585913102</v>
      </c>
      <c r="D6" s="285">
        <v>620260851</v>
      </c>
    </row>
    <row r="7" spans="1:4" s="163" customFormat="1" x14ac:dyDescent="0.2">
      <c r="A7" s="161" t="s">
        <v>115</v>
      </c>
      <c r="B7" s="281">
        <v>39394196</v>
      </c>
      <c r="C7" s="281">
        <v>40935484</v>
      </c>
      <c r="D7" s="285">
        <v>39827259</v>
      </c>
    </row>
    <row r="8" spans="1:4" s="163" customFormat="1" x14ac:dyDescent="0.2">
      <c r="A8" s="161" t="s">
        <v>116</v>
      </c>
      <c r="B8" s="281">
        <v>117455877</v>
      </c>
      <c r="C8" s="281">
        <v>134441275</v>
      </c>
      <c r="D8" s="285">
        <v>99767146</v>
      </c>
    </row>
    <row r="9" spans="1:4" s="163" customFormat="1" x14ac:dyDescent="0.2">
      <c r="A9" s="161" t="s">
        <v>145</v>
      </c>
      <c r="B9" s="281">
        <v>0</v>
      </c>
      <c r="C9" s="281"/>
      <c r="D9" s="162"/>
    </row>
    <row r="10" spans="1:4" s="163" customFormat="1" x14ac:dyDescent="0.2">
      <c r="A10" s="161" t="s">
        <v>146</v>
      </c>
      <c r="B10" s="281">
        <v>1007135</v>
      </c>
      <c r="C10" s="281">
        <v>792001</v>
      </c>
      <c r="D10" s="284">
        <v>792001</v>
      </c>
    </row>
    <row r="11" spans="1:4" s="163" customFormat="1" x14ac:dyDescent="0.2">
      <c r="A11" s="164" t="s">
        <v>112</v>
      </c>
      <c r="B11" s="282">
        <f>+B12+B13+B14+B15</f>
        <v>231935716</v>
      </c>
      <c r="C11" s="282">
        <f t="shared" ref="C11:D11" si="1">+C12+C13+C14+C15</f>
        <v>198770178</v>
      </c>
      <c r="D11" s="282">
        <f t="shared" si="1"/>
        <v>201798789</v>
      </c>
    </row>
    <row r="12" spans="1:4" s="163" customFormat="1" x14ac:dyDescent="0.2">
      <c r="A12" s="161" t="s">
        <v>144</v>
      </c>
      <c r="B12" s="281"/>
      <c r="C12" s="281"/>
      <c r="D12" s="162"/>
    </row>
    <row r="13" spans="1:4" s="163" customFormat="1" x14ac:dyDescent="0.2">
      <c r="A13" s="161" t="s">
        <v>147</v>
      </c>
      <c r="B13" s="281"/>
      <c r="C13" s="281"/>
      <c r="D13" s="162"/>
    </row>
    <row r="14" spans="1:4" s="163" customFormat="1" x14ac:dyDescent="0.2">
      <c r="A14" s="161" t="s">
        <v>121</v>
      </c>
      <c r="B14" s="281">
        <v>231935716</v>
      </c>
      <c r="C14" s="281">
        <v>198770178</v>
      </c>
      <c r="D14" s="284">
        <v>201798789</v>
      </c>
    </row>
    <row r="15" spans="1:4" s="163" customFormat="1" x14ac:dyDescent="0.2">
      <c r="A15" s="161" t="s">
        <v>122</v>
      </c>
      <c r="B15" s="281"/>
      <c r="C15" s="281"/>
      <c r="D15" s="162"/>
    </row>
    <row r="16" spans="1:4" s="163" customFormat="1" x14ac:dyDescent="0.2">
      <c r="A16" s="164" t="s">
        <v>100</v>
      </c>
      <c r="B16" s="282">
        <f>+B17</f>
        <v>0</v>
      </c>
      <c r="C16" s="282">
        <f t="shared" ref="C16:D16" si="2">+C17</f>
        <v>0</v>
      </c>
      <c r="D16" s="282">
        <f t="shared" si="2"/>
        <v>13332768</v>
      </c>
    </row>
    <row r="17" spans="1:4" s="163" customFormat="1" x14ac:dyDescent="0.2">
      <c r="A17" s="161" t="s">
        <v>123</v>
      </c>
      <c r="B17" s="281"/>
      <c r="C17" s="281"/>
      <c r="D17" s="284">
        <v>13332768</v>
      </c>
    </row>
    <row r="18" spans="1:4" s="167" customFormat="1" ht="18" customHeight="1" x14ac:dyDescent="0.2">
      <c r="A18" s="166" t="s">
        <v>351</v>
      </c>
      <c r="B18" s="283">
        <f>+B16+B11+B4</f>
        <v>910432896</v>
      </c>
      <c r="C18" s="283">
        <f t="shared" ref="C18" si="3">+C16+C11+C4</f>
        <v>960852040</v>
      </c>
      <c r="D18" s="283">
        <f>+D16+D11+D4</f>
        <v>975778814</v>
      </c>
    </row>
    <row r="20" spans="1:4" s="160" customFormat="1" ht="28.35" customHeight="1" x14ac:dyDescent="0.2">
      <c r="A20" s="170" t="s">
        <v>355</v>
      </c>
      <c r="B20" s="171">
        <v>2019</v>
      </c>
      <c r="C20" s="171">
        <v>2020</v>
      </c>
      <c r="D20" s="171">
        <v>2021</v>
      </c>
    </row>
    <row r="21" spans="1:4" s="165" customFormat="1" x14ac:dyDescent="0.2">
      <c r="A21" s="164" t="s">
        <v>124</v>
      </c>
      <c r="B21" s="282">
        <f>+B22+B23+B24+B25+B26+B27</f>
        <v>813065695</v>
      </c>
      <c r="C21" s="282">
        <f t="shared" ref="C21:D21" si="4">+C22+C23+C24+C25+C26+C27</f>
        <v>882358349</v>
      </c>
      <c r="D21" s="282">
        <f t="shared" si="4"/>
        <v>760647257</v>
      </c>
    </row>
    <row r="22" spans="1:4" s="163" customFormat="1" x14ac:dyDescent="0.2">
      <c r="A22" s="161" t="s">
        <v>113</v>
      </c>
      <c r="B22" s="281"/>
      <c r="C22" s="162"/>
      <c r="D22" s="162"/>
    </row>
    <row r="23" spans="1:4" s="163" customFormat="1" x14ac:dyDescent="0.2">
      <c r="A23" s="161" t="s">
        <v>114</v>
      </c>
      <c r="B23" s="281">
        <v>578344426</v>
      </c>
      <c r="C23" s="281">
        <v>648762206</v>
      </c>
      <c r="D23" s="285">
        <v>620260851</v>
      </c>
    </row>
    <row r="24" spans="1:4" s="163" customFormat="1" x14ac:dyDescent="0.2">
      <c r="A24" s="161" t="s">
        <v>115</v>
      </c>
      <c r="B24" s="281">
        <v>40192769</v>
      </c>
      <c r="C24" s="281">
        <v>41437005</v>
      </c>
      <c r="D24" s="285">
        <v>39827259</v>
      </c>
    </row>
    <row r="25" spans="1:4" s="163" customFormat="1" x14ac:dyDescent="0.2">
      <c r="A25" s="161" t="s">
        <v>116</v>
      </c>
      <c r="B25" s="281">
        <v>176738658</v>
      </c>
      <c r="C25" s="281">
        <v>190241949</v>
      </c>
      <c r="D25" s="285">
        <v>99767146</v>
      </c>
    </row>
    <row r="26" spans="1:4" s="163" customFormat="1" x14ac:dyDescent="0.2">
      <c r="A26" s="161" t="s">
        <v>145</v>
      </c>
      <c r="B26" s="281">
        <v>169529</v>
      </c>
      <c r="C26" s="281">
        <v>42507</v>
      </c>
      <c r="D26" s="162"/>
    </row>
    <row r="27" spans="1:4" s="163" customFormat="1" x14ac:dyDescent="0.2">
      <c r="A27" s="161" t="s">
        <v>146</v>
      </c>
      <c r="B27" s="281">
        <v>17620313</v>
      </c>
      <c r="C27" s="281">
        <v>1874682</v>
      </c>
      <c r="D27" s="284">
        <v>792001</v>
      </c>
    </row>
    <row r="28" spans="1:4" s="163" customFormat="1" x14ac:dyDescent="0.2">
      <c r="A28" s="164" t="s">
        <v>112</v>
      </c>
      <c r="B28" s="282">
        <f>+B29+B30+B31+B32</f>
        <v>338146559</v>
      </c>
      <c r="C28" s="282">
        <f t="shared" ref="C28:D28" si="5">+C29+C30+C31+C32</f>
        <v>256337808</v>
      </c>
      <c r="D28" s="282">
        <f t="shared" si="5"/>
        <v>201798789</v>
      </c>
    </row>
    <row r="29" spans="1:4" s="163" customFormat="1" x14ac:dyDescent="0.2">
      <c r="A29" s="161" t="s">
        <v>144</v>
      </c>
      <c r="B29" s="281">
        <v>9389898</v>
      </c>
      <c r="C29" s="281">
        <v>2000002</v>
      </c>
      <c r="D29" s="281"/>
    </row>
    <row r="30" spans="1:4" s="163" customFormat="1" x14ac:dyDescent="0.2">
      <c r="A30" s="161" t="s">
        <v>147</v>
      </c>
      <c r="B30" s="281"/>
      <c r="C30" s="281"/>
      <c r="D30" s="281"/>
    </row>
    <row r="31" spans="1:4" s="163" customFormat="1" x14ac:dyDescent="0.2">
      <c r="A31" s="161" t="s">
        <v>121</v>
      </c>
      <c r="B31" s="281">
        <v>328756661</v>
      </c>
      <c r="C31" s="281">
        <v>254337806</v>
      </c>
      <c r="D31" s="281">
        <v>201798789</v>
      </c>
    </row>
    <row r="32" spans="1:4" s="163" customFormat="1" x14ac:dyDescent="0.2">
      <c r="A32" s="161" t="s">
        <v>122</v>
      </c>
      <c r="B32" s="281"/>
      <c r="C32" s="281"/>
      <c r="D32" s="281"/>
    </row>
    <row r="33" spans="1:4" s="163" customFormat="1" x14ac:dyDescent="0.2">
      <c r="A33" s="164" t="s">
        <v>100</v>
      </c>
      <c r="B33" s="282">
        <f>+B34</f>
        <v>0</v>
      </c>
      <c r="C33" s="282">
        <f t="shared" ref="C33:D33" si="6">+C34</f>
        <v>0</v>
      </c>
      <c r="D33" s="282">
        <f t="shared" si="6"/>
        <v>13332768</v>
      </c>
    </row>
    <row r="34" spans="1:4" s="163" customFormat="1" x14ac:dyDescent="0.2">
      <c r="A34" s="161" t="s">
        <v>123</v>
      </c>
      <c r="B34" s="281"/>
      <c r="C34" s="162"/>
      <c r="D34" s="284">
        <v>13332768</v>
      </c>
    </row>
    <row r="35" spans="1:4" s="167" customFormat="1" ht="18" customHeight="1" x14ac:dyDescent="0.2">
      <c r="A35" s="166" t="s">
        <v>352</v>
      </c>
      <c r="B35" s="283">
        <f>+B33+B28+B21</f>
        <v>1151212254</v>
      </c>
      <c r="C35" s="283">
        <f t="shared" ref="C35:D35" si="7">+C33+C28+C21</f>
        <v>1138696157</v>
      </c>
      <c r="D35" s="283">
        <f t="shared" si="7"/>
        <v>975778814</v>
      </c>
    </row>
    <row r="37" spans="1:4" s="160" customFormat="1" ht="28.35" customHeight="1" x14ac:dyDescent="0.2">
      <c r="A37" s="170" t="s">
        <v>354</v>
      </c>
      <c r="B37" s="171">
        <v>2019</v>
      </c>
      <c r="C37" s="171">
        <v>2020</v>
      </c>
      <c r="D37" s="171">
        <v>2021</v>
      </c>
    </row>
    <row r="38" spans="1:4" s="165" customFormat="1" x14ac:dyDescent="0.2">
      <c r="A38" s="164" t="s">
        <v>124</v>
      </c>
      <c r="B38" s="282">
        <f>+B39+B40+B41+B42+B43+B44</f>
        <v>843151959</v>
      </c>
      <c r="C38" s="282">
        <f t="shared" ref="C38:D38" si="8">+C39+C40+C41+C42+C43+C44</f>
        <v>882358349</v>
      </c>
      <c r="D38" s="282">
        <f t="shared" si="8"/>
        <v>760647257</v>
      </c>
    </row>
    <row r="39" spans="1:4" s="163" customFormat="1" x14ac:dyDescent="0.2">
      <c r="A39" s="281" t="s">
        <v>113</v>
      </c>
      <c r="B39" s="281"/>
      <c r="C39" s="162"/>
      <c r="D39" s="162"/>
    </row>
    <row r="40" spans="1:4" s="163" customFormat="1" x14ac:dyDescent="0.2">
      <c r="A40" s="281" t="s">
        <v>114</v>
      </c>
      <c r="B40" s="281">
        <v>600395541</v>
      </c>
      <c r="C40" s="281">
        <v>648762206</v>
      </c>
      <c r="D40" s="285">
        <v>620260851</v>
      </c>
    </row>
    <row r="41" spans="1:4" s="163" customFormat="1" x14ac:dyDescent="0.2">
      <c r="A41" s="281" t="s">
        <v>115</v>
      </c>
      <c r="B41" s="281">
        <v>40609728</v>
      </c>
      <c r="C41" s="281">
        <v>41437005</v>
      </c>
      <c r="D41" s="285">
        <v>39827259</v>
      </c>
    </row>
    <row r="42" spans="1:4" s="163" customFormat="1" x14ac:dyDescent="0.2">
      <c r="A42" s="281" t="s">
        <v>116</v>
      </c>
      <c r="B42" s="281">
        <v>166745512</v>
      </c>
      <c r="C42" s="281">
        <v>190241949</v>
      </c>
      <c r="D42" s="285">
        <v>99767146</v>
      </c>
    </row>
    <row r="43" spans="1:4" s="163" customFormat="1" x14ac:dyDescent="0.2">
      <c r="A43" s="281" t="s">
        <v>145</v>
      </c>
      <c r="B43" s="281">
        <v>269529</v>
      </c>
      <c r="C43" s="281">
        <v>42507</v>
      </c>
      <c r="D43" s="162"/>
    </row>
    <row r="44" spans="1:4" s="163" customFormat="1" x14ac:dyDescent="0.2">
      <c r="A44" s="281" t="s">
        <v>146</v>
      </c>
      <c r="B44" s="281">
        <v>35131649</v>
      </c>
      <c r="C44" s="281">
        <v>1874682</v>
      </c>
      <c r="D44" s="284">
        <v>792001</v>
      </c>
    </row>
    <row r="45" spans="1:4" s="163" customFormat="1" x14ac:dyDescent="0.2">
      <c r="A45" s="164" t="s">
        <v>112</v>
      </c>
      <c r="B45" s="282">
        <f>+B46+B47+B48+B49</f>
        <v>276771274</v>
      </c>
      <c r="C45" s="282">
        <f t="shared" ref="C45:D45" si="9">+C46+C47+C48+C49</f>
        <v>256337808</v>
      </c>
      <c r="D45" s="282">
        <f t="shared" si="9"/>
        <v>201798789</v>
      </c>
    </row>
    <row r="46" spans="1:4" s="163" customFormat="1" x14ac:dyDescent="0.2">
      <c r="A46" s="161" t="s">
        <v>144</v>
      </c>
      <c r="B46" s="281">
        <v>9120836</v>
      </c>
      <c r="C46" s="281">
        <v>2000002</v>
      </c>
      <c r="D46" s="281"/>
    </row>
    <row r="47" spans="1:4" s="163" customFormat="1" x14ac:dyDescent="0.2">
      <c r="A47" s="161" t="s">
        <v>147</v>
      </c>
      <c r="B47" s="281"/>
      <c r="C47" s="281"/>
      <c r="D47" s="281"/>
    </row>
    <row r="48" spans="1:4" s="163" customFormat="1" x14ac:dyDescent="0.2">
      <c r="A48" s="161" t="s">
        <v>121</v>
      </c>
      <c r="B48" s="281">
        <v>267650438</v>
      </c>
      <c r="C48" s="281">
        <v>254337806</v>
      </c>
      <c r="D48" s="281">
        <v>201798789</v>
      </c>
    </row>
    <row r="49" spans="1:4" s="163" customFormat="1" x14ac:dyDescent="0.2">
      <c r="A49" s="161" t="s">
        <v>122</v>
      </c>
      <c r="B49" s="281"/>
      <c r="C49" s="281"/>
      <c r="D49" s="281"/>
    </row>
    <row r="50" spans="1:4" s="163" customFormat="1" x14ac:dyDescent="0.2">
      <c r="A50" s="164" t="s">
        <v>100</v>
      </c>
      <c r="B50" s="164">
        <f>+B51</f>
        <v>0</v>
      </c>
      <c r="C50" s="282">
        <f t="shared" ref="C50:D50" si="10">+C51</f>
        <v>0</v>
      </c>
      <c r="D50" s="282">
        <f t="shared" si="10"/>
        <v>13332768</v>
      </c>
    </row>
    <row r="51" spans="1:4" s="163" customFormat="1" x14ac:dyDescent="0.2">
      <c r="A51" s="161" t="s">
        <v>123</v>
      </c>
      <c r="B51" s="162"/>
      <c r="C51" s="162"/>
      <c r="D51" s="284">
        <v>13332768</v>
      </c>
    </row>
    <row r="52" spans="1:4" s="167" customFormat="1" ht="18" customHeight="1" x14ac:dyDescent="0.2">
      <c r="A52" s="277" t="s">
        <v>353</v>
      </c>
      <c r="B52" s="283">
        <f>+B50+B45+B38</f>
        <v>1119923233</v>
      </c>
      <c r="C52" s="283">
        <f t="shared" ref="C52:D52" si="11">+C50+C45+C38</f>
        <v>1138696157</v>
      </c>
      <c r="D52" s="283">
        <f t="shared" si="11"/>
        <v>975778814</v>
      </c>
    </row>
    <row r="53" spans="1:4" x14ac:dyDescent="0.2">
      <c r="A53" s="278" t="s">
        <v>420</v>
      </c>
    </row>
    <row r="54" spans="1:4" x14ac:dyDescent="0.2">
      <c r="A54" s="279" t="s">
        <v>421</v>
      </c>
    </row>
  </sheetData>
  <pageMargins left="0.70866141732283472" right="0.51181102362204722" top="0.74803149606299213" bottom="0.74803149606299213" header="0.31496062992125984" footer="0.31496062992125984"/>
  <pageSetup paperSize="9" orientation="portrait" r:id="rId1"/>
  <headerFooter>
    <oddHeader>&amp;C&amp;"Arial,Negrita"&amp;18PROYECTO DE PRESUPUESTO 2021</oddHeader>
    <oddFooter>&amp;L&amp;"Arial,Negrita"&amp;8PROYECTO DE PRESUPUESTO PARA EL AÑO FISCAL 2021
INFORMACIÓN PARA LA COMISIÓN DE PRESUPUESTO Y CUENTA GENERAL DE LA REPÚBLICA DEL CONGRESO DE LA REPÚBLICA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8">
    <tabColor rgb="FF92D050"/>
  </sheetPr>
  <dimension ref="A1:W42"/>
  <sheetViews>
    <sheetView view="pageLayout" topLeftCell="A13" zoomScaleNormal="100" zoomScaleSheetLayoutView="100" workbookViewId="0">
      <selection activeCell="Q42" sqref="Q42"/>
    </sheetView>
  </sheetViews>
  <sheetFormatPr baseColWidth="10" defaultColWidth="11.28515625" defaultRowHeight="11.25" x14ac:dyDescent="0.2"/>
  <cols>
    <col min="1" max="1" width="4.7109375" style="136" customWidth="1"/>
    <col min="2" max="2" width="6.7109375" style="136" customWidth="1"/>
    <col min="3" max="3" width="2.42578125" style="136" customWidth="1"/>
    <col min="4" max="4" width="11.85546875" style="136" customWidth="1"/>
    <col min="5" max="5" width="10.85546875" style="136" customWidth="1"/>
    <col min="6" max="6" width="11" style="136" customWidth="1"/>
    <col min="7" max="7" width="3.28515625" style="136" customWidth="1"/>
    <col min="8" max="8" width="8.7109375" style="136" customWidth="1"/>
    <col min="9" max="9" width="12.5703125" style="136" customWidth="1"/>
    <col min="10" max="11" width="2.85546875" style="136" customWidth="1"/>
    <col min="12" max="12" width="11.85546875" style="136" customWidth="1"/>
    <col min="13" max="13" width="2.42578125" style="136" customWidth="1"/>
    <col min="14" max="14" width="12.140625" style="136" customWidth="1"/>
    <col min="15" max="15" width="11" style="136" customWidth="1"/>
    <col min="16" max="16" width="10.7109375" style="136" customWidth="1"/>
    <col min="17" max="17" width="11.28515625" style="136" customWidth="1"/>
    <col min="18" max="18" width="5" style="136" customWidth="1"/>
    <col min="19" max="16384" width="11.28515625" style="136"/>
  </cols>
  <sheetData>
    <row r="1" spans="1:23" s="135" customFormat="1" x14ac:dyDescent="0.2">
      <c r="A1" s="128" t="s">
        <v>423</v>
      </c>
      <c r="B1" s="128"/>
      <c r="C1" s="211"/>
      <c r="D1" s="211"/>
      <c r="E1" s="211"/>
      <c r="F1" s="211"/>
      <c r="G1" s="211"/>
      <c r="H1" s="212"/>
      <c r="I1" s="212"/>
      <c r="J1" s="212"/>
      <c r="K1" s="212"/>
      <c r="L1" s="212"/>
      <c r="M1" s="212"/>
      <c r="N1" s="212"/>
      <c r="O1" s="212"/>
      <c r="P1" s="212"/>
      <c r="Q1" s="212"/>
      <c r="R1" s="212"/>
    </row>
    <row r="2" spans="1:23" s="135" customFormat="1" ht="12" thickBot="1" x14ac:dyDescent="0.25">
      <c r="A2" s="128" t="s">
        <v>367</v>
      </c>
      <c r="B2" s="130"/>
      <c r="C2" s="130"/>
      <c r="D2" s="130"/>
      <c r="E2" s="130"/>
      <c r="F2" s="130"/>
      <c r="G2" s="130"/>
      <c r="H2" s="130"/>
      <c r="I2" s="130"/>
      <c r="J2" s="130"/>
      <c r="K2" s="130"/>
      <c r="L2" s="130"/>
      <c r="M2" s="130"/>
      <c r="N2" s="130"/>
      <c r="O2" s="130"/>
      <c r="P2" s="130"/>
      <c r="Q2" s="130"/>
      <c r="R2" s="130"/>
      <c r="S2" s="134"/>
      <c r="T2" s="134"/>
      <c r="U2" s="134"/>
      <c r="V2" s="134"/>
      <c r="W2" s="134"/>
    </row>
    <row r="3" spans="1:23" s="140" customFormat="1" ht="21" customHeight="1" thickBot="1" x14ac:dyDescent="0.25">
      <c r="A3" s="938" t="s">
        <v>320</v>
      </c>
      <c r="B3" s="938" t="s">
        <v>305</v>
      </c>
      <c r="C3" s="940" t="s">
        <v>124</v>
      </c>
      <c r="D3" s="941"/>
      <c r="E3" s="941"/>
      <c r="F3" s="941"/>
      <c r="G3" s="941"/>
      <c r="H3" s="941"/>
      <c r="I3" s="942"/>
      <c r="J3" s="940" t="s">
        <v>112</v>
      </c>
      <c r="K3" s="941"/>
      <c r="L3" s="941"/>
      <c r="M3" s="941"/>
      <c r="N3" s="942"/>
      <c r="O3" s="940" t="s">
        <v>100</v>
      </c>
      <c r="P3" s="942"/>
      <c r="Q3" s="940" t="s">
        <v>0</v>
      </c>
      <c r="R3" s="942"/>
    </row>
    <row r="4" spans="1:23" s="141" customFormat="1" ht="90.75" customHeight="1" thickBot="1" x14ac:dyDescent="0.25">
      <c r="A4" s="939"/>
      <c r="B4" s="939"/>
      <c r="C4" s="213" t="s">
        <v>113</v>
      </c>
      <c r="D4" s="214" t="s">
        <v>114</v>
      </c>
      <c r="E4" s="214" t="s">
        <v>115</v>
      </c>
      <c r="F4" s="214" t="s">
        <v>116</v>
      </c>
      <c r="G4" s="214" t="s">
        <v>117</v>
      </c>
      <c r="H4" s="214" t="s">
        <v>118</v>
      </c>
      <c r="I4" s="215" t="s">
        <v>109</v>
      </c>
      <c r="J4" s="213" t="s">
        <v>119</v>
      </c>
      <c r="K4" s="214" t="s">
        <v>120</v>
      </c>
      <c r="L4" s="214" t="s">
        <v>121</v>
      </c>
      <c r="M4" s="214" t="s">
        <v>122</v>
      </c>
      <c r="N4" s="215" t="s">
        <v>110</v>
      </c>
      <c r="O4" s="213" t="s">
        <v>123</v>
      </c>
      <c r="P4" s="215" t="s">
        <v>111</v>
      </c>
      <c r="Q4" s="216" t="s">
        <v>148</v>
      </c>
      <c r="R4" s="217" t="s">
        <v>98</v>
      </c>
    </row>
    <row r="5" spans="1:23" s="141" customFormat="1" ht="109.5" hidden="1" customHeight="1" x14ac:dyDescent="0.2">
      <c r="A5" s="286"/>
      <c r="B5" s="286"/>
      <c r="C5" s="287"/>
      <c r="D5" s="288"/>
      <c r="E5" s="288"/>
      <c r="F5" s="288"/>
      <c r="G5" s="288"/>
      <c r="H5" s="288"/>
      <c r="I5" s="289"/>
      <c r="J5" s="287"/>
      <c r="K5" s="288"/>
      <c r="L5" s="288"/>
      <c r="M5" s="288"/>
      <c r="N5" s="289"/>
      <c r="O5" s="287"/>
      <c r="P5" s="289"/>
      <c r="Q5" s="290"/>
      <c r="R5" s="291"/>
    </row>
    <row r="6" spans="1:23" s="141" customFormat="1" ht="109.5" hidden="1" customHeight="1" x14ac:dyDescent="0.2">
      <c r="A6" s="286"/>
      <c r="B6" s="286"/>
      <c r="C6" s="287"/>
      <c r="D6" s="288"/>
      <c r="E6" s="288"/>
      <c r="F6" s="288"/>
      <c r="G6" s="288"/>
      <c r="H6" s="288"/>
      <c r="I6" s="289"/>
      <c r="J6" s="287"/>
      <c r="K6" s="288"/>
      <c r="L6" s="288"/>
      <c r="M6" s="288"/>
      <c r="N6" s="289"/>
      <c r="O6" s="287"/>
      <c r="P6" s="289"/>
      <c r="Q6" s="290"/>
      <c r="R6" s="291"/>
    </row>
    <row r="7" spans="1:23" s="141" customFormat="1" ht="109.5" hidden="1" customHeight="1" x14ac:dyDescent="0.2">
      <c r="A7" s="286"/>
      <c r="B7" s="286"/>
      <c r="C7" s="287"/>
      <c r="D7" s="288"/>
      <c r="E7" s="288"/>
      <c r="F7" s="288"/>
      <c r="G7" s="288"/>
      <c r="H7" s="288"/>
      <c r="I7" s="289"/>
      <c r="J7" s="287"/>
      <c r="K7" s="288"/>
      <c r="L7" s="288"/>
      <c r="M7" s="288"/>
      <c r="N7" s="289"/>
      <c r="O7" s="287"/>
      <c r="P7" s="289"/>
      <c r="Q7" s="290"/>
      <c r="R7" s="291"/>
    </row>
    <row r="8" spans="1:23" s="141" customFormat="1" ht="109.5" hidden="1" customHeight="1" x14ac:dyDescent="0.2">
      <c r="A8" s="286"/>
      <c r="B8" s="286"/>
      <c r="C8" s="287"/>
      <c r="D8" s="288"/>
      <c r="E8" s="288"/>
      <c r="F8" s="288"/>
      <c r="G8" s="288"/>
      <c r="H8" s="288"/>
      <c r="I8" s="289"/>
      <c r="J8" s="287"/>
      <c r="K8" s="288"/>
      <c r="L8" s="288"/>
      <c r="M8" s="288"/>
      <c r="N8" s="289"/>
      <c r="O8" s="287"/>
      <c r="P8" s="289"/>
      <c r="Q8" s="290"/>
      <c r="R8" s="291"/>
    </row>
    <row r="9" spans="1:23" s="141" customFormat="1" ht="109.5" hidden="1" customHeight="1" x14ac:dyDescent="0.2">
      <c r="A9" s="286"/>
      <c r="B9" s="286"/>
      <c r="C9" s="287"/>
      <c r="D9" s="288"/>
      <c r="E9" s="288"/>
      <c r="F9" s="288"/>
      <c r="G9" s="288"/>
      <c r="H9" s="288"/>
      <c r="I9" s="289"/>
      <c r="J9" s="287"/>
      <c r="K9" s="288"/>
      <c r="L9" s="288"/>
      <c r="M9" s="288"/>
      <c r="N9" s="289"/>
      <c r="O9" s="287"/>
      <c r="P9" s="289"/>
      <c r="Q9" s="290"/>
      <c r="R9" s="291"/>
    </row>
    <row r="10" spans="1:23" s="141" customFormat="1" ht="109.5" hidden="1" customHeight="1" x14ac:dyDescent="0.2">
      <c r="A10" s="286"/>
      <c r="B10" s="286"/>
      <c r="C10" s="287"/>
      <c r="D10" s="288"/>
      <c r="E10" s="288"/>
      <c r="F10" s="288"/>
      <c r="G10" s="288"/>
      <c r="H10" s="288"/>
      <c r="I10" s="289"/>
      <c r="J10" s="287"/>
      <c r="K10" s="288"/>
      <c r="L10" s="288"/>
      <c r="M10" s="288"/>
      <c r="N10" s="289"/>
      <c r="O10" s="287"/>
      <c r="P10" s="289"/>
      <c r="Q10" s="290"/>
      <c r="R10" s="291"/>
    </row>
    <row r="11" spans="1:23" s="141" customFormat="1" ht="109.5" hidden="1" customHeight="1" thickBot="1" x14ac:dyDescent="0.25">
      <c r="A11" s="286"/>
      <c r="B11" s="286"/>
      <c r="C11" s="287"/>
      <c r="D11" s="288"/>
      <c r="E11" s="288"/>
      <c r="F11" s="288"/>
      <c r="G11" s="288"/>
      <c r="H11" s="288"/>
      <c r="I11" s="289"/>
      <c r="J11" s="287"/>
      <c r="K11" s="288"/>
      <c r="L11" s="288"/>
      <c r="M11" s="288"/>
      <c r="N11" s="289"/>
      <c r="O11" s="287"/>
      <c r="P11" s="289"/>
      <c r="Q11" s="290"/>
      <c r="R11" s="291"/>
    </row>
    <row r="12" spans="1:23" ht="12" thickBot="1" x14ac:dyDescent="0.25">
      <c r="A12" s="218" t="s">
        <v>480</v>
      </c>
      <c r="B12" s="218" t="s">
        <v>481</v>
      </c>
      <c r="C12" s="219"/>
      <c r="D12" s="295">
        <v>9887015</v>
      </c>
      <c r="E12" s="296">
        <v>2575733</v>
      </c>
      <c r="F12" s="295">
        <v>12440956</v>
      </c>
      <c r="G12" s="297"/>
      <c r="H12" s="297"/>
      <c r="I12" s="298">
        <f>+H12+G12+F12+E12+D12</f>
        <v>24903704</v>
      </c>
      <c r="J12" s="299"/>
      <c r="K12" s="297"/>
      <c r="L12" s="300">
        <v>135151601</v>
      </c>
      <c r="M12" s="297"/>
      <c r="N12" s="298">
        <f>+M12+L12</f>
        <v>135151601</v>
      </c>
      <c r="O12" s="301">
        <v>13332768</v>
      </c>
      <c r="P12" s="298">
        <f>+O12</f>
        <v>13332768</v>
      </c>
      <c r="Q12" s="301">
        <f>+P12+N12+I12</f>
        <v>173388073</v>
      </c>
      <c r="R12" s="302"/>
    </row>
    <row r="13" spans="1:23" ht="12" thickBot="1" x14ac:dyDescent="0.25">
      <c r="A13" s="218" t="s">
        <v>480</v>
      </c>
      <c r="B13" s="220" t="s">
        <v>482</v>
      </c>
      <c r="C13" s="221"/>
      <c r="D13" s="295">
        <v>1758621</v>
      </c>
      <c r="E13" s="296">
        <v>39474</v>
      </c>
      <c r="F13" s="295">
        <v>1340288</v>
      </c>
      <c r="G13" s="303"/>
      <c r="H13" s="303"/>
      <c r="I13" s="298">
        <f t="shared" ref="I13:I39" si="0">+H13+G13+F13+E13+D13</f>
        <v>3138383</v>
      </c>
      <c r="J13" s="304"/>
      <c r="K13" s="303"/>
      <c r="L13" s="305">
        <v>23361534</v>
      </c>
      <c r="M13" s="303"/>
      <c r="N13" s="298">
        <f t="shared" ref="N13:N39" si="1">+M13+L13</f>
        <v>23361534</v>
      </c>
      <c r="O13" s="304"/>
      <c r="P13" s="306"/>
      <c r="Q13" s="301">
        <f t="shared" ref="Q13:Q39" si="2">+P13+N13+I13</f>
        <v>26499917</v>
      </c>
      <c r="R13" s="307"/>
    </row>
    <row r="14" spans="1:23" ht="12" thickBot="1" x14ac:dyDescent="0.25">
      <c r="A14" s="218" t="s">
        <v>480</v>
      </c>
      <c r="B14" s="220" t="s">
        <v>483</v>
      </c>
      <c r="C14" s="222"/>
      <c r="D14" s="295">
        <v>161661</v>
      </c>
      <c r="E14" s="296">
        <v>2500</v>
      </c>
      <c r="F14" s="295">
        <v>305933</v>
      </c>
      <c r="G14" s="305"/>
      <c r="H14" s="305"/>
      <c r="I14" s="298">
        <f t="shared" si="0"/>
        <v>470094</v>
      </c>
      <c r="J14" s="308"/>
      <c r="K14" s="309"/>
      <c r="L14" s="305">
        <v>9125138</v>
      </c>
      <c r="M14" s="309"/>
      <c r="N14" s="298">
        <f t="shared" si="1"/>
        <v>9125138</v>
      </c>
      <c r="O14" s="308"/>
      <c r="P14" s="310"/>
      <c r="Q14" s="301">
        <f t="shared" si="2"/>
        <v>9595232</v>
      </c>
      <c r="R14" s="311"/>
    </row>
    <row r="15" spans="1:23" ht="12" thickBot="1" x14ac:dyDescent="0.25">
      <c r="A15" s="218" t="s">
        <v>480</v>
      </c>
      <c r="B15" s="220" t="s">
        <v>484</v>
      </c>
      <c r="C15" s="222"/>
      <c r="D15" s="295"/>
      <c r="E15" s="305"/>
      <c r="F15" s="295">
        <v>222579</v>
      </c>
      <c r="G15" s="305"/>
      <c r="H15" s="305"/>
      <c r="I15" s="298">
        <f t="shared" si="0"/>
        <v>222579</v>
      </c>
      <c r="J15" s="308"/>
      <c r="K15" s="309"/>
      <c r="L15" s="305">
        <v>12184726</v>
      </c>
      <c r="M15" s="309"/>
      <c r="N15" s="298">
        <f t="shared" si="1"/>
        <v>12184726</v>
      </c>
      <c r="O15" s="308"/>
      <c r="P15" s="310"/>
      <c r="Q15" s="301">
        <f t="shared" si="2"/>
        <v>12407305</v>
      </c>
      <c r="R15" s="311"/>
    </row>
    <row r="16" spans="1:23" ht="12" thickBot="1" x14ac:dyDescent="0.25">
      <c r="A16" s="218" t="s">
        <v>480</v>
      </c>
      <c r="B16" s="220" t="s">
        <v>485</v>
      </c>
      <c r="C16" s="221"/>
      <c r="D16" s="295">
        <v>153516</v>
      </c>
      <c r="E16" s="303"/>
      <c r="F16" s="295">
        <v>291086</v>
      </c>
      <c r="G16" s="303"/>
      <c r="H16" s="303"/>
      <c r="I16" s="298">
        <f t="shared" si="0"/>
        <v>444602</v>
      </c>
      <c r="J16" s="304"/>
      <c r="K16" s="303"/>
      <c r="L16" s="305">
        <v>8321399</v>
      </c>
      <c r="M16" s="303"/>
      <c r="N16" s="298">
        <f t="shared" si="1"/>
        <v>8321399</v>
      </c>
      <c r="O16" s="304"/>
      <c r="P16" s="306"/>
      <c r="Q16" s="301">
        <f t="shared" si="2"/>
        <v>8766001</v>
      </c>
      <c r="R16" s="307"/>
    </row>
    <row r="17" spans="1:18" ht="12" thickBot="1" x14ac:dyDescent="0.25">
      <c r="A17" s="218" t="s">
        <v>480</v>
      </c>
      <c r="B17" s="220" t="s">
        <v>486</v>
      </c>
      <c r="C17" s="223"/>
      <c r="D17" s="295">
        <v>2217284</v>
      </c>
      <c r="E17" s="296">
        <v>1506890</v>
      </c>
      <c r="F17" s="295">
        <v>890795</v>
      </c>
      <c r="G17" s="296"/>
      <c r="H17" s="296"/>
      <c r="I17" s="298">
        <f t="shared" si="0"/>
        <v>4614969</v>
      </c>
      <c r="J17" s="312"/>
      <c r="K17" s="296"/>
      <c r="L17" s="296">
        <v>2450320</v>
      </c>
      <c r="M17" s="296"/>
      <c r="N17" s="298">
        <f t="shared" si="1"/>
        <v>2450320</v>
      </c>
      <c r="O17" s="312"/>
      <c r="P17" s="313"/>
      <c r="Q17" s="301">
        <f t="shared" si="2"/>
        <v>7065289</v>
      </c>
      <c r="R17" s="314"/>
    </row>
    <row r="18" spans="1:18" ht="12" thickBot="1" x14ac:dyDescent="0.25">
      <c r="A18" s="218" t="s">
        <v>480</v>
      </c>
      <c r="B18" s="220" t="s">
        <v>487</v>
      </c>
      <c r="C18" s="223"/>
      <c r="D18" s="295">
        <v>1046691</v>
      </c>
      <c r="E18" s="296">
        <v>895959</v>
      </c>
      <c r="F18" s="295">
        <v>637131</v>
      </c>
      <c r="G18" s="296"/>
      <c r="H18" s="296"/>
      <c r="I18" s="298">
        <f t="shared" si="0"/>
        <v>2579781</v>
      </c>
      <c r="J18" s="312"/>
      <c r="K18" s="296"/>
      <c r="L18" s="296">
        <v>2100000</v>
      </c>
      <c r="M18" s="296"/>
      <c r="N18" s="298">
        <f t="shared" si="1"/>
        <v>2100000</v>
      </c>
      <c r="O18" s="315"/>
      <c r="P18" s="313"/>
      <c r="Q18" s="301">
        <f t="shared" si="2"/>
        <v>4679781</v>
      </c>
      <c r="R18" s="314"/>
    </row>
    <row r="19" spans="1:18" s="169" customFormat="1" ht="12" thickBot="1" x14ac:dyDescent="0.25">
      <c r="A19" s="218" t="s">
        <v>480</v>
      </c>
      <c r="B19" s="220" t="s">
        <v>488</v>
      </c>
      <c r="C19" s="294"/>
      <c r="D19" s="295">
        <v>2971791</v>
      </c>
      <c r="E19" s="316">
        <v>1906670</v>
      </c>
      <c r="F19" s="295">
        <v>1487044</v>
      </c>
      <c r="G19" s="316"/>
      <c r="H19" s="316"/>
      <c r="I19" s="298">
        <f t="shared" si="0"/>
        <v>6365505</v>
      </c>
      <c r="J19" s="317"/>
      <c r="K19" s="316"/>
      <c r="L19" s="316">
        <v>3829671</v>
      </c>
      <c r="M19" s="316"/>
      <c r="N19" s="298">
        <f t="shared" si="1"/>
        <v>3829671</v>
      </c>
      <c r="O19" s="318"/>
      <c r="P19" s="319"/>
      <c r="Q19" s="301">
        <f t="shared" si="2"/>
        <v>10195176</v>
      </c>
      <c r="R19" s="320"/>
    </row>
    <row r="20" spans="1:18" s="169" customFormat="1" ht="12" thickBot="1" x14ac:dyDescent="0.25">
      <c r="A20" s="218" t="s">
        <v>480</v>
      </c>
      <c r="B20" s="220" t="s">
        <v>489</v>
      </c>
      <c r="C20" s="294"/>
      <c r="D20" s="295">
        <v>767805</v>
      </c>
      <c r="E20" s="316">
        <v>54162</v>
      </c>
      <c r="F20" s="295">
        <v>1607298</v>
      </c>
      <c r="G20" s="316"/>
      <c r="H20" s="316"/>
      <c r="I20" s="298">
        <f t="shared" si="0"/>
        <v>2429265</v>
      </c>
      <c r="J20" s="317"/>
      <c r="K20" s="316"/>
      <c r="L20" s="316">
        <v>5140000</v>
      </c>
      <c r="M20" s="316"/>
      <c r="N20" s="298">
        <f t="shared" si="1"/>
        <v>5140000</v>
      </c>
      <c r="O20" s="318"/>
      <c r="P20" s="319"/>
      <c r="Q20" s="301">
        <f t="shared" si="2"/>
        <v>7569265</v>
      </c>
      <c r="R20" s="320"/>
    </row>
    <row r="21" spans="1:18" s="169" customFormat="1" ht="12" thickBot="1" x14ac:dyDescent="0.25">
      <c r="A21" s="218" t="s">
        <v>480</v>
      </c>
      <c r="B21" s="220" t="s">
        <v>490</v>
      </c>
      <c r="C21" s="294"/>
      <c r="D21" s="295">
        <v>10617274</v>
      </c>
      <c r="E21" s="316">
        <v>16474967</v>
      </c>
      <c r="F21" s="295">
        <v>2196206</v>
      </c>
      <c r="G21" s="316"/>
      <c r="H21" s="316"/>
      <c r="I21" s="298">
        <f t="shared" si="0"/>
        <v>29288447</v>
      </c>
      <c r="J21" s="317"/>
      <c r="K21" s="316"/>
      <c r="L21" s="316"/>
      <c r="M21" s="316"/>
      <c r="N21" s="298">
        <f t="shared" si="1"/>
        <v>0</v>
      </c>
      <c r="O21" s="318"/>
      <c r="P21" s="319"/>
      <c r="Q21" s="301">
        <f t="shared" si="2"/>
        <v>29288447</v>
      </c>
      <c r="R21" s="320"/>
    </row>
    <row r="22" spans="1:18" s="169" customFormat="1" ht="12" thickBot="1" x14ac:dyDescent="0.25">
      <c r="A22" s="218" t="s">
        <v>480</v>
      </c>
      <c r="B22" s="220" t="s">
        <v>491</v>
      </c>
      <c r="C22" s="294"/>
      <c r="D22" s="295">
        <v>122408981</v>
      </c>
      <c r="E22" s="316">
        <v>9599926</v>
      </c>
      <c r="F22" s="295">
        <v>3905105</v>
      </c>
      <c r="G22" s="316"/>
      <c r="H22" s="316"/>
      <c r="I22" s="298">
        <f t="shared" si="0"/>
        <v>135914012</v>
      </c>
      <c r="J22" s="317"/>
      <c r="K22" s="316"/>
      <c r="L22" s="316"/>
      <c r="M22" s="316"/>
      <c r="N22" s="298">
        <f t="shared" si="1"/>
        <v>0</v>
      </c>
      <c r="O22" s="318"/>
      <c r="P22" s="319"/>
      <c r="Q22" s="301">
        <f t="shared" si="2"/>
        <v>135914012</v>
      </c>
      <c r="R22" s="320"/>
    </row>
    <row r="23" spans="1:18" s="169" customFormat="1" ht="12" thickBot="1" x14ac:dyDescent="0.25">
      <c r="A23" s="218" t="s">
        <v>480</v>
      </c>
      <c r="B23" s="220" t="s">
        <v>492</v>
      </c>
      <c r="C23" s="294"/>
      <c r="D23" s="295">
        <v>53569074</v>
      </c>
      <c r="E23" s="316">
        <v>1253090</v>
      </c>
      <c r="F23" s="295">
        <v>1726341</v>
      </c>
      <c r="G23" s="316"/>
      <c r="H23" s="316"/>
      <c r="I23" s="298">
        <f t="shared" si="0"/>
        <v>56548505</v>
      </c>
      <c r="J23" s="317"/>
      <c r="K23" s="316"/>
      <c r="L23" s="316"/>
      <c r="M23" s="316"/>
      <c r="N23" s="298">
        <f t="shared" si="1"/>
        <v>0</v>
      </c>
      <c r="O23" s="318"/>
      <c r="P23" s="319"/>
      <c r="Q23" s="301">
        <f t="shared" si="2"/>
        <v>56548505</v>
      </c>
      <c r="R23" s="320"/>
    </row>
    <row r="24" spans="1:18" s="169" customFormat="1" ht="12" thickBot="1" x14ac:dyDescent="0.25">
      <c r="A24" s="218" t="s">
        <v>480</v>
      </c>
      <c r="B24" s="220" t="s">
        <v>493</v>
      </c>
      <c r="C24" s="294"/>
      <c r="D24" s="295">
        <v>57023104</v>
      </c>
      <c r="E24" s="316">
        <v>1443231</v>
      </c>
      <c r="F24" s="295">
        <v>2229895</v>
      </c>
      <c r="G24" s="316"/>
      <c r="H24" s="316"/>
      <c r="I24" s="298">
        <f t="shared" si="0"/>
        <v>60696230</v>
      </c>
      <c r="J24" s="317"/>
      <c r="K24" s="316"/>
      <c r="L24" s="316"/>
      <c r="M24" s="316"/>
      <c r="N24" s="298">
        <f t="shared" si="1"/>
        <v>0</v>
      </c>
      <c r="O24" s="318"/>
      <c r="P24" s="319"/>
      <c r="Q24" s="301">
        <f t="shared" si="2"/>
        <v>60696230</v>
      </c>
      <c r="R24" s="320"/>
    </row>
    <row r="25" spans="1:18" s="169" customFormat="1" ht="12" thickBot="1" x14ac:dyDescent="0.25">
      <c r="A25" s="218" t="s">
        <v>480</v>
      </c>
      <c r="B25" s="220" t="s">
        <v>494</v>
      </c>
      <c r="C25" s="294"/>
      <c r="D25" s="295">
        <v>25405940</v>
      </c>
      <c r="E25" s="316">
        <v>249194</v>
      </c>
      <c r="F25" s="295">
        <v>906379</v>
      </c>
      <c r="G25" s="316"/>
      <c r="H25" s="316"/>
      <c r="I25" s="298">
        <f t="shared" si="0"/>
        <v>26561513</v>
      </c>
      <c r="J25" s="317"/>
      <c r="K25" s="316"/>
      <c r="L25" s="316"/>
      <c r="M25" s="316"/>
      <c r="N25" s="298">
        <f t="shared" si="1"/>
        <v>0</v>
      </c>
      <c r="O25" s="318"/>
      <c r="P25" s="319"/>
      <c r="Q25" s="301">
        <f t="shared" si="2"/>
        <v>26561513</v>
      </c>
      <c r="R25" s="320"/>
    </row>
    <row r="26" spans="1:18" s="169" customFormat="1" ht="12" thickBot="1" x14ac:dyDescent="0.25">
      <c r="A26" s="218" t="s">
        <v>480</v>
      </c>
      <c r="B26" s="220" t="s">
        <v>495</v>
      </c>
      <c r="C26" s="294"/>
      <c r="D26" s="295">
        <v>17374261</v>
      </c>
      <c r="E26" s="316">
        <v>83989</v>
      </c>
      <c r="F26" s="295">
        <v>620151</v>
      </c>
      <c r="G26" s="316"/>
      <c r="H26" s="316"/>
      <c r="I26" s="298">
        <f t="shared" si="0"/>
        <v>18078401</v>
      </c>
      <c r="J26" s="317"/>
      <c r="K26" s="316"/>
      <c r="L26" s="316"/>
      <c r="M26" s="316"/>
      <c r="N26" s="298">
        <f t="shared" si="1"/>
        <v>0</v>
      </c>
      <c r="O26" s="318"/>
      <c r="P26" s="319"/>
      <c r="Q26" s="301">
        <f t="shared" si="2"/>
        <v>18078401</v>
      </c>
      <c r="R26" s="320"/>
    </row>
    <row r="27" spans="1:18" s="169" customFormat="1" ht="12" thickBot="1" x14ac:dyDescent="0.25">
      <c r="A27" s="218" t="s">
        <v>480</v>
      </c>
      <c r="B27" s="220" t="s">
        <v>496</v>
      </c>
      <c r="C27" s="294"/>
      <c r="D27" s="295">
        <v>29707214</v>
      </c>
      <c r="E27" s="316">
        <v>235976</v>
      </c>
      <c r="F27" s="295">
        <v>1077364</v>
      </c>
      <c r="G27" s="316"/>
      <c r="H27" s="316"/>
      <c r="I27" s="298">
        <f t="shared" si="0"/>
        <v>31020554</v>
      </c>
      <c r="J27" s="317"/>
      <c r="K27" s="316"/>
      <c r="L27" s="316"/>
      <c r="M27" s="316"/>
      <c r="N27" s="298">
        <f t="shared" si="1"/>
        <v>0</v>
      </c>
      <c r="O27" s="318"/>
      <c r="P27" s="319"/>
      <c r="Q27" s="301">
        <f t="shared" si="2"/>
        <v>31020554</v>
      </c>
      <c r="R27" s="320"/>
    </row>
    <row r="28" spans="1:18" s="169" customFormat="1" ht="12" thickBot="1" x14ac:dyDescent="0.25">
      <c r="A28" s="218" t="s">
        <v>480</v>
      </c>
      <c r="B28" s="220" t="s">
        <v>497</v>
      </c>
      <c r="C28" s="294"/>
      <c r="D28" s="295">
        <v>95467692</v>
      </c>
      <c r="E28" s="316">
        <v>591710</v>
      </c>
      <c r="F28" s="295">
        <v>2937297</v>
      </c>
      <c r="G28" s="316"/>
      <c r="H28" s="316"/>
      <c r="I28" s="298">
        <f t="shared" si="0"/>
        <v>98996699</v>
      </c>
      <c r="J28" s="317"/>
      <c r="K28" s="316"/>
      <c r="L28" s="316"/>
      <c r="M28" s="316"/>
      <c r="N28" s="298">
        <f t="shared" si="1"/>
        <v>0</v>
      </c>
      <c r="O28" s="318"/>
      <c r="P28" s="319"/>
      <c r="Q28" s="301">
        <f t="shared" si="2"/>
        <v>98996699</v>
      </c>
      <c r="R28" s="320"/>
    </row>
    <row r="29" spans="1:18" s="169" customFormat="1" ht="12" thickBot="1" x14ac:dyDescent="0.25">
      <c r="A29" s="218" t="s">
        <v>480</v>
      </c>
      <c r="B29" s="220" t="s">
        <v>498</v>
      </c>
      <c r="C29" s="294"/>
      <c r="D29" s="295">
        <v>10337506</v>
      </c>
      <c r="E29" s="316">
        <v>205162</v>
      </c>
      <c r="F29" s="295">
        <v>549542</v>
      </c>
      <c r="G29" s="316"/>
      <c r="H29" s="316"/>
      <c r="I29" s="298">
        <f t="shared" si="0"/>
        <v>11092210</v>
      </c>
      <c r="J29" s="317"/>
      <c r="K29" s="316"/>
      <c r="L29" s="316"/>
      <c r="M29" s="316"/>
      <c r="N29" s="298">
        <f t="shared" si="1"/>
        <v>0</v>
      </c>
      <c r="O29" s="318"/>
      <c r="P29" s="319"/>
      <c r="Q29" s="301">
        <f t="shared" si="2"/>
        <v>11092210</v>
      </c>
      <c r="R29" s="320"/>
    </row>
    <row r="30" spans="1:18" s="169" customFormat="1" ht="12" thickBot="1" x14ac:dyDescent="0.25">
      <c r="A30" s="218" t="s">
        <v>480</v>
      </c>
      <c r="B30" s="220" t="s">
        <v>499</v>
      </c>
      <c r="C30" s="294"/>
      <c r="D30" s="295">
        <v>11337378</v>
      </c>
      <c r="E30" s="295">
        <v>1837601</v>
      </c>
      <c r="F30" s="295">
        <v>7230002</v>
      </c>
      <c r="G30" s="316"/>
      <c r="H30" s="316"/>
      <c r="I30" s="298">
        <f t="shared" si="0"/>
        <v>20404981</v>
      </c>
      <c r="J30" s="317"/>
      <c r="K30" s="316"/>
      <c r="L30" s="316"/>
      <c r="M30" s="316"/>
      <c r="N30" s="298">
        <f t="shared" si="1"/>
        <v>0</v>
      </c>
      <c r="O30" s="318"/>
      <c r="P30" s="319"/>
      <c r="Q30" s="301">
        <f t="shared" si="2"/>
        <v>20404981</v>
      </c>
      <c r="R30" s="320"/>
    </row>
    <row r="31" spans="1:18" s="169" customFormat="1" ht="12" thickBot="1" x14ac:dyDescent="0.25">
      <c r="A31" s="218" t="s">
        <v>480</v>
      </c>
      <c r="B31" s="220" t="s">
        <v>500</v>
      </c>
      <c r="C31" s="294"/>
      <c r="D31" s="295">
        <v>42399497</v>
      </c>
      <c r="E31" s="295">
        <v>613868</v>
      </c>
      <c r="F31" s="295">
        <v>10432442</v>
      </c>
      <c r="G31" s="316"/>
      <c r="H31" s="295">
        <v>250501</v>
      </c>
      <c r="I31" s="298">
        <f t="shared" si="0"/>
        <v>53696308</v>
      </c>
      <c r="J31" s="317"/>
      <c r="K31" s="316"/>
      <c r="L31" s="316">
        <v>44800</v>
      </c>
      <c r="M31" s="316"/>
      <c r="N31" s="298">
        <f t="shared" si="1"/>
        <v>44800</v>
      </c>
      <c r="O31" s="318"/>
      <c r="P31" s="319"/>
      <c r="Q31" s="301">
        <f t="shared" si="2"/>
        <v>53741108</v>
      </c>
      <c r="R31" s="320"/>
    </row>
    <row r="32" spans="1:18" s="169" customFormat="1" ht="12" thickBot="1" x14ac:dyDescent="0.25">
      <c r="A32" s="218" t="s">
        <v>480</v>
      </c>
      <c r="B32" s="220" t="s">
        <v>501</v>
      </c>
      <c r="C32" s="294"/>
      <c r="D32" s="295">
        <v>23613692</v>
      </c>
      <c r="E32" s="295">
        <v>142320</v>
      </c>
      <c r="F32" s="295">
        <v>8244004</v>
      </c>
      <c r="G32" s="316"/>
      <c r="H32" s="295"/>
      <c r="I32" s="298">
        <f t="shared" si="0"/>
        <v>32000016</v>
      </c>
      <c r="J32" s="317"/>
      <c r="K32" s="316"/>
      <c r="L32" s="316"/>
      <c r="M32" s="316"/>
      <c r="N32" s="298">
        <f t="shared" si="1"/>
        <v>0</v>
      </c>
      <c r="O32" s="318"/>
      <c r="P32" s="319"/>
      <c r="Q32" s="301">
        <f t="shared" si="2"/>
        <v>32000016</v>
      </c>
      <c r="R32" s="320"/>
    </row>
    <row r="33" spans="1:18" s="169" customFormat="1" ht="12" thickBot="1" x14ac:dyDescent="0.25">
      <c r="A33" s="218" t="s">
        <v>480</v>
      </c>
      <c r="B33" s="220" t="s">
        <v>502</v>
      </c>
      <c r="C33" s="294"/>
      <c r="D33" s="295">
        <v>24181335</v>
      </c>
      <c r="E33" s="295">
        <v>114837</v>
      </c>
      <c r="F33" s="295">
        <v>7831958</v>
      </c>
      <c r="G33" s="316"/>
      <c r="H33" s="295"/>
      <c r="I33" s="298">
        <f t="shared" si="0"/>
        <v>32128130</v>
      </c>
      <c r="J33" s="317"/>
      <c r="K33" s="316"/>
      <c r="L33" s="316"/>
      <c r="M33" s="316"/>
      <c r="N33" s="298">
        <f t="shared" si="1"/>
        <v>0</v>
      </c>
      <c r="O33" s="318"/>
      <c r="P33" s="319"/>
      <c r="Q33" s="301">
        <f t="shared" si="2"/>
        <v>32128130</v>
      </c>
      <c r="R33" s="320"/>
    </row>
    <row r="34" spans="1:18" s="169" customFormat="1" ht="12" thickBot="1" x14ac:dyDescent="0.25">
      <c r="A34" s="218" t="s">
        <v>480</v>
      </c>
      <c r="B34" s="220" t="s">
        <v>503</v>
      </c>
      <c r="C34" s="294"/>
      <c r="D34" s="295">
        <v>14928613</v>
      </c>
      <c r="E34" s="295"/>
      <c r="F34" s="295">
        <v>6548220</v>
      </c>
      <c r="G34" s="316"/>
      <c r="H34" s="316">
        <v>146553</v>
      </c>
      <c r="I34" s="298">
        <f t="shared" si="0"/>
        <v>21623386</v>
      </c>
      <c r="J34" s="317"/>
      <c r="K34" s="316"/>
      <c r="L34" s="316">
        <v>22400</v>
      </c>
      <c r="M34" s="316"/>
      <c r="N34" s="298">
        <f t="shared" si="1"/>
        <v>22400</v>
      </c>
      <c r="O34" s="318"/>
      <c r="P34" s="319"/>
      <c r="Q34" s="301">
        <f t="shared" si="2"/>
        <v>21645786</v>
      </c>
      <c r="R34" s="320"/>
    </row>
    <row r="35" spans="1:18" s="169" customFormat="1" ht="12" thickBot="1" x14ac:dyDescent="0.25">
      <c r="A35" s="218" t="s">
        <v>480</v>
      </c>
      <c r="B35" s="220" t="s">
        <v>504</v>
      </c>
      <c r="C35" s="294"/>
      <c r="D35" s="295">
        <v>29889699</v>
      </c>
      <c r="E35" s="295"/>
      <c r="F35" s="295">
        <v>8232968</v>
      </c>
      <c r="G35" s="316"/>
      <c r="H35" s="316">
        <v>394947</v>
      </c>
      <c r="I35" s="298">
        <f t="shared" si="0"/>
        <v>38517614</v>
      </c>
      <c r="J35" s="317"/>
      <c r="K35" s="316"/>
      <c r="L35" s="316">
        <v>44800</v>
      </c>
      <c r="M35" s="316"/>
      <c r="N35" s="298">
        <f t="shared" si="1"/>
        <v>44800</v>
      </c>
      <c r="O35" s="318"/>
      <c r="P35" s="319"/>
      <c r="Q35" s="301">
        <f t="shared" si="2"/>
        <v>38562414</v>
      </c>
      <c r="R35" s="320"/>
    </row>
    <row r="36" spans="1:18" s="169" customFormat="1" ht="12" thickBot="1" x14ac:dyDescent="0.25">
      <c r="A36" s="218" t="s">
        <v>480</v>
      </c>
      <c r="B36" s="220" t="s">
        <v>505</v>
      </c>
      <c r="C36" s="294"/>
      <c r="D36" s="295">
        <v>8015849</v>
      </c>
      <c r="E36" s="295"/>
      <c r="F36" s="295">
        <v>3615418</v>
      </c>
      <c r="G36" s="316"/>
      <c r="H36" s="316"/>
      <c r="I36" s="298">
        <f t="shared" si="0"/>
        <v>11631267</v>
      </c>
      <c r="J36" s="317"/>
      <c r="K36" s="316"/>
      <c r="L36" s="316"/>
      <c r="M36" s="316"/>
      <c r="N36" s="298">
        <f t="shared" si="1"/>
        <v>0</v>
      </c>
      <c r="O36" s="318"/>
      <c r="P36" s="319"/>
      <c r="Q36" s="301">
        <f t="shared" si="2"/>
        <v>11631267</v>
      </c>
      <c r="R36" s="320"/>
    </row>
    <row r="37" spans="1:18" s="169" customFormat="1" ht="12" thickBot="1" x14ac:dyDescent="0.25">
      <c r="A37" s="218" t="s">
        <v>480</v>
      </c>
      <c r="B37" s="220" t="s">
        <v>506</v>
      </c>
      <c r="C37" s="294"/>
      <c r="D37" s="295">
        <v>11526702</v>
      </c>
      <c r="E37" s="295"/>
      <c r="F37" s="295">
        <v>7614648</v>
      </c>
      <c r="G37" s="316"/>
      <c r="H37" s="316"/>
      <c r="I37" s="298">
        <f t="shared" si="0"/>
        <v>19141350</v>
      </c>
      <c r="J37" s="317"/>
      <c r="K37" s="316"/>
      <c r="L37" s="316">
        <v>22400</v>
      </c>
      <c r="M37" s="316"/>
      <c r="N37" s="298">
        <f t="shared" si="1"/>
        <v>22400</v>
      </c>
      <c r="O37" s="318"/>
      <c r="P37" s="319"/>
      <c r="Q37" s="301">
        <f t="shared" si="2"/>
        <v>19163750</v>
      </c>
      <c r="R37" s="320"/>
    </row>
    <row r="38" spans="1:18" s="169" customFormat="1" ht="12" thickBot="1" x14ac:dyDescent="0.25">
      <c r="A38" s="218" t="s">
        <v>480</v>
      </c>
      <c r="B38" s="220" t="s">
        <v>507</v>
      </c>
      <c r="C38" s="294"/>
      <c r="D38" s="295">
        <v>4699047</v>
      </c>
      <c r="E38" s="295"/>
      <c r="F38" s="295">
        <v>1955081</v>
      </c>
      <c r="G38" s="316"/>
      <c r="H38" s="316"/>
      <c r="I38" s="298">
        <f t="shared" si="0"/>
        <v>6654128</v>
      </c>
      <c r="J38" s="317"/>
      <c r="K38" s="316"/>
      <c r="L38" s="316"/>
      <c r="M38" s="316"/>
      <c r="N38" s="298">
        <f t="shared" si="1"/>
        <v>0</v>
      </c>
      <c r="O38" s="318"/>
      <c r="P38" s="319"/>
      <c r="Q38" s="301">
        <f t="shared" si="2"/>
        <v>6654128</v>
      </c>
      <c r="R38" s="320"/>
    </row>
    <row r="39" spans="1:18" s="169" customFormat="1" x14ac:dyDescent="0.2">
      <c r="A39" s="218" t="s">
        <v>480</v>
      </c>
      <c r="B39" s="220" t="s">
        <v>508</v>
      </c>
      <c r="C39" s="294"/>
      <c r="D39" s="295">
        <v>8793609</v>
      </c>
      <c r="E39" s="295"/>
      <c r="F39" s="295">
        <v>2691015</v>
      </c>
      <c r="G39" s="316"/>
      <c r="H39" s="316"/>
      <c r="I39" s="298">
        <f t="shared" si="0"/>
        <v>11484624</v>
      </c>
      <c r="J39" s="317"/>
      <c r="K39" s="316"/>
      <c r="L39" s="316"/>
      <c r="M39" s="316"/>
      <c r="N39" s="298">
        <f t="shared" si="1"/>
        <v>0</v>
      </c>
      <c r="O39" s="318"/>
      <c r="P39" s="319"/>
      <c r="Q39" s="301">
        <f t="shared" si="2"/>
        <v>11484624</v>
      </c>
      <c r="R39" s="320"/>
    </row>
    <row r="40" spans="1:18" s="169" customFormat="1" ht="12" thickBot="1" x14ac:dyDescent="0.25">
      <c r="A40" s="292"/>
      <c r="B40" s="293"/>
      <c r="C40" s="294"/>
      <c r="D40" s="316"/>
      <c r="E40" s="316"/>
      <c r="F40" s="295"/>
      <c r="G40" s="316"/>
      <c r="H40" s="316"/>
      <c r="I40" s="298"/>
      <c r="J40" s="317"/>
      <c r="K40" s="316"/>
      <c r="L40" s="316"/>
      <c r="M40" s="316"/>
      <c r="N40" s="321"/>
      <c r="O40" s="318"/>
      <c r="P40" s="319"/>
      <c r="Q40" s="317"/>
      <c r="R40" s="320"/>
    </row>
    <row r="41" spans="1:18" ht="12" thickBot="1" x14ac:dyDescent="0.25">
      <c r="A41" s="224" t="s">
        <v>91</v>
      </c>
      <c r="B41" s="224" t="s">
        <v>91</v>
      </c>
      <c r="C41" s="225"/>
      <c r="D41" s="322">
        <f>SUM(D12:D39)</f>
        <v>620260851</v>
      </c>
      <c r="E41" s="322">
        <f>SUM(E12:E39)</f>
        <v>39827259</v>
      </c>
      <c r="F41" s="322">
        <f>SUM(F12:F39)</f>
        <v>99767146</v>
      </c>
      <c r="G41" s="322"/>
      <c r="H41" s="322">
        <f>SUM(H12:H39)</f>
        <v>792001</v>
      </c>
      <c r="I41" s="323">
        <f>SUM(D41:H41)</f>
        <v>760647257</v>
      </c>
      <c r="J41" s="324"/>
      <c r="K41" s="322"/>
      <c r="L41" s="322">
        <f>SUM(L12:L39)</f>
        <v>201798789</v>
      </c>
      <c r="M41" s="322"/>
      <c r="N41" s="323">
        <f>SUM(N12:N40)</f>
        <v>201798789</v>
      </c>
      <c r="O41" s="324">
        <f>SUM(O12:O40)</f>
        <v>13332768</v>
      </c>
      <c r="P41" s="323">
        <f>SUM(P12:P39)</f>
        <v>13332768</v>
      </c>
      <c r="Q41" s="324">
        <f>SUM(Q12:Q39)</f>
        <v>975778814</v>
      </c>
      <c r="R41" s="325"/>
    </row>
    <row r="42" spans="1:18" x14ac:dyDescent="0.2">
      <c r="A42" s="142"/>
      <c r="B42" s="142"/>
      <c r="C42" s="143"/>
      <c r="D42" s="144"/>
      <c r="E42" s="145"/>
      <c r="F42" s="145"/>
      <c r="G42" s="145"/>
      <c r="H42" s="145"/>
      <c r="I42" s="145"/>
      <c r="J42" s="145"/>
      <c r="K42" s="145"/>
      <c r="L42" s="145"/>
      <c r="M42" s="145"/>
      <c r="N42" s="145"/>
      <c r="O42" s="145"/>
      <c r="P42" s="145"/>
      <c r="Q42" s="145"/>
      <c r="R42" s="145"/>
    </row>
  </sheetData>
  <mergeCells count="6">
    <mergeCell ref="A3:A4"/>
    <mergeCell ref="J3:N3"/>
    <mergeCell ref="O3:P3"/>
    <mergeCell ref="Q3:R3"/>
    <mergeCell ref="C3:I3"/>
    <mergeCell ref="B3:B4"/>
  </mergeCells>
  <phoneticPr fontId="0" type="noConversion"/>
  <pageMargins left="0.23622047244094491" right="0.23622047244094491" top="0.74803149606299213" bottom="0.74803149606299213" header="0.31496062992125984" footer="0.31496062992125984"/>
  <pageSetup paperSize="9" orientation="landscape" r:id="rId1"/>
  <headerFooter alignWithMargins="0">
    <oddHeader xml:space="preserve">&amp;C&amp;"Arial,Negrita"&amp;18PROYECTO DE PRESUPUESTO 2021
</oddHeader>
    <oddFooter>&amp;L&amp;"Arial,Negrita"&amp;8PROYECTO DE PRESUPUESTO PARA EL AÑO FISCAL 2020
INFORMACIÓN PARA LA COMISIÓN DE PRESUPUESTO Y CUENTA GENERAL DE LA REPÚBLICA DEL CONGRESO DE LA REPÚBLICA</oddFooter>
  </headerFooter>
  <colBreaks count="1" manualBreakCount="1">
    <brk id="18"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D134"/>
  <sheetViews>
    <sheetView view="pageLayout" topLeftCell="A112" zoomScaleNormal="100" workbookViewId="0">
      <selection activeCell="B114" sqref="B114"/>
    </sheetView>
  </sheetViews>
  <sheetFormatPr baseColWidth="10" defaultColWidth="11.28515625" defaultRowHeight="12.75" x14ac:dyDescent="0.2"/>
  <cols>
    <col min="1" max="1" width="50.140625" customWidth="1"/>
    <col min="2" max="2" width="13" customWidth="1"/>
    <col min="3" max="3" width="16" customWidth="1"/>
    <col min="4" max="4" width="13.42578125" customWidth="1"/>
  </cols>
  <sheetData>
    <row r="1" spans="1:4" x14ac:dyDescent="0.2">
      <c r="A1" s="128" t="s">
        <v>424</v>
      </c>
    </row>
    <row r="2" spans="1:4" x14ac:dyDescent="0.2">
      <c r="A2" s="130" t="s">
        <v>369</v>
      </c>
    </row>
    <row r="3" spans="1:4" s="160" customFormat="1" ht="28.35" customHeight="1" x14ac:dyDescent="0.2">
      <c r="A3" s="327" t="s">
        <v>363</v>
      </c>
      <c r="B3" s="171">
        <v>2019</v>
      </c>
      <c r="C3" s="331">
        <v>2020</v>
      </c>
      <c r="D3" s="171">
        <v>2021</v>
      </c>
    </row>
    <row r="4" spans="1:4" x14ac:dyDescent="0.2">
      <c r="A4" s="329" t="s">
        <v>509</v>
      </c>
      <c r="B4" s="333">
        <v>68742484</v>
      </c>
      <c r="C4" s="332">
        <v>61841448</v>
      </c>
      <c r="D4" s="333">
        <v>66768978</v>
      </c>
    </row>
    <row r="5" spans="1:4" s="163" customFormat="1" x14ac:dyDescent="0.2">
      <c r="A5" s="329" t="s">
        <v>510</v>
      </c>
      <c r="B5" s="333">
        <v>47431284</v>
      </c>
      <c r="C5" s="333">
        <v>47533197</v>
      </c>
      <c r="D5" s="333">
        <v>55853235</v>
      </c>
    </row>
    <row r="6" spans="1:4" s="163" customFormat="1" x14ac:dyDescent="0.2">
      <c r="A6" s="329" t="s">
        <v>511</v>
      </c>
      <c r="B6" s="333">
        <v>5736141</v>
      </c>
      <c r="C6" s="333">
        <v>4991603</v>
      </c>
      <c r="D6" s="333">
        <v>5801306</v>
      </c>
    </row>
    <row r="7" spans="1:4" s="163" customFormat="1" x14ac:dyDescent="0.2">
      <c r="A7" s="329" t="s">
        <v>512</v>
      </c>
      <c r="B7" s="333">
        <v>4167640</v>
      </c>
      <c r="C7" s="333">
        <v>4116946</v>
      </c>
      <c r="D7" s="333">
        <v>4200219</v>
      </c>
    </row>
    <row r="8" spans="1:4" s="163" customFormat="1" x14ac:dyDescent="0.2">
      <c r="A8" s="329" t="s">
        <v>513</v>
      </c>
      <c r="B8" s="333">
        <v>10852008</v>
      </c>
      <c r="C8" s="333">
        <v>10873271</v>
      </c>
      <c r="D8" s="333">
        <v>12150493</v>
      </c>
    </row>
    <row r="9" spans="1:4" s="163" customFormat="1" x14ac:dyDescent="0.2">
      <c r="A9" s="329" t="s">
        <v>514</v>
      </c>
      <c r="B9" s="333">
        <v>4686155</v>
      </c>
      <c r="C9" s="333">
        <v>5215445</v>
      </c>
      <c r="D9" s="333">
        <v>5777519</v>
      </c>
    </row>
    <row r="10" spans="1:4" s="163" customFormat="1" x14ac:dyDescent="0.2">
      <c r="A10" s="329" t="s">
        <v>516</v>
      </c>
      <c r="B10" s="333">
        <v>1849050</v>
      </c>
      <c r="C10" s="333">
        <v>3263950</v>
      </c>
      <c r="D10" s="333">
        <v>2334025</v>
      </c>
    </row>
    <row r="11" spans="1:4" s="163" customFormat="1" x14ac:dyDescent="0.2">
      <c r="A11" s="329" t="s">
        <v>517</v>
      </c>
      <c r="B11" s="333">
        <v>30491462</v>
      </c>
      <c r="C11" s="333">
        <v>186890</v>
      </c>
      <c r="D11" s="333">
        <v>205350</v>
      </c>
    </row>
    <row r="12" spans="1:4" s="163" customFormat="1" x14ac:dyDescent="0.2">
      <c r="A12" s="335" t="s">
        <v>518</v>
      </c>
      <c r="B12" s="333">
        <v>30000</v>
      </c>
      <c r="C12" s="333">
        <v>25172178</v>
      </c>
      <c r="D12" s="333">
        <v>22911131</v>
      </c>
    </row>
    <row r="13" spans="1:4" s="163" customFormat="1" x14ac:dyDescent="0.2">
      <c r="A13" s="335" t="s">
        <v>546</v>
      </c>
      <c r="B13" s="333"/>
      <c r="C13" s="333"/>
      <c r="D13" s="333">
        <v>67738</v>
      </c>
    </row>
    <row r="14" spans="1:4" s="163" customFormat="1" ht="22.5" x14ac:dyDescent="0.2">
      <c r="A14" s="329" t="s">
        <v>519</v>
      </c>
      <c r="B14" s="333">
        <v>474699</v>
      </c>
      <c r="C14" s="333">
        <v>30000</v>
      </c>
      <c r="D14" s="333">
        <v>30000</v>
      </c>
    </row>
    <row r="15" spans="1:4" s="163" customFormat="1" x14ac:dyDescent="0.2">
      <c r="A15" s="329" t="s">
        <v>520</v>
      </c>
      <c r="B15" s="333">
        <v>21497891</v>
      </c>
      <c r="C15" s="333">
        <v>571117</v>
      </c>
      <c r="D15" s="333">
        <v>566399</v>
      </c>
    </row>
    <row r="16" spans="1:4" s="163" customFormat="1" ht="12.75" customHeight="1" x14ac:dyDescent="0.2">
      <c r="A16" s="335" t="s">
        <v>547</v>
      </c>
      <c r="B16" s="333"/>
      <c r="C16" s="333"/>
      <c r="D16" s="333">
        <v>69694</v>
      </c>
    </row>
    <row r="17" spans="1:4" s="163" customFormat="1" ht="14.25" customHeight="1" x14ac:dyDescent="0.2">
      <c r="A17" s="335" t="s">
        <v>521</v>
      </c>
      <c r="B17" s="333">
        <v>5128434</v>
      </c>
      <c r="C17" s="333">
        <v>19627290</v>
      </c>
      <c r="D17" s="333">
        <v>7890337</v>
      </c>
    </row>
    <row r="18" spans="1:4" s="163" customFormat="1" x14ac:dyDescent="0.2">
      <c r="A18" s="367" t="s">
        <v>523</v>
      </c>
      <c r="B18" s="333"/>
      <c r="C18" s="334"/>
      <c r="D18" s="333">
        <v>50000</v>
      </c>
    </row>
    <row r="19" spans="1:4" s="163" customFormat="1" x14ac:dyDescent="0.2">
      <c r="A19" s="329" t="s">
        <v>524</v>
      </c>
      <c r="B19" s="333">
        <v>740554</v>
      </c>
      <c r="C19" s="333">
        <v>6118483</v>
      </c>
      <c r="D19" s="333">
        <v>843538</v>
      </c>
    </row>
    <row r="20" spans="1:4" s="163" customFormat="1" ht="12" customHeight="1" x14ac:dyDescent="0.2">
      <c r="A20" s="329" t="s">
        <v>544</v>
      </c>
      <c r="B20" s="333">
        <v>411040698</v>
      </c>
      <c r="C20" s="333">
        <v>411040698</v>
      </c>
      <c r="D20" s="333"/>
    </row>
    <row r="21" spans="1:4" s="163" customFormat="1" ht="14.25" customHeight="1" x14ac:dyDescent="0.2">
      <c r="A21" s="335" t="s">
        <v>525</v>
      </c>
      <c r="B21" s="333">
        <v>22383063</v>
      </c>
      <c r="C21" s="333">
        <v>436640992</v>
      </c>
      <c r="D21" s="333">
        <v>448282600</v>
      </c>
    </row>
    <row r="22" spans="1:4" s="163" customFormat="1" ht="14.25" customHeight="1" x14ac:dyDescent="0.2">
      <c r="A22" s="335" t="s">
        <v>545</v>
      </c>
      <c r="B22" s="333">
        <v>9745534</v>
      </c>
      <c r="C22" s="333"/>
      <c r="D22" s="333"/>
    </row>
    <row r="23" spans="1:4" s="163" customFormat="1" ht="22.5" x14ac:dyDescent="0.2">
      <c r="A23" s="329" t="s">
        <v>526</v>
      </c>
      <c r="B23" s="333">
        <v>671291</v>
      </c>
      <c r="C23" s="333">
        <v>7000000</v>
      </c>
      <c r="D23" s="333">
        <v>6027699</v>
      </c>
    </row>
    <row r="24" spans="1:4" s="163" customFormat="1" x14ac:dyDescent="0.2">
      <c r="A24" s="329" t="s">
        <v>527</v>
      </c>
      <c r="B24" s="333">
        <v>2738487</v>
      </c>
      <c r="C24" s="333">
        <v>689176</v>
      </c>
      <c r="D24" s="333">
        <v>528526</v>
      </c>
    </row>
    <row r="25" spans="1:4" s="163" customFormat="1" ht="22.5" x14ac:dyDescent="0.2">
      <c r="A25" s="329" t="s">
        <v>528</v>
      </c>
      <c r="B25" s="333">
        <v>6390184</v>
      </c>
      <c r="C25" s="333">
        <v>2448184</v>
      </c>
      <c r="D25" s="333">
        <v>2797737</v>
      </c>
    </row>
    <row r="26" spans="1:4" s="163" customFormat="1" ht="22.5" x14ac:dyDescent="0.2">
      <c r="A26" s="329" t="s">
        <v>529</v>
      </c>
      <c r="B26" s="333">
        <v>6062205</v>
      </c>
      <c r="C26" s="333">
        <v>5500275</v>
      </c>
      <c r="D26" s="333">
        <v>5883715</v>
      </c>
    </row>
    <row r="27" spans="1:4" s="163" customFormat="1" ht="22.5" x14ac:dyDescent="0.2">
      <c r="A27" s="329" t="s">
        <v>530</v>
      </c>
      <c r="B27" s="333">
        <v>20482</v>
      </c>
      <c r="C27" s="333">
        <v>2888034</v>
      </c>
      <c r="D27" s="333">
        <v>7608670</v>
      </c>
    </row>
    <row r="28" spans="1:4" s="163" customFormat="1" x14ac:dyDescent="0.2">
      <c r="A28" s="335" t="s">
        <v>531</v>
      </c>
      <c r="B28" s="333"/>
      <c r="C28" s="334"/>
      <c r="D28" s="333">
        <v>41000</v>
      </c>
    </row>
    <row r="29" spans="1:4" s="163" customFormat="1" ht="22.5" x14ac:dyDescent="0.2">
      <c r="A29" s="329" t="s">
        <v>532</v>
      </c>
      <c r="B29" s="333">
        <v>1267396</v>
      </c>
      <c r="C29" s="333">
        <v>20482</v>
      </c>
      <c r="D29" s="333">
        <v>24000</v>
      </c>
    </row>
    <row r="30" spans="1:4" s="163" customFormat="1" x14ac:dyDescent="0.2">
      <c r="A30" s="335" t="s">
        <v>533</v>
      </c>
      <c r="B30" s="333">
        <v>300000</v>
      </c>
      <c r="C30" s="333">
        <v>2128209</v>
      </c>
      <c r="D30" s="333">
        <v>4819242</v>
      </c>
    </row>
    <row r="31" spans="1:4" s="163" customFormat="1" x14ac:dyDescent="0.2">
      <c r="A31" s="335" t="s">
        <v>534</v>
      </c>
      <c r="B31" s="333"/>
      <c r="C31" s="334"/>
      <c r="D31" s="333"/>
    </row>
    <row r="32" spans="1:4" s="163" customFormat="1" ht="22.5" x14ac:dyDescent="0.2">
      <c r="A32" s="329" t="s">
        <v>535</v>
      </c>
      <c r="B32" s="333">
        <v>937293</v>
      </c>
      <c r="C32" s="333">
        <v>1597695</v>
      </c>
      <c r="D32" s="333">
        <v>1593209</v>
      </c>
    </row>
    <row r="33" spans="1:4" s="163" customFormat="1" ht="22.5" x14ac:dyDescent="0.2">
      <c r="A33" s="329" t="s">
        <v>536</v>
      </c>
      <c r="B33" s="333">
        <v>30060</v>
      </c>
      <c r="C33" s="333">
        <v>31084</v>
      </c>
      <c r="D33" s="333">
        <v>33529</v>
      </c>
    </row>
    <row r="34" spans="1:4" s="163" customFormat="1" x14ac:dyDescent="0.2">
      <c r="A34" s="329" t="s">
        <v>537</v>
      </c>
      <c r="B34" s="333">
        <v>3589797</v>
      </c>
      <c r="C34" s="333">
        <v>7910337</v>
      </c>
      <c r="D34" s="333">
        <v>9275684</v>
      </c>
    </row>
    <row r="35" spans="1:4" s="163" customFormat="1" ht="16.5" customHeight="1" x14ac:dyDescent="0.2">
      <c r="A35" s="335" t="s">
        <v>538</v>
      </c>
      <c r="B35" s="333">
        <v>19113795</v>
      </c>
      <c r="C35" s="333">
        <v>39680518</v>
      </c>
      <c r="D35" s="333">
        <v>8930517</v>
      </c>
    </row>
    <row r="36" spans="1:4" s="163" customFormat="1" x14ac:dyDescent="0.2">
      <c r="A36" s="335" t="s">
        <v>539</v>
      </c>
      <c r="B36" s="326"/>
      <c r="C36" s="334"/>
      <c r="D36" s="333">
        <v>500000</v>
      </c>
    </row>
    <row r="37" spans="1:4" s="163" customFormat="1" x14ac:dyDescent="0.2">
      <c r="A37" s="335" t="s">
        <v>540</v>
      </c>
      <c r="B37" s="333">
        <v>150000</v>
      </c>
      <c r="C37" s="334"/>
      <c r="D37" s="333"/>
    </row>
    <row r="38" spans="1:4" s="163" customFormat="1" ht="22.5" x14ac:dyDescent="0.2">
      <c r="A38" s="329" t="s">
        <v>541</v>
      </c>
      <c r="B38" s="333">
        <v>3400000</v>
      </c>
      <c r="C38" s="333">
        <v>3600000</v>
      </c>
      <c r="D38" s="333">
        <v>1800000</v>
      </c>
    </row>
    <row r="39" spans="1:4" s="163" customFormat="1" x14ac:dyDescent="0.2">
      <c r="A39" s="335" t="s">
        <v>542</v>
      </c>
      <c r="B39" s="330"/>
      <c r="C39" s="333">
        <v>3252721</v>
      </c>
      <c r="D39" s="333">
        <v>5368840</v>
      </c>
    </row>
    <row r="40" spans="1:4" s="163" customFormat="1" ht="22.5" x14ac:dyDescent="0.2">
      <c r="A40" s="329" t="s">
        <v>543</v>
      </c>
      <c r="B40" s="330"/>
      <c r="C40" s="333">
        <v>12184903</v>
      </c>
      <c r="D40" s="333">
        <v>8131075</v>
      </c>
    </row>
    <row r="41" spans="1:4" s="163" customFormat="1" ht="22.5" x14ac:dyDescent="0.2">
      <c r="A41" s="329" t="s">
        <v>548</v>
      </c>
      <c r="B41" s="330"/>
      <c r="C41" s="336"/>
      <c r="D41" s="333">
        <v>76756</v>
      </c>
    </row>
    <row r="42" spans="1:4" s="163" customFormat="1" x14ac:dyDescent="0.2">
      <c r="A42" s="162"/>
      <c r="B42" s="162"/>
      <c r="C42" s="328"/>
      <c r="D42" s="162"/>
    </row>
    <row r="43" spans="1:4" s="167" customFormat="1" ht="22.5" customHeight="1" x14ac:dyDescent="0.2">
      <c r="A43" s="168" t="s">
        <v>351</v>
      </c>
      <c r="B43" s="283">
        <f>SUM(B4:B40)</f>
        <v>689668087</v>
      </c>
      <c r="C43" s="283">
        <f>SUM(C4:C41)</f>
        <v>1126155126</v>
      </c>
      <c r="D43" s="283">
        <f>SUM(D4:D41)</f>
        <v>697242761</v>
      </c>
    </row>
    <row r="44" spans="1:4" s="167" customFormat="1" ht="22.5" customHeight="1" x14ac:dyDescent="0.2">
      <c r="A44" s="362"/>
      <c r="B44" s="363"/>
      <c r="C44" s="363"/>
      <c r="D44" s="363"/>
    </row>
    <row r="46" spans="1:4" s="160" customFormat="1" ht="28.35" customHeight="1" x14ac:dyDescent="0.2">
      <c r="A46" s="170" t="s">
        <v>364</v>
      </c>
      <c r="B46" s="331">
        <v>2019</v>
      </c>
      <c r="C46" s="331" t="s">
        <v>418</v>
      </c>
      <c r="D46" s="171" t="s">
        <v>419</v>
      </c>
    </row>
    <row r="47" spans="1:4" x14ac:dyDescent="0.2">
      <c r="A47" s="349" t="s">
        <v>509</v>
      </c>
      <c r="B47" s="337">
        <v>79366713</v>
      </c>
      <c r="C47" s="338">
        <v>71875393</v>
      </c>
      <c r="D47" s="339">
        <v>66768978</v>
      </c>
    </row>
    <row r="48" spans="1:4" x14ac:dyDescent="0.2">
      <c r="A48" s="349" t="s">
        <v>510</v>
      </c>
      <c r="B48" s="340">
        <v>55951767</v>
      </c>
      <c r="C48" s="339">
        <v>50988206</v>
      </c>
      <c r="D48" s="339">
        <v>55853235</v>
      </c>
    </row>
    <row r="49" spans="1:4" x14ac:dyDescent="0.2">
      <c r="A49" s="349" t="s">
        <v>511</v>
      </c>
      <c r="B49" s="340">
        <v>8036961</v>
      </c>
      <c r="C49" s="339">
        <v>5057433</v>
      </c>
      <c r="D49" s="339">
        <v>5801306</v>
      </c>
    </row>
    <row r="50" spans="1:4" x14ac:dyDescent="0.2">
      <c r="A50" s="349" t="s">
        <v>512</v>
      </c>
      <c r="B50" s="340">
        <v>6389714</v>
      </c>
      <c r="C50" s="339">
        <v>3908487</v>
      </c>
      <c r="D50" s="339">
        <v>4200219</v>
      </c>
    </row>
    <row r="51" spans="1:4" x14ac:dyDescent="0.2">
      <c r="A51" s="349" t="s">
        <v>513</v>
      </c>
      <c r="B51" s="340">
        <v>15229521</v>
      </c>
      <c r="C51" s="339">
        <v>14106414</v>
      </c>
      <c r="D51" s="339">
        <v>12150493</v>
      </c>
    </row>
    <row r="52" spans="1:4" x14ac:dyDescent="0.2">
      <c r="A52" s="349" t="s">
        <v>514</v>
      </c>
      <c r="B52" s="340">
        <v>6691823</v>
      </c>
      <c r="C52" s="339">
        <v>5980775</v>
      </c>
      <c r="D52" s="339">
        <v>5777519</v>
      </c>
    </row>
    <row r="53" spans="1:4" x14ac:dyDescent="0.2">
      <c r="A53" s="366" t="s">
        <v>515</v>
      </c>
      <c r="B53" s="340">
        <v>31500</v>
      </c>
      <c r="C53" s="339">
        <v>40500</v>
      </c>
      <c r="D53" s="341"/>
    </row>
    <row r="54" spans="1:4" x14ac:dyDescent="0.2">
      <c r="A54" s="349" t="s">
        <v>516</v>
      </c>
      <c r="B54" s="340">
        <v>2188845</v>
      </c>
      <c r="C54" s="339">
        <v>2036795</v>
      </c>
      <c r="D54" s="339">
        <v>2334025</v>
      </c>
    </row>
    <row r="55" spans="1:4" x14ac:dyDescent="0.2">
      <c r="A55" s="349" t="s">
        <v>517</v>
      </c>
      <c r="B55" s="340">
        <v>4222664</v>
      </c>
      <c r="C55" s="339">
        <v>1694063</v>
      </c>
      <c r="D55" s="339">
        <v>205350</v>
      </c>
    </row>
    <row r="56" spans="1:4" x14ac:dyDescent="0.2">
      <c r="A56" s="350" t="s">
        <v>518</v>
      </c>
      <c r="B56" s="340">
        <v>48229087</v>
      </c>
      <c r="C56" s="339">
        <v>26983208</v>
      </c>
      <c r="D56" s="339">
        <v>22911131</v>
      </c>
    </row>
    <row r="57" spans="1:4" x14ac:dyDescent="0.2">
      <c r="A57" s="350" t="s">
        <v>549</v>
      </c>
      <c r="B57" s="339">
        <v>63589</v>
      </c>
      <c r="C57" s="342"/>
      <c r="D57" s="339">
        <v>67738</v>
      </c>
    </row>
    <row r="58" spans="1:4" ht="22.5" x14ac:dyDescent="0.2">
      <c r="A58" s="349" t="s">
        <v>519</v>
      </c>
      <c r="B58" s="339">
        <v>30000</v>
      </c>
      <c r="C58" s="339">
        <v>13948</v>
      </c>
      <c r="D58" s="339">
        <v>30000</v>
      </c>
    </row>
    <row r="59" spans="1:4" x14ac:dyDescent="0.2">
      <c r="A59" s="349" t="s">
        <v>520</v>
      </c>
      <c r="B59" s="339">
        <v>680669</v>
      </c>
      <c r="C59" s="339">
        <v>496117</v>
      </c>
      <c r="D59" s="339">
        <v>566399</v>
      </c>
    </row>
    <row r="60" spans="1:4" x14ac:dyDescent="0.2">
      <c r="A60" s="350" t="s">
        <v>521</v>
      </c>
      <c r="B60" s="339">
        <v>36411293</v>
      </c>
      <c r="C60" s="339">
        <v>19510634</v>
      </c>
      <c r="D60" s="339">
        <v>69694</v>
      </c>
    </row>
    <row r="61" spans="1:4" x14ac:dyDescent="0.2">
      <c r="A61" s="350" t="s">
        <v>522</v>
      </c>
      <c r="B61" s="339"/>
      <c r="C61" s="339">
        <v>1666458</v>
      </c>
      <c r="D61" s="339">
        <v>7890337</v>
      </c>
    </row>
    <row r="62" spans="1:4" x14ac:dyDescent="0.2">
      <c r="A62" s="350" t="s">
        <v>523</v>
      </c>
      <c r="B62" s="339">
        <v>5646171</v>
      </c>
      <c r="C62" s="339">
        <v>86072</v>
      </c>
      <c r="D62" s="341"/>
    </row>
    <row r="63" spans="1:4" x14ac:dyDescent="0.2">
      <c r="A63" s="366" t="s">
        <v>524</v>
      </c>
      <c r="B63" s="339">
        <v>2281839</v>
      </c>
      <c r="C63" s="339">
        <v>4214806</v>
      </c>
      <c r="D63" s="339">
        <v>50000</v>
      </c>
    </row>
    <row r="64" spans="1:4" ht="22.5" x14ac:dyDescent="0.2">
      <c r="A64" s="366" t="s">
        <v>550</v>
      </c>
      <c r="B64" s="340">
        <v>805246</v>
      </c>
      <c r="C64" s="343"/>
      <c r="D64" s="339">
        <v>843538</v>
      </c>
    </row>
    <row r="65" spans="1:4" ht="22.5" x14ac:dyDescent="0.2">
      <c r="A65" s="349" t="s">
        <v>525</v>
      </c>
      <c r="B65" s="340">
        <v>500883046</v>
      </c>
      <c r="C65" s="339">
        <v>505828946</v>
      </c>
      <c r="D65" s="339"/>
    </row>
    <row r="66" spans="1:4" ht="33.75" x14ac:dyDescent="0.2">
      <c r="A66" s="349" t="s">
        <v>551</v>
      </c>
      <c r="B66" s="340">
        <v>19654296</v>
      </c>
      <c r="C66" s="343"/>
      <c r="D66" s="339">
        <v>448282600</v>
      </c>
    </row>
    <row r="67" spans="1:4" x14ac:dyDescent="0.2">
      <c r="A67" s="350" t="s">
        <v>526</v>
      </c>
      <c r="B67" s="340">
        <v>12332675</v>
      </c>
      <c r="C67" s="339">
        <v>7718124</v>
      </c>
      <c r="D67" s="339"/>
    </row>
    <row r="68" spans="1:4" x14ac:dyDescent="0.2">
      <c r="A68" s="350" t="s">
        <v>527</v>
      </c>
      <c r="B68" s="340">
        <v>632954</v>
      </c>
      <c r="C68" s="339">
        <v>672144</v>
      </c>
      <c r="D68" s="339">
        <v>6027699</v>
      </c>
    </row>
    <row r="69" spans="1:4" ht="22.5" x14ac:dyDescent="0.2">
      <c r="A69" s="349" t="s">
        <v>528</v>
      </c>
      <c r="B69" s="340">
        <v>3156870</v>
      </c>
      <c r="C69" s="339">
        <v>4132909</v>
      </c>
      <c r="D69" s="339">
        <v>528526</v>
      </c>
    </row>
    <row r="70" spans="1:4" ht="22.5" x14ac:dyDescent="0.2">
      <c r="A70" s="349" t="s">
        <v>529</v>
      </c>
      <c r="B70" s="340">
        <v>4288509</v>
      </c>
      <c r="C70" s="339">
        <v>6630630</v>
      </c>
      <c r="D70" s="339">
        <v>2797737</v>
      </c>
    </row>
    <row r="71" spans="1:4" ht="22.5" x14ac:dyDescent="0.2">
      <c r="A71" s="351" t="s">
        <v>530</v>
      </c>
      <c r="B71" s="340">
        <v>5744760</v>
      </c>
      <c r="C71" s="344">
        <v>4991271</v>
      </c>
      <c r="D71" s="339">
        <v>5883715</v>
      </c>
    </row>
    <row r="72" spans="1:4" ht="22.5" x14ac:dyDescent="0.2">
      <c r="A72" s="352" t="s">
        <v>531</v>
      </c>
      <c r="B72" s="340"/>
      <c r="C72" s="339">
        <v>47477</v>
      </c>
      <c r="D72" s="339">
        <v>7608670</v>
      </c>
    </row>
    <row r="73" spans="1:4" ht="22.5" x14ac:dyDescent="0.2">
      <c r="A73" s="353" t="s">
        <v>532</v>
      </c>
      <c r="B73" s="340">
        <v>20482</v>
      </c>
      <c r="C73" s="339">
        <v>20482</v>
      </c>
      <c r="D73" s="339">
        <v>41000</v>
      </c>
    </row>
    <row r="74" spans="1:4" ht="22.5" x14ac:dyDescent="0.2">
      <c r="A74" s="349" t="s">
        <v>533</v>
      </c>
      <c r="B74" s="340">
        <v>2435163</v>
      </c>
      <c r="C74" s="339">
        <v>3156606</v>
      </c>
      <c r="D74" s="339">
        <v>24000</v>
      </c>
    </row>
    <row r="75" spans="1:4" x14ac:dyDescent="0.2">
      <c r="A75" s="350" t="s">
        <v>534</v>
      </c>
      <c r="B75" s="340">
        <v>939789</v>
      </c>
      <c r="C75" s="339">
        <v>711439</v>
      </c>
      <c r="D75" s="339">
        <v>4819242</v>
      </c>
    </row>
    <row r="76" spans="1:4" ht="22.5" x14ac:dyDescent="0.2">
      <c r="A76" s="349" t="s">
        <v>552</v>
      </c>
      <c r="B76" s="339">
        <v>396260</v>
      </c>
      <c r="C76" s="345"/>
      <c r="D76" s="339"/>
    </row>
    <row r="77" spans="1:4" x14ac:dyDescent="0.2">
      <c r="A77" s="350" t="s">
        <v>535</v>
      </c>
      <c r="B77" s="340">
        <v>943301</v>
      </c>
      <c r="C77" s="339">
        <v>1572121</v>
      </c>
      <c r="D77" s="339">
        <v>1593209</v>
      </c>
    </row>
    <row r="78" spans="1:4" x14ac:dyDescent="0.2">
      <c r="A78" s="350" t="s">
        <v>536</v>
      </c>
      <c r="B78" s="340">
        <v>31851</v>
      </c>
      <c r="C78" s="339">
        <v>31084</v>
      </c>
      <c r="D78" s="339">
        <v>33529</v>
      </c>
    </row>
    <row r="79" spans="1:4" x14ac:dyDescent="0.2">
      <c r="A79" s="349" t="s">
        <v>537</v>
      </c>
      <c r="B79" s="340">
        <v>8567642</v>
      </c>
      <c r="C79" s="339">
        <v>10824851</v>
      </c>
      <c r="D79" s="339">
        <v>9275684</v>
      </c>
    </row>
    <row r="80" spans="1:4" ht="22.5" x14ac:dyDescent="0.2">
      <c r="A80" s="349" t="s">
        <v>538</v>
      </c>
      <c r="B80" s="340">
        <v>36342572</v>
      </c>
      <c r="C80" s="339">
        <v>34455287</v>
      </c>
      <c r="D80" s="339">
        <v>8930517</v>
      </c>
    </row>
    <row r="81" spans="1:4" ht="22.5" x14ac:dyDescent="0.2">
      <c r="A81" s="349" t="s">
        <v>539</v>
      </c>
      <c r="B81" s="340">
        <v>269658</v>
      </c>
      <c r="C81" s="339">
        <v>282116</v>
      </c>
      <c r="D81" s="339">
        <v>500000</v>
      </c>
    </row>
    <row r="82" spans="1:4" x14ac:dyDescent="0.2">
      <c r="A82" s="350" t="s">
        <v>540</v>
      </c>
      <c r="B82" s="340">
        <v>150000</v>
      </c>
      <c r="C82" s="339">
        <v>70785</v>
      </c>
      <c r="D82" s="339"/>
    </row>
    <row r="83" spans="1:4" x14ac:dyDescent="0.2">
      <c r="A83" s="350" t="s">
        <v>541</v>
      </c>
      <c r="B83" s="340">
        <v>2470784</v>
      </c>
      <c r="C83" s="339">
        <v>3600000</v>
      </c>
      <c r="D83" s="339">
        <v>1800000</v>
      </c>
    </row>
    <row r="84" spans="1:4" x14ac:dyDescent="0.2">
      <c r="A84" s="350" t="s">
        <v>542</v>
      </c>
      <c r="B84" s="340">
        <v>3620322</v>
      </c>
      <c r="C84" s="339">
        <v>4367056</v>
      </c>
      <c r="D84" s="339">
        <v>5368840</v>
      </c>
    </row>
    <row r="85" spans="1:4" s="163" customFormat="1" ht="22.5" x14ac:dyDescent="0.2">
      <c r="A85" s="352" t="s">
        <v>543</v>
      </c>
      <c r="B85" s="346"/>
      <c r="C85" s="339">
        <v>12515202</v>
      </c>
      <c r="D85" s="339">
        <v>8131075</v>
      </c>
    </row>
    <row r="86" spans="1:4" s="163" customFormat="1" ht="22.5" x14ac:dyDescent="0.2">
      <c r="A86" s="352" t="s">
        <v>548</v>
      </c>
      <c r="B86" s="347"/>
      <c r="C86" s="348"/>
      <c r="D86" s="339">
        <v>76756</v>
      </c>
    </row>
    <row r="87" spans="1:4" s="163" customFormat="1" x14ac:dyDescent="0.2">
      <c r="A87" s="162"/>
      <c r="B87" s="162"/>
      <c r="C87" s="162"/>
      <c r="D87" s="162"/>
    </row>
    <row r="88" spans="1:4" s="167" customFormat="1" ht="22.5" customHeight="1" x14ac:dyDescent="0.2">
      <c r="A88" s="168" t="s">
        <v>351</v>
      </c>
      <c r="B88" s="283">
        <f>SUM(B47:B86)</f>
        <v>875138336</v>
      </c>
      <c r="C88" s="283">
        <f t="shared" ref="C88:D88" si="0">SUM(C47:C86)</f>
        <v>810287839</v>
      </c>
      <c r="D88" s="283">
        <f t="shared" si="0"/>
        <v>697242761</v>
      </c>
    </row>
    <row r="90" spans="1:4" s="160" customFormat="1" ht="28.35" customHeight="1" x14ac:dyDescent="0.2">
      <c r="A90" s="170" t="s">
        <v>365</v>
      </c>
      <c r="B90" s="331">
        <v>2019</v>
      </c>
      <c r="C90" s="171" t="s">
        <v>418</v>
      </c>
      <c r="D90" s="171" t="s">
        <v>419</v>
      </c>
    </row>
    <row r="91" spans="1:4" x14ac:dyDescent="0.2">
      <c r="A91" s="349" t="s">
        <v>509</v>
      </c>
      <c r="B91" s="338">
        <v>73914236</v>
      </c>
      <c r="C91" s="354">
        <v>71875393</v>
      </c>
      <c r="D91" s="339">
        <v>66768978</v>
      </c>
    </row>
    <row r="92" spans="1:4" x14ac:dyDescent="0.2">
      <c r="A92" s="349" t="s">
        <v>510</v>
      </c>
      <c r="B92" s="339">
        <v>52328207</v>
      </c>
      <c r="C92" s="355">
        <v>50988206</v>
      </c>
      <c r="D92" s="339">
        <v>55853235</v>
      </c>
    </row>
    <row r="93" spans="1:4" x14ac:dyDescent="0.2">
      <c r="A93" s="349" t="s">
        <v>511</v>
      </c>
      <c r="B93" s="339">
        <v>7809036</v>
      </c>
      <c r="C93" s="355">
        <v>5057433</v>
      </c>
      <c r="D93" s="339">
        <v>5801306</v>
      </c>
    </row>
    <row r="94" spans="1:4" x14ac:dyDescent="0.2">
      <c r="A94" s="349" t="s">
        <v>512</v>
      </c>
      <c r="B94" s="339">
        <v>6122524</v>
      </c>
      <c r="C94" s="355">
        <v>3908487</v>
      </c>
      <c r="D94" s="339">
        <v>4200219</v>
      </c>
    </row>
    <row r="95" spans="1:4" x14ac:dyDescent="0.2">
      <c r="A95" s="349" t="s">
        <v>513</v>
      </c>
      <c r="B95" s="339">
        <v>14678891</v>
      </c>
      <c r="C95" s="355">
        <v>14106414</v>
      </c>
      <c r="D95" s="339">
        <v>12150493</v>
      </c>
    </row>
    <row r="96" spans="1:4" x14ac:dyDescent="0.2">
      <c r="A96" s="349" t="s">
        <v>514</v>
      </c>
      <c r="B96" s="339">
        <v>4970380</v>
      </c>
      <c r="C96" s="355">
        <v>5980775</v>
      </c>
      <c r="D96" s="339">
        <v>5777519</v>
      </c>
    </row>
    <row r="97" spans="1:4" x14ac:dyDescent="0.2">
      <c r="A97" s="366" t="s">
        <v>515</v>
      </c>
      <c r="B97" s="339">
        <v>11000</v>
      </c>
      <c r="C97" s="355">
        <v>40500</v>
      </c>
      <c r="D97" s="341"/>
    </row>
    <row r="98" spans="1:4" x14ac:dyDescent="0.2">
      <c r="A98" s="349" t="s">
        <v>516</v>
      </c>
      <c r="B98" s="339">
        <v>1930894</v>
      </c>
      <c r="C98" s="355">
        <v>2036795</v>
      </c>
      <c r="D98" s="339">
        <v>2334025</v>
      </c>
    </row>
    <row r="99" spans="1:4" x14ac:dyDescent="0.2">
      <c r="A99" s="349" t="s">
        <v>517</v>
      </c>
      <c r="B99" s="339">
        <v>4149524</v>
      </c>
      <c r="C99" s="355">
        <v>1694063</v>
      </c>
      <c r="D99" s="339">
        <v>205350</v>
      </c>
    </row>
    <row r="100" spans="1:4" x14ac:dyDescent="0.2">
      <c r="A100" s="350" t="s">
        <v>518</v>
      </c>
      <c r="B100" s="339">
        <v>45830649</v>
      </c>
      <c r="C100" s="355">
        <v>26983208</v>
      </c>
      <c r="D100" s="339">
        <v>22911131</v>
      </c>
    </row>
    <row r="101" spans="1:4" x14ac:dyDescent="0.2">
      <c r="A101" s="350" t="s">
        <v>549</v>
      </c>
      <c r="B101" s="359">
        <v>0</v>
      </c>
      <c r="C101" s="342"/>
      <c r="D101" s="339">
        <v>67738</v>
      </c>
    </row>
    <row r="102" spans="1:4" ht="22.5" x14ac:dyDescent="0.2">
      <c r="A102" s="349" t="s">
        <v>519</v>
      </c>
      <c r="B102" s="339">
        <v>30000</v>
      </c>
      <c r="C102" s="355">
        <v>13948</v>
      </c>
      <c r="D102" s="339">
        <v>30000</v>
      </c>
    </row>
    <row r="103" spans="1:4" x14ac:dyDescent="0.2">
      <c r="A103" s="349" t="s">
        <v>520</v>
      </c>
      <c r="B103" s="339">
        <v>548054</v>
      </c>
      <c r="C103" s="355">
        <v>496117</v>
      </c>
      <c r="D103" s="339">
        <v>566399</v>
      </c>
    </row>
    <row r="104" spans="1:4" x14ac:dyDescent="0.2">
      <c r="A104" s="350" t="s">
        <v>521</v>
      </c>
      <c r="B104" s="339">
        <v>35710386</v>
      </c>
      <c r="C104" s="355">
        <v>19510634</v>
      </c>
      <c r="D104" s="339">
        <v>69694</v>
      </c>
    </row>
    <row r="105" spans="1:4" x14ac:dyDescent="0.2">
      <c r="A105" s="350" t="s">
        <v>522</v>
      </c>
      <c r="B105" s="360"/>
      <c r="C105" s="339">
        <v>1666458</v>
      </c>
      <c r="D105" s="339">
        <v>7890337</v>
      </c>
    </row>
    <row r="106" spans="1:4" x14ac:dyDescent="0.2">
      <c r="A106" s="350" t="s">
        <v>523</v>
      </c>
      <c r="B106" s="339">
        <v>5560097</v>
      </c>
      <c r="C106" s="355">
        <v>86072</v>
      </c>
      <c r="D106" s="341"/>
    </row>
    <row r="107" spans="1:4" x14ac:dyDescent="0.2">
      <c r="A107" s="366" t="s">
        <v>524</v>
      </c>
      <c r="B107" s="339">
        <v>1293914</v>
      </c>
      <c r="C107" s="355">
        <v>4214806</v>
      </c>
      <c r="D107" s="339">
        <v>50000</v>
      </c>
    </row>
    <row r="108" spans="1:4" ht="22.5" x14ac:dyDescent="0.2">
      <c r="A108" s="366" t="s">
        <v>550</v>
      </c>
      <c r="B108" s="339">
        <v>805184</v>
      </c>
      <c r="C108" s="356"/>
      <c r="D108" s="339">
        <v>843538</v>
      </c>
    </row>
    <row r="109" spans="1:4" ht="22.5" x14ac:dyDescent="0.2">
      <c r="A109" s="349" t="s">
        <v>525</v>
      </c>
      <c r="B109" s="339">
        <v>476213218</v>
      </c>
      <c r="C109" s="355">
        <v>505828946</v>
      </c>
      <c r="D109" s="339"/>
    </row>
    <row r="110" spans="1:4" ht="33.75" x14ac:dyDescent="0.2">
      <c r="A110" s="349" t="s">
        <v>551</v>
      </c>
      <c r="B110" s="339">
        <v>14547904</v>
      </c>
      <c r="C110" s="356"/>
      <c r="D110" s="339">
        <v>448282600</v>
      </c>
    </row>
    <row r="111" spans="1:4" x14ac:dyDescent="0.2">
      <c r="A111" s="350" t="s">
        <v>526</v>
      </c>
      <c r="B111" s="339">
        <v>11502346</v>
      </c>
      <c r="C111" s="355">
        <v>7718124</v>
      </c>
      <c r="D111" s="339"/>
    </row>
    <row r="112" spans="1:4" x14ac:dyDescent="0.2">
      <c r="A112" s="350" t="s">
        <v>527</v>
      </c>
      <c r="B112" s="339">
        <v>587073</v>
      </c>
      <c r="C112" s="355">
        <v>672144</v>
      </c>
      <c r="D112" s="339">
        <v>6027699</v>
      </c>
    </row>
    <row r="113" spans="1:4" ht="22.5" x14ac:dyDescent="0.2">
      <c r="A113" s="349" t="s">
        <v>528</v>
      </c>
      <c r="B113" s="339">
        <v>3028641</v>
      </c>
      <c r="C113" s="355">
        <v>4132909</v>
      </c>
      <c r="D113" s="339">
        <v>528526</v>
      </c>
    </row>
    <row r="114" spans="1:4" ht="22.5" x14ac:dyDescent="0.2">
      <c r="A114" s="349" t="s">
        <v>529</v>
      </c>
      <c r="B114" s="339">
        <v>3904710</v>
      </c>
      <c r="C114" s="355">
        <v>6630630</v>
      </c>
      <c r="D114" s="339">
        <v>2797737</v>
      </c>
    </row>
    <row r="115" spans="1:4" ht="22.5" x14ac:dyDescent="0.2">
      <c r="A115" s="351" t="s">
        <v>530</v>
      </c>
      <c r="B115" s="339">
        <v>5505712</v>
      </c>
      <c r="C115" s="357">
        <v>4991271</v>
      </c>
      <c r="D115" s="339">
        <v>5883715</v>
      </c>
    </row>
    <row r="116" spans="1:4" ht="22.5" x14ac:dyDescent="0.2">
      <c r="A116" s="352" t="s">
        <v>531</v>
      </c>
      <c r="B116" s="360"/>
      <c r="C116" s="339">
        <v>47477</v>
      </c>
      <c r="D116" s="339">
        <v>7608670</v>
      </c>
    </row>
    <row r="117" spans="1:4" ht="22.5" x14ac:dyDescent="0.2">
      <c r="A117" s="353" t="s">
        <v>532</v>
      </c>
      <c r="B117" s="339">
        <v>20476</v>
      </c>
      <c r="C117" s="355">
        <v>20482</v>
      </c>
      <c r="D117" s="339">
        <v>41000</v>
      </c>
    </row>
    <row r="118" spans="1:4" ht="22.5" x14ac:dyDescent="0.2">
      <c r="A118" s="349" t="s">
        <v>533</v>
      </c>
      <c r="B118" s="339">
        <v>2292946</v>
      </c>
      <c r="C118" s="355">
        <v>3156606</v>
      </c>
      <c r="D118" s="339">
        <v>24000</v>
      </c>
    </row>
    <row r="119" spans="1:4" x14ac:dyDescent="0.2">
      <c r="A119" s="350" t="s">
        <v>534</v>
      </c>
      <c r="B119" s="339">
        <v>656413</v>
      </c>
      <c r="C119" s="355">
        <v>711439</v>
      </c>
      <c r="D119" s="339">
        <v>4819242</v>
      </c>
    </row>
    <row r="120" spans="1:4" ht="22.5" x14ac:dyDescent="0.2">
      <c r="A120" s="349" t="s">
        <v>552</v>
      </c>
      <c r="B120" s="339">
        <v>395909</v>
      </c>
      <c r="C120" s="345"/>
      <c r="D120" s="339"/>
    </row>
    <row r="121" spans="1:4" x14ac:dyDescent="0.2">
      <c r="A121" s="350" t="s">
        <v>535</v>
      </c>
      <c r="B121" s="339">
        <v>938598</v>
      </c>
      <c r="C121" s="355">
        <v>1572121</v>
      </c>
      <c r="D121" s="339">
        <v>1593209</v>
      </c>
    </row>
    <row r="122" spans="1:4" x14ac:dyDescent="0.2">
      <c r="A122" s="350" t="s">
        <v>536</v>
      </c>
      <c r="B122" s="339">
        <v>31770</v>
      </c>
      <c r="C122" s="355">
        <v>31084</v>
      </c>
      <c r="D122" s="339">
        <v>33529</v>
      </c>
    </row>
    <row r="123" spans="1:4" x14ac:dyDescent="0.2">
      <c r="A123" s="349" t="s">
        <v>537</v>
      </c>
      <c r="B123" s="339">
        <v>8171684</v>
      </c>
      <c r="C123" s="355">
        <v>10824851</v>
      </c>
      <c r="D123" s="339">
        <v>9275684</v>
      </c>
    </row>
    <row r="124" spans="1:4" ht="22.5" x14ac:dyDescent="0.2">
      <c r="A124" s="349" t="s">
        <v>538</v>
      </c>
      <c r="B124" s="339">
        <v>33893248</v>
      </c>
      <c r="C124" s="355">
        <v>34455287</v>
      </c>
      <c r="D124" s="339">
        <v>8930517</v>
      </c>
    </row>
    <row r="125" spans="1:4" ht="22.5" x14ac:dyDescent="0.2">
      <c r="A125" s="349" t="s">
        <v>539</v>
      </c>
      <c r="B125" s="339">
        <v>266204</v>
      </c>
      <c r="C125" s="355">
        <v>282116</v>
      </c>
      <c r="D125" s="339">
        <v>500000</v>
      </c>
    </row>
    <row r="126" spans="1:4" x14ac:dyDescent="0.2">
      <c r="A126" s="350" t="s">
        <v>540</v>
      </c>
      <c r="B126" s="339">
        <v>125768</v>
      </c>
      <c r="C126" s="355">
        <v>70785</v>
      </c>
      <c r="D126" s="339"/>
    </row>
    <row r="127" spans="1:4" x14ac:dyDescent="0.2">
      <c r="A127" s="350" t="s">
        <v>541</v>
      </c>
      <c r="B127" s="339">
        <v>2444647</v>
      </c>
      <c r="C127" s="355">
        <v>3600000</v>
      </c>
      <c r="D127" s="339">
        <v>1800000</v>
      </c>
    </row>
    <row r="128" spans="1:4" x14ac:dyDescent="0.2">
      <c r="A128" s="350" t="s">
        <v>542</v>
      </c>
      <c r="B128" s="339">
        <v>3518162</v>
      </c>
      <c r="C128" s="355">
        <v>4367056</v>
      </c>
      <c r="D128" s="339">
        <v>5368840</v>
      </c>
    </row>
    <row r="129" spans="1:4" ht="22.5" x14ac:dyDescent="0.2">
      <c r="A129" s="352" t="s">
        <v>543</v>
      </c>
      <c r="B129" s="361"/>
      <c r="C129" s="339">
        <v>12515202</v>
      </c>
      <c r="D129" s="339">
        <v>8131075</v>
      </c>
    </row>
    <row r="130" spans="1:4" ht="22.5" x14ac:dyDescent="0.2">
      <c r="A130" s="352" t="s">
        <v>548</v>
      </c>
      <c r="B130" s="343"/>
      <c r="C130" s="348"/>
      <c r="D130" s="339">
        <v>76756</v>
      </c>
    </row>
    <row r="131" spans="1:4" x14ac:dyDescent="0.2">
      <c r="A131" s="162"/>
      <c r="B131" s="343"/>
      <c r="C131" s="343"/>
      <c r="D131" s="343"/>
    </row>
    <row r="132" spans="1:4" s="167" customFormat="1" ht="22.5" customHeight="1" x14ac:dyDescent="0.2">
      <c r="A132" s="168" t="s">
        <v>352</v>
      </c>
      <c r="B132" s="358">
        <f>SUM(B91:B130)</f>
        <v>823738405</v>
      </c>
      <c r="C132" s="358">
        <f t="shared" ref="C132:D132" si="1">SUM(C91:C130)</f>
        <v>810287839</v>
      </c>
      <c r="D132" s="358">
        <f t="shared" si="1"/>
        <v>697242761</v>
      </c>
    </row>
    <row r="133" spans="1:4" x14ac:dyDescent="0.2">
      <c r="A133" s="278" t="s">
        <v>420</v>
      </c>
    </row>
    <row r="134" spans="1:4" x14ac:dyDescent="0.2">
      <c r="A134" s="279" t="s">
        <v>421</v>
      </c>
    </row>
  </sheetData>
  <pageMargins left="0.46875" right="0.51181102362204722" top="0.74803149606299213" bottom="0.74803149606299213" header="0.31496062992125984" footer="0.31496062992125984"/>
  <pageSetup paperSize="9" orientation="portrait" r:id="rId1"/>
  <headerFooter>
    <oddHeader>&amp;C&amp;"Arial,Negrita"&amp;18PROYECTO DE PRESUPUESTO 2021</oddHeader>
    <oddFooter>&amp;L&amp;"Arial,Negrita"&amp;8PROYECTO DE PRESUPUESTO PARA EL AÑO FISCAL 2021
INFORMACIÓN PARA LA COMISIÓN DE PRESUPUESTO Y CUENTA GENERAL DE LA REPÚBLICA DEL CONGRESO DE LA REPÚBLICA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12">
    <tabColor rgb="FF92D050"/>
    <pageSetUpPr fitToPage="1"/>
  </sheetPr>
  <dimension ref="A1:N50"/>
  <sheetViews>
    <sheetView view="pageLayout" zoomScale="90" zoomScaleNormal="100" zoomScaleSheetLayoutView="70" zoomScalePageLayoutView="90" workbookViewId="0">
      <selection activeCell="D45" sqref="D44:D45"/>
    </sheetView>
  </sheetViews>
  <sheetFormatPr baseColWidth="10" defaultColWidth="11.28515625" defaultRowHeight="11.25" x14ac:dyDescent="0.2"/>
  <cols>
    <col min="1" max="1" width="30.7109375" style="136" customWidth="1"/>
    <col min="2" max="2" width="13.28515625" style="136" customWidth="1"/>
    <col min="3" max="3" width="14.140625" style="136" customWidth="1"/>
    <col min="4" max="4" width="10.42578125" style="169" customWidth="1"/>
    <col min="5" max="5" width="11.7109375" style="169" customWidth="1"/>
    <col min="6" max="6" width="13" style="136" customWidth="1"/>
    <col min="7" max="7" width="12.7109375" style="136" customWidth="1"/>
    <col min="8" max="8" width="10.28515625" style="136" customWidth="1"/>
    <col min="9" max="14" width="8.7109375" style="136" customWidth="1"/>
    <col min="15" max="16384" width="11.28515625" style="136"/>
  </cols>
  <sheetData>
    <row r="1" spans="1:14" s="132" customFormat="1" ht="14.25" customHeight="1" x14ac:dyDescent="0.2">
      <c r="A1" s="226" t="s">
        <v>425</v>
      </c>
      <c r="B1" s="227"/>
      <c r="C1" s="227"/>
      <c r="D1" s="227"/>
      <c r="E1" s="227"/>
      <c r="F1" s="227"/>
      <c r="G1" s="227"/>
      <c r="H1" s="227"/>
      <c r="I1" s="227"/>
      <c r="J1" s="227"/>
      <c r="K1" s="227"/>
      <c r="L1" s="227"/>
      <c r="M1" s="227"/>
      <c r="N1" s="227"/>
    </row>
    <row r="2" spans="1:14" s="135" customFormat="1" ht="12" thickBot="1" x14ac:dyDescent="0.25">
      <c r="A2" s="130" t="s">
        <v>172</v>
      </c>
      <c r="B2" s="130"/>
      <c r="C2" s="130"/>
      <c r="D2" s="130"/>
      <c r="E2" s="130"/>
      <c r="F2" s="130"/>
      <c r="G2" s="130"/>
      <c r="H2" s="130"/>
      <c r="I2" s="130"/>
      <c r="J2" s="130"/>
      <c r="K2" s="130"/>
      <c r="L2" s="130"/>
      <c r="M2" s="130"/>
      <c r="N2" s="130"/>
    </row>
    <row r="3" spans="1:14" s="137" customFormat="1" ht="12.75" customHeight="1" thickBot="1" x14ac:dyDescent="0.25">
      <c r="A3" s="948" t="s">
        <v>214</v>
      </c>
      <c r="B3" s="946" t="s">
        <v>247</v>
      </c>
      <c r="C3" s="947"/>
      <c r="D3" s="947"/>
      <c r="E3" s="947"/>
      <c r="F3" s="943" t="s">
        <v>248</v>
      </c>
      <c r="G3" s="944"/>
      <c r="H3" s="945"/>
      <c r="I3" s="943" t="s">
        <v>246</v>
      </c>
      <c r="J3" s="944"/>
      <c r="K3" s="944"/>
      <c r="L3" s="944"/>
      <c r="M3" s="944"/>
      <c r="N3" s="945"/>
    </row>
    <row r="4" spans="1:14" s="152" customFormat="1" ht="84.95" customHeight="1" thickBot="1" x14ac:dyDescent="0.25">
      <c r="A4" s="949"/>
      <c r="B4" s="228">
        <v>2019</v>
      </c>
      <c r="C4" s="229">
        <v>2020</v>
      </c>
      <c r="D4" s="229" t="s">
        <v>426</v>
      </c>
      <c r="E4" s="231" t="s">
        <v>427</v>
      </c>
      <c r="F4" s="228">
        <v>2019</v>
      </c>
      <c r="G4" s="229">
        <v>2020</v>
      </c>
      <c r="H4" s="229" t="s">
        <v>426</v>
      </c>
      <c r="I4" s="228">
        <v>2019</v>
      </c>
      <c r="J4" s="229" t="s">
        <v>418</v>
      </c>
      <c r="K4" s="229" t="s">
        <v>426</v>
      </c>
      <c r="L4" s="230" t="s">
        <v>428</v>
      </c>
      <c r="M4" s="230" t="s">
        <v>427</v>
      </c>
      <c r="N4" s="231" t="s">
        <v>429</v>
      </c>
    </row>
    <row r="5" spans="1:14" x14ac:dyDescent="0.2">
      <c r="A5" s="232"/>
      <c r="B5" s="233"/>
      <c r="C5" s="234"/>
      <c r="D5" s="234"/>
      <c r="E5" s="235"/>
      <c r="F5" s="233"/>
      <c r="G5" s="234"/>
      <c r="H5" s="236"/>
      <c r="I5" s="233"/>
      <c r="J5" s="234"/>
      <c r="K5" s="236"/>
      <c r="L5" s="235"/>
      <c r="M5" s="235"/>
      <c r="N5" s="236"/>
    </row>
    <row r="6" spans="1:14" ht="22.5" x14ac:dyDescent="0.2">
      <c r="A6" s="237" t="s">
        <v>245</v>
      </c>
      <c r="B6" s="238"/>
      <c r="C6" s="239"/>
      <c r="D6" s="239"/>
      <c r="E6" s="240"/>
      <c r="F6" s="238"/>
      <c r="G6" s="239"/>
      <c r="H6" s="241"/>
      <c r="I6" s="238"/>
      <c r="J6" s="239"/>
      <c r="K6" s="241"/>
      <c r="L6" s="240"/>
      <c r="M6" s="240"/>
      <c r="N6" s="241"/>
    </row>
    <row r="7" spans="1:14" x14ac:dyDescent="0.2">
      <c r="A7" s="242" t="s">
        <v>215</v>
      </c>
      <c r="B7" s="243"/>
      <c r="C7" s="244"/>
      <c r="D7" s="244"/>
      <c r="E7" s="245"/>
      <c r="F7" s="243"/>
      <c r="G7" s="244"/>
      <c r="H7" s="246"/>
      <c r="I7" s="243"/>
      <c r="J7" s="244"/>
      <c r="K7" s="246"/>
      <c r="L7" s="245"/>
      <c r="M7" s="245"/>
      <c r="N7" s="246"/>
    </row>
    <row r="8" spans="1:14" s="137" customFormat="1" x14ac:dyDescent="0.2">
      <c r="A8" s="247"/>
      <c r="B8" s="243"/>
      <c r="C8" s="244"/>
      <c r="D8" s="244"/>
      <c r="E8" s="245"/>
      <c r="F8" s="243"/>
      <c r="G8" s="244"/>
      <c r="H8" s="246"/>
      <c r="I8" s="243"/>
      <c r="J8" s="244"/>
      <c r="K8" s="246"/>
      <c r="L8" s="245"/>
      <c r="M8" s="245"/>
      <c r="N8" s="246"/>
    </row>
    <row r="9" spans="1:14" x14ac:dyDescent="0.2">
      <c r="A9" s="237" t="s">
        <v>220</v>
      </c>
      <c r="B9" s="243"/>
      <c r="C9" s="244"/>
      <c r="D9" s="244"/>
      <c r="E9" s="245"/>
      <c r="F9" s="243"/>
      <c r="G9" s="244"/>
      <c r="H9" s="246"/>
      <c r="I9" s="243"/>
      <c r="J9" s="244"/>
      <c r="K9" s="246"/>
      <c r="L9" s="245"/>
      <c r="M9" s="245"/>
      <c r="N9" s="246"/>
    </row>
    <row r="10" spans="1:14" x14ac:dyDescent="0.2">
      <c r="A10" s="248" t="s">
        <v>216</v>
      </c>
      <c r="B10" s="243"/>
      <c r="C10" s="244"/>
      <c r="D10" s="244"/>
      <c r="E10" s="245"/>
      <c r="F10" s="243"/>
      <c r="G10" s="244"/>
      <c r="H10" s="246"/>
      <c r="I10" s="243"/>
      <c r="J10" s="244"/>
      <c r="K10" s="246"/>
      <c r="L10" s="245"/>
      <c r="M10" s="245"/>
      <c r="N10" s="246"/>
    </row>
    <row r="11" spans="1:14" x14ac:dyDescent="0.2">
      <c r="A11" s="248" t="s">
        <v>217</v>
      </c>
      <c r="B11" s="243">
        <v>47431284</v>
      </c>
      <c r="C11" s="243">
        <v>47533197</v>
      </c>
      <c r="D11" s="244">
        <f>+B11-C11</f>
        <v>-101913</v>
      </c>
      <c r="E11" s="245">
        <v>55853235</v>
      </c>
      <c r="F11" s="244">
        <v>55951767</v>
      </c>
      <c r="G11" s="244">
        <v>50966906</v>
      </c>
      <c r="H11" s="246">
        <f>+F11-G11</f>
        <v>4984861</v>
      </c>
      <c r="I11" s="244">
        <v>32580</v>
      </c>
      <c r="J11" s="244">
        <v>32580</v>
      </c>
      <c r="K11" s="246">
        <f>+I11-J11</f>
        <v>0</v>
      </c>
      <c r="L11" s="245">
        <v>33679</v>
      </c>
      <c r="M11" s="245">
        <v>31450</v>
      </c>
      <c r="N11" s="246">
        <f>+L11-M11</f>
        <v>2229</v>
      </c>
    </row>
    <row r="12" spans="1:14" x14ac:dyDescent="0.2">
      <c r="A12" s="248" t="s">
        <v>218</v>
      </c>
      <c r="B12" s="243"/>
      <c r="C12" s="244"/>
      <c r="D12" s="244"/>
      <c r="E12" s="245"/>
      <c r="F12" s="244"/>
      <c r="G12" s="244"/>
      <c r="H12" s="246"/>
      <c r="I12" s="244"/>
      <c r="J12" s="244"/>
      <c r="K12" s="246"/>
      <c r="L12" s="245"/>
      <c r="M12" s="245"/>
      <c r="N12" s="246"/>
    </row>
    <row r="13" spans="1:14" x14ac:dyDescent="0.2">
      <c r="A13" s="248" t="s">
        <v>219</v>
      </c>
      <c r="B13" s="243"/>
      <c r="C13" s="244"/>
      <c r="D13" s="244"/>
      <c r="E13" s="245"/>
      <c r="F13" s="244"/>
      <c r="G13" s="244"/>
      <c r="H13" s="246"/>
      <c r="I13" s="244"/>
      <c r="J13" s="244"/>
      <c r="K13" s="246"/>
      <c r="L13" s="245"/>
      <c r="M13" s="245"/>
      <c r="N13" s="246"/>
    </row>
    <row r="14" spans="1:14" x14ac:dyDescent="0.2">
      <c r="A14" s="248"/>
      <c r="B14" s="238"/>
      <c r="C14" s="239"/>
      <c r="D14" s="239"/>
      <c r="E14" s="240"/>
      <c r="F14" s="244"/>
      <c r="G14" s="244"/>
      <c r="H14" s="241"/>
      <c r="I14" s="239"/>
      <c r="J14" s="239"/>
      <c r="K14" s="241"/>
      <c r="L14" s="240"/>
      <c r="M14" s="240"/>
      <c r="N14" s="241"/>
    </row>
    <row r="15" spans="1:14" x14ac:dyDescent="0.2">
      <c r="A15" s="237" t="s">
        <v>239</v>
      </c>
      <c r="B15" s="243"/>
      <c r="C15" s="244"/>
      <c r="D15" s="244"/>
      <c r="E15" s="245"/>
      <c r="F15" s="244"/>
      <c r="G15" s="244"/>
      <c r="H15" s="246"/>
      <c r="I15" s="244"/>
      <c r="J15" s="244"/>
      <c r="K15" s="246"/>
      <c r="L15" s="245"/>
      <c r="M15" s="245"/>
      <c r="N15" s="246"/>
    </row>
    <row r="16" spans="1:14" x14ac:dyDescent="0.2">
      <c r="A16" s="248" t="s">
        <v>221</v>
      </c>
      <c r="B16" s="243">
        <v>68742484</v>
      </c>
      <c r="C16" s="243">
        <v>61841448</v>
      </c>
      <c r="D16" s="244">
        <f>+B16-C16</f>
        <v>6901036</v>
      </c>
      <c r="E16" s="245">
        <v>66768978</v>
      </c>
      <c r="F16" s="244">
        <v>79366713</v>
      </c>
      <c r="G16" s="244">
        <v>71775213</v>
      </c>
      <c r="H16" s="246">
        <f>+F16-G16</f>
        <v>7591500</v>
      </c>
      <c r="I16" s="244">
        <v>42580</v>
      </c>
      <c r="J16" s="244">
        <v>42580</v>
      </c>
      <c r="K16" s="246">
        <f>+I16-J16</f>
        <v>0</v>
      </c>
      <c r="L16" s="245">
        <v>43590</v>
      </c>
      <c r="M16" s="245">
        <v>40265</v>
      </c>
      <c r="N16" s="246">
        <f>+L16-M16</f>
        <v>3325</v>
      </c>
    </row>
    <row r="17" spans="1:14" x14ac:dyDescent="0.2">
      <c r="A17" s="248" t="s">
        <v>222</v>
      </c>
      <c r="B17" s="243"/>
      <c r="C17" s="244"/>
      <c r="D17" s="244"/>
      <c r="E17" s="245"/>
      <c r="F17" s="244"/>
      <c r="G17" s="244"/>
      <c r="H17" s="246"/>
      <c r="I17" s="244"/>
      <c r="J17" s="244"/>
      <c r="K17" s="246"/>
      <c r="L17" s="245"/>
      <c r="M17" s="245"/>
      <c r="N17" s="246"/>
    </row>
    <row r="18" spans="1:14" x14ac:dyDescent="0.2">
      <c r="A18" s="248" t="s">
        <v>223</v>
      </c>
      <c r="B18" s="243"/>
      <c r="C18" s="244"/>
      <c r="D18" s="244"/>
      <c r="E18" s="245"/>
      <c r="F18" s="243"/>
      <c r="G18" s="244"/>
      <c r="H18" s="246"/>
      <c r="I18" s="244"/>
      <c r="J18" s="244"/>
      <c r="K18" s="246"/>
      <c r="L18" s="245"/>
      <c r="M18" s="245"/>
      <c r="N18" s="246"/>
    </row>
    <row r="19" spans="1:14" x14ac:dyDescent="0.2">
      <c r="A19" s="248" t="s">
        <v>224</v>
      </c>
      <c r="B19" s="243"/>
      <c r="C19" s="244"/>
      <c r="D19" s="244"/>
      <c r="E19" s="245"/>
      <c r="F19" s="243"/>
      <c r="G19" s="244"/>
      <c r="H19" s="246"/>
      <c r="I19" s="244"/>
      <c r="J19" s="244"/>
      <c r="K19" s="246"/>
      <c r="L19" s="245"/>
      <c r="M19" s="245"/>
      <c r="N19" s="246"/>
    </row>
    <row r="20" spans="1:14" ht="22.5" x14ac:dyDescent="0.2">
      <c r="A20" s="248" t="s">
        <v>225</v>
      </c>
      <c r="B20" s="243"/>
      <c r="C20" s="244"/>
      <c r="D20" s="244"/>
      <c r="E20" s="245"/>
      <c r="F20" s="243"/>
      <c r="G20" s="244"/>
      <c r="H20" s="246"/>
      <c r="I20" s="244"/>
      <c r="J20" s="244"/>
      <c r="K20" s="246"/>
      <c r="L20" s="245"/>
      <c r="M20" s="245"/>
      <c r="N20" s="246"/>
    </row>
    <row r="21" spans="1:14" x14ac:dyDescent="0.2">
      <c r="A21" s="249"/>
      <c r="B21" s="243"/>
      <c r="C21" s="244"/>
      <c r="D21" s="244"/>
      <c r="E21" s="245"/>
      <c r="F21" s="243"/>
      <c r="G21" s="244"/>
      <c r="H21" s="246"/>
      <c r="I21" s="244"/>
      <c r="J21" s="244"/>
      <c r="K21" s="246"/>
      <c r="L21" s="245"/>
      <c r="M21" s="245"/>
      <c r="N21" s="246"/>
    </row>
    <row r="22" spans="1:14" x14ac:dyDescent="0.2">
      <c r="A22" s="250" t="s">
        <v>240</v>
      </c>
      <c r="B22" s="243"/>
      <c r="C22" s="244"/>
      <c r="D22" s="244"/>
      <c r="E22" s="245"/>
      <c r="F22" s="243"/>
      <c r="G22" s="244"/>
      <c r="H22" s="246"/>
      <c r="I22" s="244"/>
      <c r="J22" s="244"/>
      <c r="K22" s="246"/>
      <c r="L22" s="245"/>
      <c r="M22" s="245"/>
      <c r="N22" s="246"/>
    </row>
    <row r="23" spans="1:14" x14ac:dyDescent="0.2">
      <c r="A23" s="248" t="s">
        <v>226</v>
      </c>
      <c r="B23" s="243">
        <v>93543721</v>
      </c>
      <c r="C23" s="244">
        <v>101748781</v>
      </c>
      <c r="D23" s="244">
        <f>+B23-C23</f>
        <v>-8205060</v>
      </c>
      <c r="E23" s="245">
        <v>103697257</v>
      </c>
      <c r="F23" s="243">
        <v>106140580</v>
      </c>
      <c r="G23" s="244">
        <v>113944871</v>
      </c>
      <c r="H23" s="246">
        <f>+F23-G23</f>
        <v>-7804291</v>
      </c>
      <c r="I23" s="244">
        <v>40650</v>
      </c>
      <c r="J23" s="244">
        <v>40650</v>
      </c>
      <c r="K23" s="246">
        <f>+I23-J23</f>
        <v>0</v>
      </c>
      <c r="L23" s="245">
        <v>42358</v>
      </c>
      <c r="M23" s="245">
        <v>41860</v>
      </c>
      <c r="N23" s="246">
        <f>+L23-M23</f>
        <v>498</v>
      </c>
    </row>
    <row r="24" spans="1:14" x14ac:dyDescent="0.2">
      <c r="A24" s="248" t="s">
        <v>227</v>
      </c>
      <c r="B24" s="243"/>
      <c r="C24" s="244"/>
      <c r="D24" s="244"/>
      <c r="E24" s="245"/>
      <c r="F24" s="243"/>
      <c r="G24" s="244"/>
      <c r="H24" s="246"/>
      <c r="I24" s="244"/>
      <c r="J24" s="244"/>
      <c r="K24" s="246"/>
      <c r="L24" s="245"/>
      <c r="M24" s="245"/>
      <c r="N24" s="246"/>
    </row>
    <row r="25" spans="1:14" x14ac:dyDescent="0.2">
      <c r="A25" s="248" t="s">
        <v>228</v>
      </c>
      <c r="B25" s="243"/>
      <c r="C25" s="244"/>
      <c r="D25" s="244"/>
      <c r="E25" s="245"/>
      <c r="F25" s="243"/>
      <c r="G25" s="244"/>
      <c r="H25" s="246"/>
      <c r="I25" s="244"/>
      <c r="J25" s="244"/>
      <c r="K25" s="246"/>
      <c r="L25" s="245"/>
      <c r="M25" s="245"/>
      <c r="N25" s="246"/>
    </row>
    <row r="26" spans="1:14" x14ac:dyDescent="0.2">
      <c r="A26" s="248"/>
      <c r="B26" s="243"/>
      <c r="C26" s="244"/>
      <c r="D26" s="244"/>
      <c r="E26" s="245"/>
      <c r="F26" s="243"/>
      <c r="G26" s="244"/>
      <c r="H26" s="246"/>
      <c r="I26" s="244"/>
      <c r="J26" s="244"/>
      <c r="K26" s="246"/>
      <c r="L26" s="245"/>
      <c r="M26" s="245"/>
      <c r="N26" s="246"/>
    </row>
    <row r="27" spans="1:14" x14ac:dyDescent="0.2">
      <c r="A27" s="250" t="s">
        <v>241</v>
      </c>
      <c r="B27" s="243"/>
      <c r="C27" s="244"/>
      <c r="D27" s="244"/>
      <c r="E27" s="245"/>
      <c r="F27" s="243"/>
      <c r="G27" s="244"/>
      <c r="H27" s="246"/>
      <c r="I27" s="244"/>
      <c r="J27" s="244"/>
      <c r="K27" s="246"/>
      <c r="L27" s="245"/>
      <c r="M27" s="245"/>
      <c r="N27" s="246"/>
    </row>
    <row r="28" spans="1:14" x14ac:dyDescent="0.2">
      <c r="A28" s="248" t="s">
        <v>229</v>
      </c>
      <c r="B28" s="243">
        <v>159107202</v>
      </c>
      <c r="C28" s="244">
        <v>166395963</v>
      </c>
      <c r="D28" s="244">
        <f>+B28-C28</f>
        <v>-7288761</v>
      </c>
      <c r="E28" s="245">
        <v>175200269</v>
      </c>
      <c r="F28" s="243">
        <v>190680075</v>
      </c>
      <c r="G28" s="244">
        <v>185182125</v>
      </c>
      <c r="H28" s="246">
        <f>+F28-G28</f>
        <v>5497950</v>
      </c>
      <c r="I28" s="244">
        <v>120450</v>
      </c>
      <c r="J28" s="244">
        <v>120450</v>
      </c>
      <c r="K28" s="246">
        <f>+I28-J28</f>
        <v>0</v>
      </c>
      <c r="L28" s="245">
        <v>131450</v>
      </c>
      <c r="M28" s="245">
        <v>129570</v>
      </c>
      <c r="N28" s="246">
        <f>+L28-M28</f>
        <v>1880</v>
      </c>
    </row>
    <row r="29" spans="1:14" x14ac:dyDescent="0.2">
      <c r="A29" s="248" t="s">
        <v>227</v>
      </c>
      <c r="B29" s="243"/>
      <c r="C29" s="244"/>
      <c r="D29" s="244"/>
      <c r="E29" s="245"/>
      <c r="F29" s="243"/>
      <c r="G29" s="244"/>
      <c r="H29" s="246"/>
      <c r="I29" s="244"/>
      <c r="J29" s="244"/>
      <c r="K29" s="246"/>
      <c r="L29" s="245"/>
      <c r="M29" s="245"/>
      <c r="N29" s="246"/>
    </row>
    <row r="30" spans="1:14" x14ac:dyDescent="0.2">
      <c r="A30" s="248"/>
      <c r="B30" s="243"/>
      <c r="C30" s="244"/>
      <c r="D30" s="244"/>
      <c r="E30" s="245"/>
      <c r="F30" s="243"/>
      <c r="G30" s="244"/>
      <c r="H30" s="246"/>
      <c r="I30" s="244"/>
      <c r="J30" s="244"/>
      <c r="K30" s="246"/>
      <c r="L30" s="245"/>
      <c r="M30" s="245"/>
      <c r="N30" s="246"/>
    </row>
    <row r="31" spans="1:14" x14ac:dyDescent="0.2">
      <c r="A31" s="250" t="s">
        <v>242</v>
      </c>
      <c r="B31" s="243"/>
      <c r="C31" s="244"/>
      <c r="D31" s="244"/>
      <c r="E31" s="245"/>
      <c r="F31" s="243"/>
      <c r="G31" s="244"/>
      <c r="H31" s="246"/>
      <c r="I31" s="244"/>
      <c r="J31" s="244"/>
      <c r="K31" s="246"/>
      <c r="L31" s="245"/>
      <c r="M31" s="245"/>
      <c r="N31" s="246"/>
    </row>
    <row r="32" spans="1:14" x14ac:dyDescent="0.2">
      <c r="A32" s="248" t="s">
        <v>230</v>
      </c>
      <c r="B32" s="243">
        <v>158389775</v>
      </c>
      <c r="C32" s="244">
        <v>168496248</v>
      </c>
      <c r="D32" s="244">
        <f>+B32-C32</f>
        <v>-10106473</v>
      </c>
      <c r="E32" s="245">
        <v>169385074</v>
      </c>
      <c r="F32" s="243">
        <v>204062391</v>
      </c>
      <c r="G32" s="244">
        <v>206701950</v>
      </c>
      <c r="H32" s="246">
        <f>+F32-G32</f>
        <v>-2639559</v>
      </c>
      <c r="I32" s="244">
        <v>78560</v>
      </c>
      <c r="J32" s="244">
        <v>78560</v>
      </c>
      <c r="K32" s="246">
        <f>+I32-J32</f>
        <v>0</v>
      </c>
      <c r="L32" s="245">
        <v>85790</v>
      </c>
      <c r="M32" s="245">
        <v>90560</v>
      </c>
      <c r="N32" s="246">
        <f>+L32-M32</f>
        <v>-4770</v>
      </c>
    </row>
    <row r="33" spans="1:14" x14ac:dyDescent="0.2">
      <c r="A33" s="248" t="s">
        <v>228</v>
      </c>
      <c r="B33" s="243"/>
      <c r="C33" s="244"/>
      <c r="D33" s="244"/>
      <c r="E33" s="245"/>
      <c r="F33" s="243"/>
      <c r="G33" s="244"/>
      <c r="H33" s="246"/>
      <c r="I33" s="243"/>
      <c r="J33" s="244"/>
      <c r="K33" s="246"/>
      <c r="L33" s="245"/>
      <c r="M33" s="245"/>
      <c r="N33" s="246"/>
    </row>
    <row r="34" spans="1:14" x14ac:dyDescent="0.2">
      <c r="A34" s="248" t="s">
        <v>231</v>
      </c>
      <c r="B34" s="243"/>
      <c r="C34" s="244"/>
      <c r="D34" s="244"/>
      <c r="E34" s="245"/>
      <c r="F34" s="243"/>
      <c r="G34" s="244"/>
      <c r="H34" s="246"/>
      <c r="I34" s="243"/>
      <c r="J34" s="244"/>
      <c r="K34" s="246"/>
      <c r="L34" s="245"/>
      <c r="M34" s="245"/>
      <c r="N34" s="246"/>
    </row>
    <row r="35" spans="1:14" x14ac:dyDescent="0.2">
      <c r="A35" s="248" t="s">
        <v>232</v>
      </c>
      <c r="B35" s="243"/>
      <c r="C35" s="244"/>
      <c r="D35" s="244"/>
      <c r="E35" s="245"/>
      <c r="F35" s="243"/>
      <c r="G35" s="244"/>
      <c r="H35" s="246"/>
      <c r="I35" s="243"/>
      <c r="J35" s="244"/>
      <c r="K35" s="246"/>
      <c r="L35" s="245"/>
      <c r="M35" s="245"/>
      <c r="N35" s="246"/>
    </row>
    <row r="36" spans="1:14" x14ac:dyDescent="0.2">
      <c r="A36" s="248"/>
      <c r="B36" s="243"/>
      <c r="C36" s="244"/>
      <c r="D36" s="244"/>
      <c r="E36" s="245"/>
      <c r="F36" s="243"/>
      <c r="G36" s="244"/>
      <c r="H36" s="246"/>
      <c r="I36" s="243"/>
      <c r="J36" s="244"/>
      <c r="K36" s="246"/>
      <c r="L36" s="245"/>
      <c r="M36" s="245"/>
      <c r="N36" s="246"/>
    </row>
    <row r="37" spans="1:14" x14ac:dyDescent="0.2">
      <c r="A37" s="250" t="s">
        <v>243</v>
      </c>
      <c r="B37" s="243"/>
      <c r="C37" s="244"/>
      <c r="D37" s="244"/>
      <c r="E37" s="245"/>
      <c r="F37" s="243"/>
      <c r="G37" s="244"/>
      <c r="H37" s="246"/>
      <c r="I37" s="243"/>
      <c r="J37" s="244"/>
      <c r="K37" s="246"/>
      <c r="L37" s="245"/>
      <c r="M37" s="245"/>
      <c r="N37" s="246"/>
    </row>
    <row r="38" spans="1:14" x14ac:dyDescent="0.2">
      <c r="A38" s="248" t="s">
        <v>233</v>
      </c>
      <c r="B38" s="243"/>
      <c r="C38" s="244"/>
      <c r="D38" s="244"/>
      <c r="E38" s="245"/>
      <c r="F38" s="243"/>
      <c r="G38" s="244"/>
      <c r="H38" s="246"/>
      <c r="I38" s="243"/>
      <c r="J38" s="244"/>
      <c r="K38" s="246"/>
      <c r="L38" s="245"/>
      <c r="M38" s="245"/>
      <c r="N38" s="246"/>
    </row>
    <row r="39" spans="1:14" x14ac:dyDescent="0.2">
      <c r="A39" s="248" t="s">
        <v>234</v>
      </c>
      <c r="B39" s="243"/>
      <c r="C39" s="244"/>
      <c r="D39" s="244"/>
      <c r="E39" s="245"/>
      <c r="F39" s="243"/>
      <c r="G39" s="244"/>
      <c r="H39" s="246"/>
      <c r="I39" s="243"/>
      <c r="J39" s="244"/>
      <c r="K39" s="246"/>
      <c r="L39" s="245"/>
      <c r="M39" s="245"/>
      <c r="N39" s="246"/>
    </row>
    <row r="40" spans="1:14" ht="22.5" x14ac:dyDescent="0.2">
      <c r="A40" s="248" t="s">
        <v>235</v>
      </c>
      <c r="B40" s="243"/>
      <c r="C40" s="244"/>
      <c r="D40" s="244"/>
      <c r="E40" s="245"/>
      <c r="F40" s="243"/>
      <c r="G40" s="244"/>
      <c r="H40" s="246"/>
      <c r="I40" s="243"/>
      <c r="J40" s="244"/>
      <c r="K40" s="246"/>
      <c r="L40" s="245"/>
      <c r="M40" s="245"/>
      <c r="N40" s="246"/>
    </row>
    <row r="41" spans="1:14" ht="22.5" x14ac:dyDescent="0.2">
      <c r="A41" s="248" t="s">
        <v>236</v>
      </c>
      <c r="B41" s="243"/>
      <c r="C41" s="244"/>
      <c r="D41" s="244"/>
      <c r="E41" s="245"/>
      <c r="F41" s="243"/>
      <c r="G41" s="244"/>
      <c r="H41" s="246"/>
      <c r="I41" s="243"/>
      <c r="J41" s="244"/>
      <c r="K41" s="246"/>
      <c r="L41" s="245"/>
      <c r="M41" s="245"/>
      <c r="N41" s="246"/>
    </row>
    <row r="42" spans="1:14" x14ac:dyDescent="0.2">
      <c r="A42" s="248"/>
      <c r="B42" s="243"/>
      <c r="C42" s="244"/>
      <c r="D42" s="244"/>
      <c r="E42" s="245"/>
      <c r="F42" s="243"/>
      <c r="G42" s="244"/>
      <c r="H42" s="246"/>
      <c r="I42" s="243"/>
      <c r="J42" s="244"/>
      <c r="K42" s="246"/>
      <c r="L42" s="245"/>
      <c r="M42" s="245"/>
      <c r="N42" s="246"/>
    </row>
    <row r="43" spans="1:14" x14ac:dyDescent="0.2">
      <c r="A43" s="250" t="s">
        <v>244</v>
      </c>
      <c r="B43" s="243"/>
      <c r="C43" s="244"/>
      <c r="D43" s="244"/>
      <c r="E43" s="245"/>
      <c r="F43" s="243"/>
      <c r="G43" s="244"/>
      <c r="H43" s="246"/>
      <c r="I43" s="243"/>
      <c r="J43" s="244"/>
      <c r="K43" s="246"/>
      <c r="L43" s="245"/>
      <c r="M43" s="245"/>
      <c r="N43" s="246"/>
    </row>
    <row r="44" spans="1:14" x14ac:dyDescent="0.2">
      <c r="A44" s="248" t="s">
        <v>237</v>
      </c>
      <c r="B44" s="243"/>
      <c r="C44" s="244"/>
      <c r="D44" s="244"/>
      <c r="E44" s="245"/>
      <c r="F44" s="243"/>
      <c r="G44" s="244"/>
      <c r="H44" s="246"/>
      <c r="I44" s="243"/>
      <c r="J44" s="244"/>
      <c r="K44" s="246"/>
      <c r="L44" s="245"/>
      <c r="M44" s="245"/>
      <c r="N44" s="246"/>
    </row>
    <row r="45" spans="1:14" s="137" customFormat="1" ht="22.5" x14ac:dyDescent="0.2">
      <c r="A45" s="248" t="s">
        <v>238</v>
      </c>
      <c r="B45" s="243"/>
      <c r="C45" s="244"/>
      <c r="D45" s="244"/>
      <c r="E45" s="245"/>
      <c r="F45" s="243"/>
      <c r="G45" s="244"/>
      <c r="H45" s="246"/>
      <c r="I45" s="243"/>
      <c r="J45" s="244"/>
      <c r="K45" s="246"/>
      <c r="L45" s="245"/>
      <c r="M45" s="245"/>
      <c r="N45" s="246"/>
    </row>
    <row r="46" spans="1:14" ht="12" thickBot="1" x14ac:dyDescent="0.25">
      <c r="A46" s="251"/>
      <c r="B46" s="243"/>
      <c r="C46" s="244"/>
      <c r="D46" s="244"/>
      <c r="E46" s="245"/>
      <c r="F46" s="243"/>
      <c r="G46" s="244"/>
      <c r="H46" s="246"/>
      <c r="I46" s="243"/>
      <c r="J46" s="244"/>
      <c r="K46" s="246"/>
      <c r="L46" s="245"/>
      <c r="M46" s="245"/>
      <c r="N46" s="246"/>
    </row>
    <row r="47" spans="1:14" s="135" customFormat="1" ht="18.75" customHeight="1" thickBot="1" x14ac:dyDescent="0.25">
      <c r="A47" s="252" t="s">
        <v>0</v>
      </c>
      <c r="B47" s="258">
        <f>SUM(B7:B46)</f>
        <v>527214466</v>
      </c>
      <c r="C47" s="258">
        <f t="shared" ref="C47:E47" si="0">SUM(C7:C46)</f>
        <v>546015637</v>
      </c>
      <c r="D47" s="258">
        <f t="shared" si="0"/>
        <v>-18801171</v>
      </c>
      <c r="E47" s="258">
        <f t="shared" si="0"/>
        <v>570904813</v>
      </c>
      <c r="F47" s="258">
        <f>SUM(F7:F46)</f>
        <v>636201526</v>
      </c>
      <c r="G47" s="258">
        <f t="shared" ref="G47:H47" si="1">SUM(G7:G46)</f>
        <v>628571065</v>
      </c>
      <c r="H47" s="258">
        <f t="shared" si="1"/>
        <v>7630461</v>
      </c>
      <c r="I47" s="258">
        <f>SUM(I8:I46)</f>
        <v>314820</v>
      </c>
      <c r="J47" s="258">
        <f t="shared" ref="J47:K47" si="2">SUM(J8:J46)</f>
        <v>314820</v>
      </c>
      <c r="K47" s="258">
        <f t="shared" si="2"/>
        <v>0</v>
      </c>
      <c r="L47" s="259">
        <f>SUM(L8:L46)</f>
        <v>336867</v>
      </c>
      <c r="M47" s="259">
        <f t="shared" ref="M47:N47" si="3">SUM(M8:M46)</f>
        <v>333705</v>
      </c>
      <c r="N47" s="259">
        <f t="shared" si="3"/>
        <v>3162</v>
      </c>
    </row>
    <row r="48" spans="1:14" s="135" customFormat="1" ht="12.75" thickTop="1" thickBot="1" x14ac:dyDescent="0.25">
      <c r="A48" s="253" t="s">
        <v>20</v>
      </c>
      <c r="B48" s="254"/>
      <c r="C48" s="255"/>
      <c r="D48" s="261"/>
      <c r="E48" s="257"/>
      <c r="F48" s="254"/>
      <c r="G48" s="256"/>
      <c r="H48" s="257"/>
      <c r="I48" s="254"/>
      <c r="J48" s="255"/>
      <c r="K48" s="260"/>
      <c r="L48" s="256"/>
      <c r="M48" s="256"/>
      <c r="N48" s="257"/>
    </row>
    <row r="49" spans="1:14" x14ac:dyDescent="0.2">
      <c r="A49" s="60" t="s">
        <v>430</v>
      </c>
      <c r="B49" s="60"/>
      <c r="C49" s="60"/>
      <c r="D49" s="60"/>
      <c r="E49" s="60"/>
      <c r="F49" s="60"/>
      <c r="G49" s="60"/>
      <c r="H49" s="60"/>
      <c r="I49" s="60"/>
      <c r="J49" s="60"/>
      <c r="K49" s="60"/>
      <c r="L49" s="60"/>
      <c r="M49" s="60"/>
      <c r="N49" s="60"/>
    </row>
    <row r="50" spans="1:14" x14ac:dyDescent="0.2">
      <c r="A50" s="60" t="s">
        <v>431</v>
      </c>
      <c r="B50" s="60"/>
      <c r="C50" s="60"/>
      <c r="D50" s="60"/>
      <c r="E50" s="60"/>
      <c r="F50" s="60"/>
      <c r="G50" s="60"/>
      <c r="H50" s="60"/>
      <c r="I50" s="60"/>
      <c r="J50" s="60"/>
      <c r="K50" s="60"/>
      <c r="L50" s="60"/>
      <c r="M50" s="60"/>
      <c r="N50" s="60"/>
    </row>
  </sheetData>
  <mergeCells count="4">
    <mergeCell ref="I3:N3"/>
    <mergeCell ref="B3:E3"/>
    <mergeCell ref="F3:H3"/>
    <mergeCell ref="A3:A4"/>
  </mergeCells>
  <pageMargins left="0.25" right="0.25" top="0.75" bottom="0.75" header="0.3" footer="0.3"/>
  <pageSetup paperSize="9" scale="70" orientation="landscape" r:id="rId1"/>
  <headerFooter alignWithMargins="0">
    <oddHeader>&amp;C&amp;"Arial,Negrita"&amp;18PROYECTO DE PRESUPUESTO 2021</oddHeader>
    <oddFooter>&amp;L&amp;"Arial,Negrita"&amp;8PROYECTO DE PRESUPUESTO PARA EL AÑO FISCAL 2021
INFORMACIÓN PARA LA COMISIÓN DE PRESUPUESTO Y CUENTA GENERAL DE LA REPÚBLICA DEL CONGRESO DE LA REPÚBLICA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13">
    <tabColor theme="9" tint="-0.249977111117893"/>
  </sheetPr>
  <dimension ref="A1:V25"/>
  <sheetViews>
    <sheetView zoomScaleNormal="100" zoomScaleSheetLayoutView="90" zoomScalePageLayoutView="160" workbookViewId="0">
      <selection activeCell="L34" sqref="L34"/>
    </sheetView>
  </sheetViews>
  <sheetFormatPr baseColWidth="10" defaultColWidth="11.28515625" defaultRowHeight="11.25" x14ac:dyDescent="0.2"/>
  <cols>
    <col min="1" max="1" width="21" style="169" customWidth="1"/>
    <col min="2" max="2" width="6" style="169" customWidth="1"/>
    <col min="3" max="3" width="11.42578125" style="169" customWidth="1"/>
    <col min="4" max="5" width="8.7109375" style="169" customWidth="1"/>
    <col min="6" max="7" width="7" style="169" customWidth="1"/>
    <col min="8" max="8" width="9.85546875" style="169" customWidth="1"/>
    <col min="9" max="9" width="7" style="169" customWidth="1"/>
    <col min="10" max="10" width="5.42578125" style="169" customWidth="1"/>
    <col min="11" max="11" width="9.7109375" style="169" customWidth="1"/>
    <col min="12" max="12" width="7" style="169" customWidth="1"/>
    <col min="13" max="13" width="9.85546875" style="169" customWidth="1"/>
    <col min="14" max="14" width="8.7109375" style="169" customWidth="1"/>
    <col min="15" max="15" width="8.5703125" style="169" customWidth="1"/>
    <col min="16" max="16" width="11.7109375" style="169" customWidth="1"/>
    <col min="17" max="17" width="7" style="169" customWidth="1"/>
    <col min="18" max="16384" width="11.28515625" style="169"/>
  </cols>
  <sheetData>
    <row r="1" spans="1:22" s="135" customFormat="1" x14ac:dyDescent="0.2">
      <c r="A1" s="133" t="s">
        <v>432</v>
      </c>
      <c r="B1" s="139"/>
      <c r="C1" s="139"/>
      <c r="D1" s="139"/>
      <c r="E1" s="139"/>
    </row>
    <row r="2" spans="1:22" s="135" customFormat="1" ht="12" thickBot="1" x14ac:dyDescent="0.25">
      <c r="A2" s="134" t="s">
        <v>367</v>
      </c>
      <c r="B2" s="134"/>
      <c r="C2" s="134"/>
      <c r="D2" s="134"/>
      <c r="E2" s="134"/>
      <c r="F2" s="134"/>
      <c r="G2" s="134"/>
      <c r="H2" s="134"/>
      <c r="I2" s="134"/>
      <c r="J2" s="134"/>
      <c r="K2" s="134"/>
      <c r="L2" s="134"/>
      <c r="M2" s="134"/>
      <c r="N2" s="134"/>
      <c r="O2" s="134"/>
      <c r="P2" s="134"/>
      <c r="Q2" s="134"/>
      <c r="R2" s="134"/>
      <c r="S2" s="134"/>
      <c r="T2" s="134"/>
      <c r="U2" s="134"/>
      <c r="V2" s="134"/>
    </row>
    <row r="3" spans="1:22" ht="12" thickBot="1" x14ac:dyDescent="0.25">
      <c r="A3" s="954" t="s">
        <v>1</v>
      </c>
      <c r="B3" s="952" t="s">
        <v>433</v>
      </c>
      <c r="C3" s="953"/>
      <c r="D3" s="953"/>
      <c r="E3" s="953"/>
      <c r="F3" s="953"/>
      <c r="G3" s="953"/>
      <c r="H3" s="951"/>
      <c r="I3" s="950" t="s">
        <v>434</v>
      </c>
      <c r="J3" s="953"/>
      <c r="K3" s="953"/>
      <c r="L3" s="953"/>
      <c r="M3" s="951"/>
      <c r="N3" s="950" t="s">
        <v>435</v>
      </c>
      <c r="O3" s="951"/>
      <c r="P3" s="950" t="s">
        <v>0</v>
      </c>
      <c r="Q3" s="951"/>
    </row>
    <row r="4" spans="1:22" s="154" customFormat="1" ht="80.25" customHeight="1" thickBot="1" x14ac:dyDescent="0.25">
      <c r="A4" s="955"/>
      <c r="B4" s="174" t="s">
        <v>306</v>
      </c>
      <c r="C4" s="175" t="s">
        <v>307</v>
      </c>
      <c r="D4" s="174" t="s">
        <v>308</v>
      </c>
      <c r="E4" s="174" t="s">
        <v>309</v>
      </c>
      <c r="F4" s="174" t="s">
        <v>310</v>
      </c>
      <c r="G4" s="173" t="s">
        <v>311</v>
      </c>
      <c r="H4" s="173" t="s">
        <v>312</v>
      </c>
      <c r="I4" s="174" t="s">
        <v>313</v>
      </c>
      <c r="J4" s="173" t="s">
        <v>311</v>
      </c>
      <c r="K4" s="173" t="s">
        <v>314</v>
      </c>
      <c r="L4" s="173" t="s">
        <v>315</v>
      </c>
      <c r="M4" s="173" t="s">
        <v>316</v>
      </c>
      <c r="N4" s="173" t="s">
        <v>317</v>
      </c>
      <c r="O4" s="175" t="s">
        <v>318</v>
      </c>
      <c r="P4" s="174" t="s">
        <v>19</v>
      </c>
      <c r="Q4" s="173" t="s">
        <v>21</v>
      </c>
    </row>
    <row r="5" spans="1:22" x14ac:dyDescent="0.2">
      <c r="A5" s="155"/>
      <c r="B5" s="146"/>
      <c r="C5" s="147"/>
      <c r="D5" s="146"/>
      <c r="E5" s="148"/>
      <c r="F5" s="148"/>
      <c r="G5" s="148"/>
      <c r="H5" s="148"/>
      <c r="I5" s="148"/>
      <c r="J5" s="148"/>
      <c r="K5" s="148"/>
      <c r="L5" s="148"/>
      <c r="M5" s="148"/>
      <c r="N5" s="148"/>
      <c r="O5" s="148"/>
      <c r="P5" s="147"/>
      <c r="Q5" s="155"/>
    </row>
    <row r="6" spans="1:22" x14ac:dyDescent="0.2">
      <c r="A6" s="155" t="s">
        <v>47</v>
      </c>
      <c r="B6" s="146"/>
      <c r="C6" s="147">
        <v>620255424</v>
      </c>
      <c r="D6" s="146">
        <v>39818759</v>
      </c>
      <c r="E6" s="148">
        <v>91898230</v>
      </c>
      <c r="F6" s="148"/>
      <c r="G6" s="148">
        <v>792001</v>
      </c>
      <c r="H6" s="148">
        <f>SUM(C6:G6)</f>
        <v>752764414</v>
      </c>
      <c r="I6" s="148"/>
      <c r="J6" s="148"/>
      <c r="K6" s="148">
        <v>50279310</v>
      </c>
      <c r="L6" s="148"/>
      <c r="M6" s="148">
        <f>SUM(K6:L6)</f>
        <v>50279310</v>
      </c>
      <c r="N6" s="148"/>
      <c r="O6" s="148"/>
      <c r="P6" s="147">
        <f>SUM(H6+M6+O6)</f>
        <v>803043724</v>
      </c>
      <c r="Q6" s="155">
        <v>82.3</v>
      </c>
    </row>
    <row r="7" spans="1:22" x14ac:dyDescent="0.2">
      <c r="A7" s="155"/>
      <c r="B7" s="146"/>
      <c r="C7" s="147"/>
      <c r="D7" s="146"/>
      <c r="E7" s="148"/>
      <c r="F7" s="148"/>
      <c r="G7" s="148"/>
      <c r="H7" s="148">
        <f t="shared" ref="H7:H22" si="0">SUM(C7:G7)</f>
        <v>0</v>
      </c>
      <c r="I7" s="148"/>
      <c r="J7" s="148"/>
      <c r="K7" s="148"/>
      <c r="L7" s="148"/>
      <c r="M7" s="148">
        <f t="shared" ref="M7:M22" si="1">SUM(K7:L7)</f>
        <v>0</v>
      </c>
      <c r="N7" s="148"/>
      <c r="O7" s="148"/>
      <c r="P7" s="147">
        <f t="shared" ref="P7:P22" si="2">SUM(H7+M7+O7)</f>
        <v>0</v>
      </c>
      <c r="Q7" s="155"/>
    </row>
    <row r="8" spans="1:22" x14ac:dyDescent="0.2">
      <c r="A8" s="155" t="s">
        <v>48</v>
      </c>
      <c r="B8" s="146"/>
      <c r="C8" s="147">
        <v>5427</v>
      </c>
      <c r="D8" s="146">
        <v>8500</v>
      </c>
      <c r="E8" s="148">
        <v>5717701</v>
      </c>
      <c r="F8" s="148"/>
      <c r="G8" s="148"/>
      <c r="H8" s="148">
        <f t="shared" si="0"/>
        <v>5731628</v>
      </c>
      <c r="I8" s="148"/>
      <c r="J8" s="148"/>
      <c r="K8" s="148"/>
      <c r="L8" s="148"/>
      <c r="M8" s="148">
        <f t="shared" si="1"/>
        <v>0</v>
      </c>
      <c r="N8" s="148"/>
      <c r="O8" s="148"/>
      <c r="P8" s="147">
        <f t="shared" si="2"/>
        <v>5731628</v>
      </c>
      <c r="Q8" s="155">
        <v>0.59</v>
      </c>
    </row>
    <row r="9" spans="1:22" x14ac:dyDescent="0.2">
      <c r="A9" s="155"/>
      <c r="B9" s="146"/>
      <c r="C9" s="147"/>
      <c r="D9" s="146"/>
      <c r="E9" s="148"/>
      <c r="F9" s="148"/>
      <c r="G9" s="148"/>
      <c r="H9" s="148">
        <f t="shared" si="0"/>
        <v>0</v>
      </c>
      <c r="I9" s="148"/>
      <c r="J9" s="148"/>
      <c r="K9" s="148"/>
      <c r="L9" s="148"/>
      <c r="M9" s="148">
        <f t="shared" si="1"/>
        <v>0</v>
      </c>
      <c r="N9" s="148"/>
      <c r="O9" s="148"/>
      <c r="P9" s="147">
        <f t="shared" si="2"/>
        <v>0</v>
      </c>
      <c r="Q9" s="155"/>
    </row>
    <row r="10" spans="1:22" x14ac:dyDescent="0.2">
      <c r="A10" s="155" t="s">
        <v>49</v>
      </c>
      <c r="B10" s="146"/>
      <c r="C10" s="147"/>
      <c r="D10" s="146"/>
      <c r="E10" s="148"/>
      <c r="F10" s="148"/>
      <c r="G10" s="148"/>
      <c r="H10" s="148">
        <f t="shared" si="0"/>
        <v>0</v>
      </c>
      <c r="I10" s="148"/>
      <c r="J10" s="148"/>
      <c r="K10" s="148">
        <v>126701537</v>
      </c>
      <c r="L10" s="148"/>
      <c r="M10" s="148">
        <f t="shared" si="1"/>
        <v>126701537</v>
      </c>
      <c r="N10" s="148"/>
      <c r="O10" s="148"/>
      <c r="P10" s="147">
        <f t="shared" si="2"/>
        <v>126701537</v>
      </c>
      <c r="Q10" s="155">
        <v>12.99</v>
      </c>
    </row>
    <row r="11" spans="1:22" x14ac:dyDescent="0.2">
      <c r="A11" s="155" t="s">
        <v>99</v>
      </c>
      <c r="B11" s="146"/>
      <c r="C11" s="147"/>
      <c r="D11" s="146"/>
      <c r="E11" s="148"/>
      <c r="F11" s="148"/>
      <c r="G11" s="148"/>
      <c r="H11" s="148">
        <f t="shared" si="0"/>
        <v>0</v>
      </c>
      <c r="I11" s="148"/>
      <c r="J11" s="148"/>
      <c r="K11" s="148"/>
      <c r="L11" s="148"/>
      <c r="M11" s="148">
        <f t="shared" si="1"/>
        <v>0</v>
      </c>
      <c r="N11" s="148"/>
      <c r="O11" s="148"/>
      <c r="P11" s="147">
        <f t="shared" si="2"/>
        <v>0</v>
      </c>
      <c r="Q11" s="155"/>
    </row>
    <row r="12" spans="1:22" x14ac:dyDescent="0.2">
      <c r="A12" s="153"/>
      <c r="B12" s="146"/>
      <c r="C12" s="149"/>
      <c r="D12" s="150"/>
      <c r="E12" s="156"/>
      <c r="F12" s="156"/>
      <c r="G12" s="148"/>
      <c r="H12" s="148">
        <f t="shared" si="0"/>
        <v>0</v>
      </c>
      <c r="I12" s="148"/>
      <c r="J12" s="148"/>
      <c r="K12" s="148"/>
      <c r="L12" s="148"/>
      <c r="M12" s="148">
        <f t="shared" si="1"/>
        <v>0</v>
      </c>
      <c r="N12" s="148"/>
      <c r="O12" s="148"/>
      <c r="P12" s="147">
        <f t="shared" si="2"/>
        <v>0</v>
      </c>
      <c r="Q12" s="155"/>
    </row>
    <row r="13" spans="1:22" x14ac:dyDescent="0.2">
      <c r="A13" s="155" t="s">
        <v>50</v>
      </c>
      <c r="B13" s="146"/>
      <c r="C13" s="147"/>
      <c r="D13" s="146">
        <v>400000</v>
      </c>
      <c r="E13" s="148"/>
      <c r="F13" s="148"/>
      <c r="G13" s="148"/>
      <c r="H13" s="148">
        <f t="shared" si="0"/>
        <v>400000</v>
      </c>
      <c r="I13" s="148"/>
      <c r="J13" s="148"/>
      <c r="K13" s="148"/>
      <c r="L13" s="148"/>
      <c r="M13" s="148">
        <f t="shared" si="1"/>
        <v>0</v>
      </c>
      <c r="N13" s="148"/>
      <c r="O13" s="148"/>
      <c r="P13" s="147">
        <f t="shared" si="2"/>
        <v>400000</v>
      </c>
      <c r="Q13" s="155">
        <v>0.04</v>
      </c>
    </row>
    <row r="14" spans="1:22" x14ac:dyDescent="0.2">
      <c r="A14" s="155"/>
      <c r="B14" s="146"/>
      <c r="C14" s="147"/>
      <c r="D14" s="146"/>
      <c r="E14" s="148"/>
      <c r="F14" s="148"/>
      <c r="G14" s="148"/>
      <c r="H14" s="148">
        <f t="shared" si="0"/>
        <v>0</v>
      </c>
      <c r="I14" s="148"/>
      <c r="J14" s="148"/>
      <c r="K14" s="148"/>
      <c r="L14" s="148"/>
      <c r="M14" s="148">
        <f t="shared" si="1"/>
        <v>0</v>
      </c>
      <c r="N14" s="148"/>
      <c r="O14" s="148"/>
      <c r="P14" s="147">
        <f t="shared" si="2"/>
        <v>0</v>
      </c>
      <c r="Q14" s="155"/>
    </row>
    <row r="15" spans="1:22" x14ac:dyDescent="0.2">
      <c r="A15" s="155" t="s">
        <v>51</v>
      </c>
      <c r="B15" s="146"/>
      <c r="C15" s="147"/>
      <c r="D15" s="146"/>
      <c r="E15" s="148">
        <v>1751215</v>
      </c>
      <c r="F15" s="148"/>
      <c r="G15" s="148"/>
      <c r="H15" s="148">
        <f t="shared" si="0"/>
        <v>1751215</v>
      </c>
      <c r="I15" s="148"/>
      <c r="J15" s="148"/>
      <c r="K15" s="148">
        <v>24817942</v>
      </c>
      <c r="L15" s="148"/>
      <c r="M15" s="148">
        <f t="shared" si="1"/>
        <v>24817942</v>
      </c>
      <c r="N15" s="148">
        <v>13332768</v>
      </c>
      <c r="O15" s="148">
        <f>SUM(N15)</f>
        <v>13332768</v>
      </c>
      <c r="P15" s="147">
        <f t="shared" si="2"/>
        <v>39901925</v>
      </c>
      <c r="Q15" s="155">
        <v>4.09</v>
      </c>
    </row>
    <row r="16" spans="1:22" x14ac:dyDescent="0.2">
      <c r="A16" s="155"/>
      <c r="B16" s="146"/>
      <c r="C16" s="147"/>
      <c r="D16" s="146"/>
      <c r="E16" s="148"/>
      <c r="F16" s="148"/>
      <c r="G16" s="148"/>
      <c r="H16" s="148">
        <f t="shared" si="0"/>
        <v>0</v>
      </c>
      <c r="I16" s="148"/>
      <c r="J16" s="148"/>
      <c r="K16" s="148"/>
      <c r="L16" s="148"/>
      <c r="M16" s="148">
        <f t="shared" si="1"/>
        <v>0</v>
      </c>
      <c r="N16" s="148"/>
      <c r="O16" s="148"/>
      <c r="P16" s="147">
        <f t="shared" si="2"/>
        <v>0</v>
      </c>
      <c r="Q16" s="155"/>
    </row>
    <row r="17" spans="1:17" x14ac:dyDescent="0.2">
      <c r="A17" s="155" t="s">
        <v>55</v>
      </c>
      <c r="B17" s="146"/>
      <c r="C17" s="147"/>
      <c r="D17" s="146"/>
      <c r="E17" s="148"/>
      <c r="F17" s="148"/>
      <c r="G17" s="148"/>
      <c r="H17" s="148">
        <f t="shared" si="0"/>
        <v>0</v>
      </c>
      <c r="I17" s="148"/>
      <c r="J17" s="148"/>
      <c r="K17" s="148"/>
      <c r="L17" s="148"/>
      <c r="M17" s="148">
        <f t="shared" si="1"/>
        <v>0</v>
      </c>
      <c r="N17" s="148"/>
      <c r="O17" s="148"/>
      <c r="P17" s="147">
        <f t="shared" si="2"/>
        <v>0</v>
      </c>
      <c r="Q17" s="155"/>
    </row>
    <row r="18" spans="1:17" x14ac:dyDescent="0.2">
      <c r="A18" s="155" t="s">
        <v>56</v>
      </c>
      <c r="B18" s="146"/>
      <c r="C18" s="147"/>
      <c r="D18" s="146"/>
      <c r="E18" s="148"/>
      <c r="F18" s="148"/>
      <c r="G18" s="148"/>
      <c r="H18" s="148">
        <f t="shared" si="0"/>
        <v>0</v>
      </c>
      <c r="I18" s="148"/>
      <c r="J18" s="148"/>
      <c r="K18" s="148"/>
      <c r="L18" s="148"/>
      <c r="M18" s="148">
        <f t="shared" si="1"/>
        <v>0</v>
      </c>
      <c r="N18" s="148"/>
      <c r="O18" s="148"/>
      <c r="P18" s="147">
        <f t="shared" si="2"/>
        <v>0</v>
      </c>
      <c r="Q18" s="155"/>
    </row>
    <row r="19" spans="1:17" x14ac:dyDescent="0.2">
      <c r="A19" s="155" t="s">
        <v>52</v>
      </c>
      <c r="B19" s="146"/>
      <c r="C19" s="147"/>
      <c r="D19" s="146"/>
      <c r="E19" s="148"/>
      <c r="F19" s="148"/>
      <c r="G19" s="148"/>
      <c r="H19" s="148">
        <f t="shared" si="0"/>
        <v>0</v>
      </c>
      <c r="I19" s="148"/>
      <c r="J19" s="148"/>
      <c r="K19" s="148"/>
      <c r="L19" s="148"/>
      <c r="M19" s="148">
        <f t="shared" si="1"/>
        <v>0</v>
      </c>
      <c r="N19" s="148"/>
      <c r="O19" s="148"/>
      <c r="P19" s="147">
        <f t="shared" si="2"/>
        <v>0</v>
      </c>
      <c r="Q19" s="155"/>
    </row>
    <row r="20" spans="1:17" x14ac:dyDescent="0.2">
      <c r="A20" s="155" t="s">
        <v>53</v>
      </c>
      <c r="B20" s="146"/>
      <c r="C20" s="147"/>
      <c r="D20" s="146"/>
      <c r="E20" s="148"/>
      <c r="F20" s="148"/>
      <c r="G20" s="148"/>
      <c r="H20" s="148">
        <f t="shared" si="0"/>
        <v>0</v>
      </c>
      <c r="I20" s="148"/>
      <c r="J20" s="148"/>
      <c r="K20" s="148"/>
      <c r="L20" s="148"/>
      <c r="M20" s="148">
        <f t="shared" si="1"/>
        <v>0</v>
      </c>
      <c r="N20" s="148"/>
      <c r="O20" s="148"/>
      <c r="P20" s="147">
        <f t="shared" si="2"/>
        <v>0</v>
      </c>
      <c r="Q20" s="155"/>
    </row>
    <row r="21" spans="1:17" x14ac:dyDescent="0.2">
      <c r="A21" s="155" t="s">
        <v>54</v>
      </c>
      <c r="B21" s="146"/>
      <c r="C21" s="147"/>
      <c r="D21" s="146"/>
      <c r="E21" s="148"/>
      <c r="F21" s="148"/>
      <c r="G21" s="148"/>
      <c r="H21" s="148">
        <f t="shared" si="0"/>
        <v>0</v>
      </c>
      <c r="I21" s="148"/>
      <c r="J21" s="148"/>
      <c r="K21" s="148"/>
      <c r="L21" s="148"/>
      <c r="M21" s="148">
        <f t="shared" si="1"/>
        <v>0</v>
      </c>
      <c r="N21" s="148"/>
      <c r="O21" s="148"/>
      <c r="P21" s="147">
        <f t="shared" si="2"/>
        <v>0</v>
      </c>
      <c r="Q21" s="155"/>
    </row>
    <row r="22" spans="1:17" x14ac:dyDescent="0.2">
      <c r="A22" s="155" t="s">
        <v>90</v>
      </c>
      <c r="B22" s="146"/>
      <c r="C22" s="147"/>
      <c r="D22" s="146"/>
      <c r="E22" s="148"/>
      <c r="F22" s="148"/>
      <c r="G22" s="148"/>
      <c r="H22" s="148">
        <f t="shared" si="0"/>
        <v>0</v>
      </c>
      <c r="I22" s="148"/>
      <c r="J22" s="148"/>
      <c r="K22" s="148"/>
      <c r="L22" s="148"/>
      <c r="M22" s="148">
        <f t="shared" si="1"/>
        <v>0</v>
      </c>
      <c r="N22" s="148"/>
      <c r="O22" s="148"/>
      <c r="P22" s="147">
        <f t="shared" si="2"/>
        <v>0</v>
      </c>
      <c r="Q22" s="155"/>
    </row>
    <row r="23" spans="1:17" ht="12" thickBot="1" x14ac:dyDescent="0.25">
      <c r="A23" s="151"/>
      <c r="B23" s="151"/>
      <c r="C23" s="157"/>
      <c r="D23" s="155"/>
      <c r="E23" s="158"/>
      <c r="F23" s="158"/>
      <c r="G23" s="158"/>
      <c r="H23" s="158"/>
      <c r="I23" s="158"/>
      <c r="J23" s="158"/>
      <c r="K23" s="158"/>
      <c r="L23" s="158"/>
      <c r="M23" s="158"/>
      <c r="N23" s="158"/>
      <c r="O23" s="158"/>
      <c r="P23" s="157"/>
      <c r="Q23" s="155"/>
    </row>
    <row r="24" spans="1:17" ht="12" thickBot="1" x14ac:dyDescent="0.25">
      <c r="A24" s="159" t="s">
        <v>0</v>
      </c>
      <c r="B24" s="138"/>
      <c r="C24" s="371">
        <f>SUM(C6:C23)</f>
        <v>620260851</v>
      </c>
      <c r="D24" s="371">
        <f t="shared" ref="D24:P24" si="3">SUM(D6:D23)</f>
        <v>40227259</v>
      </c>
      <c r="E24" s="371">
        <f t="shared" si="3"/>
        <v>99367146</v>
      </c>
      <c r="F24" s="371">
        <f t="shared" si="3"/>
        <v>0</v>
      </c>
      <c r="G24" s="371">
        <f t="shared" si="3"/>
        <v>792001</v>
      </c>
      <c r="H24" s="371">
        <f t="shared" si="3"/>
        <v>760647257</v>
      </c>
      <c r="I24" s="371">
        <f t="shared" si="3"/>
        <v>0</v>
      </c>
      <c r="J24" s="371">
        <f t="shared" si="3"/>
        <v>0</v>
      </c>
      <c r="K24" s="371">
        <f t="shared" si="3"/>
        <v>201798789</v>
      </c>
      <c r="L24" s="371">
        <f t="shared" si="3"/>
        <v>0</v>
      </c>
      <c r="M24" s="371">
        <f t="shared" si="3"/>
        <v>201798789</v>
      </c>
      <c r="N24" s="371">
        <f t="shared" si="3"/>
        <v>13332768</v>
      </c>
      <c r="O24" s="371">
        <f t="shared" si="3"/>
        <v>13332768</v>
      </c>
      <c r="P24" s="371">
        <f t="shared" si="3"/>
        <v>975778814</v>
      </c>
      <c r="Q24" s="372">
        <v>100</v>
      </c>
    </row>
    <row r="25" spans="1:17" x14ac:dyDescent="0.2">
      <c r="A25" s="142"/>
      <c r="B25" s="157"/>
      <c r="C25" s="157"/>
      <c r="D25" s="157"/>
      <c r="E25" s="157"/>
      <c r="F25" s="157"/>
      <c r="G25" s="157"/>
      <c r="H25" s="157"/>
      <c r="I25" s="157"/>
      <c r="J25" s="157"/>
      <c r="K25" s="157"/>
      <c r="L25" s="157"/>
      <c r="M25" s="157"/>
      <c r="N25" s="157"/>
      <c r="O25" s="157"/>
      <c r="P25" s="157"/>
      <c r="Q25" s="157"/>
    </row>
  </sheetData>
  <mergeCells count="5">
    <mergeCell ref="P3:Q3"/>
    <mergeCell ref="B3:H3"/>
    <mergeCell ref="I3:M3"/>
    <mergeCell ref="A3:A4"/>
    <mergeCell ref="N3:O3"/>
  </mergeCells>
  <phoneticPr fontId="0" type="noConversion"/>
  <pageMargins left="0.23622047244094491" right="0.23622047244094491" top="0.74803149606299213" bottom="0.74803149606299213" header="0.31496062992125984" footer="0.31496062992125984"/>
  <pageSetup paperSize="9" scale="97" orientation="landscape" r:id="rId1"/>
  <headerFooter alignWithMargins="0">
    <oddHeader xml:space="preserve">&amp;C&amp;"Arial,Negrita"&amp;18PROYECTO DEL PRESUPUESTO 2021
</oddHeader>
    <oddFooter>&amp;L&amp;"Arial,Negrita"&amp;8PROYECTO DE PRESUPUESTO PARA EL AÑO FISCAL 2020
INFORMACIÓN PARA LA COMISIÓN DE PRESUPUESTO Y CUENTA GENERAL DE LA REPÚBLICA DEL CONGRESO DE LA REPÚBLICA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16">
    <tabColor theme="9" tint="-0.249977111117893"/>
    <pageSetUpPr fitToPage="1"/>
  </sheetPr>
  <dimension ref="A1:V108"/>
  <sheetViews>
    <sheetView view="pageLayout" zoomScale="90" zoomScaleNormal="100" zoomScaleSheetLayoutView="70" zoomScalePageLayoutView="90" workbookViewId="0">
      <selection activeCell="F27" sqref="F27"/>
    </sheetView>
  </sheetViews>
  <sheetFormatPr baseColWidth="10" defaultColWidth="13" defaultRowHeight="12" x14ac:dyDescent="0.2"/>
  <cols>
    <col min="1" max="16384" width="13" style="119"/>
  </cols>
  <sheetData>
    <row r="1" spans="1:22" s="5" customFormat="1" x14ac:dyDescent="0.2">
      <c r="A1" s="128" t="s">
        <v>436</v>
      </c>
      <c r="B1" s="6"/>
      <c r="C1" s="6"/>
      <c r="D1" s="6"/>
      <c r="E1" s="6"/>
      <c r="F1" s="6"/>
      <c r="G1" s="6"/>
      <c r="H1" s="6"/>
      <c r="I1" s="6"/>
      <c r="J1" s="6"/>
      <c r="K1" s="6"/>
      <c r="L1" s="6"/>
      <c r="M1" s="6"/>
      <c r="N1" s="6"/>
      <c r="O1" s="6"/>
      <c r="P1" s="6"/>
      <c r="Q1" s="6"/>
      <c r="R1" s="6"/>
    </row>
    <row r="2" spans="1:22" s="5" customFormat="1" ht="12.75" thickBot="1" x14ac:dyDescent="0.25">
      <c r="A2" s="130" t="s">
        <v>367</v>
      </c>
      <c r="B2" s="120"/>
      <c r="C2" s="120"/>
      <c r="D2" s="120"/>
      <c r="E2" s="120"/>
      <c r="F2" s="120"/>
      <c r="G2" s="120"/>
      <c r="H2" s="120"/>
      <c r="I2" s="120"/>
      <c r="J2" s="120"/>
      <c r="K2" s="120"/>
      <c r="L2" s="120"/>
      <c r="M2" s="120"/>
      <c r="N2" s="120"/>
      <c r="O2" s="120"/>
      <c r="P2" s="120"/>
      <c r="Q2" s="120"/>
      <c r="R2" s="120"/>
      <c r="S2" s="120"/>
      <c r="T2" s="120"/>
      <c r="U2" s="120"/>
      <c r="V2" s="120"/>
    </row>
    <row r="3" spans="1:22" ht="27" customHeight="1" x14ac:dyDescent="0.2">
      <c r="A3" s="958" t="s">
        <v>131</v>
      </c>
      <c r="B3" s="965" t="s">
        <v>132</v>
      </c>
      <c r="C3" s="960" t="s">
        <v>22</v>
      </c>
      <c r="D3" s="961"/>
      <c r="E3" s="961"/>
      <c r="F3" s="961"/>
      <c r="G3" s="961"/>
      <c r="H3" s="961"/>
      <c r="I3" s="962"/>
      <c r="J3" s="963" t="s">
        <v>112</v>
      </c>
      <c r="K3" s="956"/>
      <c r="L3" s="956"/>
      <c r="M3" s="956"/>
      <c r="N3" s="957"/>
      <c r="O3" s="964" t="s">
        <v>100</v>
      </c>
      <c r="P3" s="956"/>
      <c r="Q3" s="956" t="s">
        <v>0</v>
      </c>
      <c r="R3" s="957"/>
    </row>
    <row r="4" spans="1:22" ht="112.5" customHeight="1" thickBot="1" x14ac:dyDescent="0.25">
      <c r="A4" s="959"/>
      <c r="B4" s="966"/>
      <c r="C4" s="176" t="s">
        <v>250</v>
      </c>
      <c r="D4" s="177" t="s">
        <v>251</v>
      </c>
      <c r="E4" s="177" t="s">
        <v>252</v>
      </c>
      <c r="F4" s="177" t="s">
        <v>253</v>
      </c>
      <c r="G4" s="177" t="s">
        <v>254</v>
      </c>
      <c r="H4" s="177" t="s">
        <v>255</v>
      </c>
      <c r="I4" s="178" t="s">
        <v>109</v>
      </c>
      <c r="J4" s="176" t="s">
        <v>254</v>
      </c>
      <c r="K4" s="177" t="s">
        <v>255</v>
      </c>
      <c r="L4" s="177" t="s">
        <v>256</v>
      </c>
      <c r="M4" s="177" t="s">
        <v>257</v>
      </c>
      <c r="N4" s="178" t="s">
        <v>110</v>
      </c>
      <c r="O4" s="179" t="s">
        <v>258</v>
      </c>
      <c r="P4" s="177" t="s">
        <v>111</v>
      </c>
      <c r="Q4" s="180" t="s">
        <v>43</v>
      </c>
      <c r="R4" s="181" t="s">
        <v>98</v>
      </c>
    </row>
    <row r="5" spans="1:22" x14ac:dyDescent="0.2">
      <c r="A5" s="19" t="s">
        <v>133</v>
      </c>
      <c r="B5" s="39">
        <v>2019</v>
      </c>
      <c r="C5" s="68"/>
      <c r="D5" s="66"/>
      <c r="E5" s="66"/>
      <c r="F5" s="66"/>
      <c r="G5" s="66"/>
      <c r="H5" s="66"/>
      <c r="I5" s="67"/>
      <c r="J5" s="68"/>
      <c r="K5" s="66"/>
      <c r="L5" s="66"/>
      <c r="M5" s="66"/>
      <c r="N5" s="67"/>
      <c r="O5" s="65"/>
      <c r="P5" s="66"/>
      <c r="Q5" s="66"/>
      <c r="R5" s="67"/>
    </row>
    <row r="6" spans="1:22" x14ac:dyDescent="0.2">
      <c r="A6" s="20"/>
      <c r="B6" s="15">
        <v>2020</v>
      </c>
      <c r="C6" s="69"/>
      <c r="D6" s="70"/>
      <c r="E6" s="70"/>
      <c r="F6" s="70"/>
      <c r="G6" s="70"/>
      <c r="H6" s="70"/>
      <c r="I6" s="71"/>
      <c r="J6" s="69"/>
      <c r="K6" s="70"/>
      <c r="L6" s="70"/>
      <c r="M6" s="70"/>
      <c r="N6" s="71"/>
      <c r="O6" s="72"/>
      <c r="P6" s="70"/>
      <c r="Q6" s="70"/>
      <c r="R6" s="71"/>
    </row>
    <row r="7" spans="1:22" x14ac:dyDescent="0.2">
      <c r="A7" s="20"/>
      <c r="B7" s="15">
        <v>2021</v>
      </c>
      <c r="C7" s="73"/>
      <c r="D7" s="74"/>
      <c r="E7" s="74"/>
      <c r="F7" s="74"/>
      <c r="G7" s="74"/>
      <c r="H7" s="74"/>
      <c r="I7" s="75"/>
      <c r="J7" s="73"/>
      <c r="K7" s="74"/>
      <c r="L7" s="74"/>
      <c r="M7" s="74"/>
      <c r="N7" s="75"/>
      <c r="O7" s="76"/>
      <c r="P7" s="74"/>
      <c r="Q7" s="74"/>
      <c r="R7" s="75"/>
    </row>
    <row r="8" spans="1:22" ht="12.75" thickBot="1" x14ac:dyDescent="0.25">
      <c r="A8" s="55"/>
      <c r="B8" s="64" t="s">
        <v>437</v>
      </c>
      <c r="C8" s="77"/>
      <c r="D8" s="78"/>
      <c r="E8" s="78"/>
      <c r="F8" s="78"/>
      <c r="G8" s="78"/>
      <c r="H8" s="78"/>
      <c r="I8" s="79"/>
      <c r="J8" s="77"/>
      <c r="K8" s="78"/>
      <c r="L8" s="78"/>
      <c r="M8" s="78"/>
      <c r="N8" s="79"/>
      <c r="O8" s="80"/>
      <c r="P8" s="78"/>
      <c r="Q8" s="78"/>
      <c r="R8" s="79"/>
    </row>
    <row r="9" spans="1:22" x14ac:dyDescent="0.2">
      <c r="A9" s="4" t="s">
        <v>134</v>
      </c>
      <c r="B9" s="39">
        <v>2019</v>
      </c>
      <c r="C9" s="81"/>
      <c r="D9" s="82"/>
      <c r="E9" s="82"/>
      <c r="F9" s="82"/>
      <c r="G9" s="82"/>
      <c r="H9" s="82"/>
      <c r="I9" s="83"/>
      <c r="J9" s="81"/>
      <c r="K9" s="82"/>
      <c r="L9" s="82"/>
      <c r="M9" s="82"/>
      <c r="N9" s="83"/>
      <c r="O9" s="84"/>
      <c r="P9" s="82"/>
      <c r="Q9" s="82"/>
      <c r="R9" s="83"/>
    </row>
    <row r="10" spans="1:22" x14ac:dyDescent="0.2">
      <c r="A10" s="20"/>
      <c r="B10" s="15">
        <v>2020</v>
      </c>
      <c r="C10" s="69"/>
      <c r="D10" s="70"/>
      <c r="E10" s="70"/>
      <c r="F10" s="70"/>
      <c r="G10" s="70"/>
      <c r="H10" s="70"/>
      <c r="I10" s="71"/>
      <c r="J10" s="69"/>
      <c r="K10" s="70"/>
      <c r="L10" s="70"/>
      <c r="M10" s="70"/>
      <c r="N10" s="71"/>
      <c r="O10" s="72"/>
      <c r="P10" s="70"/>
      <c r="Q10" s="70"/>
      <c r="R10" s="71"/>
    </row>
    <row r="11" spans="1:22" x14ac:dyDescent="0.2">
      <c r="A11" s="20"/>
      <c r="B11" s="15">
        <v>2021</v>
      </c>
      <c r="C11" s="69"/>
      <c r="D11" s="70"/>
      <c r="E11" s="70"/>
      <c r="F11" s="70"/>
      <c r="G11" s="70"/>
      <c r="H11" s="70"/>
      <c r="I11" s="71"/>
      <c r="J11" s="69"/>
      <c r="K11" s="70"/>
      <c r="L11" s="70"/>
      <c r="M11" s="70"/>
      <c r="N11" s="71"/>
      <c r="O11" s="72"/>
      <c r="P11" s="70"/>
      <c r="Q11" s="70"/>
      <c r="R11" s="71"/>
    </row>
    <row r="12" spans="1:22" ht="12.75" thickBot="1" x14ac:dyDescent="0.25">
      <c r="A12" s="22"/>
      <c r="B12" s="64" t="s">
        <v>437</v>
      </c>
      <c r="C12" s="77"/>
      <c r="D12" s="85"/>
      <c r="E12" s="85"/>
      <c r="F12" s="85" t="s">
        <v>102</v>
      </c>
      <c r="G12" s="85"/>
      <c r="H12" s="78"/>
      <c r="I12" s="79"/>
      <c r="J12" s="77"/>
      <c r="K12" s="78"/>
      <c r="L12" s="78"/>
      <c r="M12" s="78"/>
      <c r="N12" s="79"/>
      <c r="O12" s="80"/>
      <c r="P12" s="78"/>
      <c r="Q12" s="78"/>
      <c r="R12" s="79"/>
    </row>
    <row r="13" spans="1:22" ht="12.75" x14ac:dyDescent="0.2">
      <c r="A13" s="19" t="s">
        <v>135</v>
      </c>
      <c r="B13" s="39">
        <v>2019</v>
      </c>
      <c r="C13" s="68"/>
      <c r="D13" s="373">
        <v>10944919</v>
      </c>
      <c r="E13" s="373">
        <v>349285</v>
      </c>
      <c r="F13" s="373">
        <v>13966890</v>
      </c>
      <c r="G13" s="373"/>
      <c r="H13" s="373">
        <v>215134</v>
      </c>
      <c r="I13" s="373">
        <f>SUM(D13:H13)</f>
        <v>25476228</v>
      </c>
      <c r="J13" s="373"/>
      <c r="K13" s="373"/>
      <c r="L13" s="373">
        <v>13529549</v>
      </c>
      <c r="M13" s="373"/>
      <c r="N13" s="373">
        <f>SUM(L13:M13)</f>
        <v>13529549</v>
      </c>
      <c r="O13" s="373"/>
      <c r="P13" s="373"/>
      <c r="Q13" s="373">
        <f>SUM(I13+N13)</f>
        <v>39005777</v>
      </c>
      <c r="R13" s="67"/>
    </row>
    <row r="14" spans="1:22" ht="12.75" x14ac:dyDescent="0.2">
      <c r="A14" s="20"/>
      <c r="B14" s="15">
        <v>2020</v>
      </c>
      <c r="C14" s="69"/>
      <c r="D14" s="373">
        <v>9131116</v>
      </c>
      <c r="E14" s="373">
        <v>269293</v>
      </c>
      <c r="F14" s="373">
        <v>7845972</v>
      </c>
      <c r="G14" s="373"/>
      <c r="H14" s="373"/>
      <c r="I14" s="373">
        <f>SUM(D14:H14)</f>
        <v>17246381</v>
      </c>
      <c r="J14" s="373"/>
      <c r="K14" s="373"/>
      <c r="L14" s="373">
        <v>13013947</v>
      </c>
      <c r="M14" s="373"/>
      <c r="N14" s="373">
        <f t="shared" ref="N14:N15" si="0">SUM(L14:M14)</f>
        <v>13013947</v>
      </c>
      <c r="O14" s="373"/>
      <c r="P14" s="373"/>
      <c r="Q14" s="373">
        <f t="shared" ref="Q14:Q15" si="1">SUM(I14+N14)</f>
        <v>30260328</v>
      </c>
      <c r="R14" s="71"/>
    </row>
    <row r="15" spans="1:22" ht="12.75" x14ac:dyDescent="0.2">
      <c r="A15" s="20"/>
      <c r="B15" s="15">
        <v>2021</v>
      </c>
      <c r="C15" s="69"/>
      <c r="D15" s="373">
        <v>8538061</v>
      </c>
      <c r="E15" s="373">
        <v>27728</v>
      </c>
      <c r="F15" s="373">
        <v>8020843</v>
      </c>
      <c r="G15" s="373"/>
      <c r="H15" s="373"/>
      <c r="I15" s="373">
        <f>SUM(D15:H15)</f>
        <v>16586632</v>
      </c>
      <c r="J15" s="373"/>
      <c r="K15" s="373"/>
      <c r="L15" s="373">
        <v>10906156</v>
      </c>
      <c r="M15" s="373"/>
      <c r="N15" s="373">
        <f t="shared" si="0"/>
        <v>10906156</v>
      </c>
      <c r="O15" s="373"/>
      <c r="P15" s="373"/>
      <c r="Q15" s="373">
        <f t="shared" si="1"/>
        <v>27492788</v>
      </c>
      <c r="R15" s="71"/>
    </row>
    <row r="16" spans="1:22" ht="13.5" thickBot="1" x14ac:dyDescent="0.25">
      <c r="A16" s="22"/>
      <c r="B16" s="64" t="s">
        <v>437</v>
      </c>
      <c r="C16" s="77"/>
      <c r="D16" s="374">
        <f>D15/D14</f>
        <v>0.93505120294167765</v>
      </c>
      <c r="E16" s="374">
        <f t="shared" ref="E16:I16" si="2">E15/E14</f>
        <v>0.10296591445005997</v>
      </c>
      <c r="F16" s="374">
        <f t="shared" si="2"/>
        <v>1.0222879969492626</v>
      </c>
      <c r="G16" s="374"/>
      <c r="H16" s="374"/>
      <c r="I16" s="374">
        <f t="shared" si="2"/>
        <v>0.96174565550882818</v>
      </c>
      <c r="J16" s="77"/>
      <c r="K16" s="78"/>
      <c r="L16" s="374">
        <f>L15/L14</f>
        <v>0.83803599323095446</v>
      </c>
      <c r="M16" s="374"/>
      <c r="N16" s="374">
        <f t="shared" ref="N16" si="3">N15/N14</f>
        <v>0.83803599323095446</v>
      </c>
      <c r="O16" s="80"/>
      <c r="P16" s="78"/>
      <c r="Q16" s="374">
        <f>Q15/Q14</f>
        <v>0.90854230000415059</v>
      </c>
      <c r="R16" s="79"/>
    </row>
    <row r="17" spans="1:18" x14ac:dyDescent="0.2">
      <c r="A17" s="19" t="s">
        <v>259</v>
      </c>
      <c r="B17" s="39">
        <v>2019</v>
      </c>
      <c r="C17" s="68"/>
      <c r="D17" s="66"/>
      <c r="E17" s="66"/>
      <c r="F17" s="66"/>
      <c r="G17" s="66"/>
      <c r="H17" s="66"/>
      <c r="I17" s="67"/>
      <c r="J17" s="68"/>
      <c r="K17" s="66"/>
      <c r="L17" s="66"/>
      <c r="M17" s="66"/>
      <c r="N17" s="67"/>
      <c r="O17" s="65"/>
      <c r="P17" s="66"/>
      <c r="Q17" s="66"/>
      <c r="R17" s="67"/>
    </row>
    <row r="18" spans="1:18" x14ac:dyDescent="0.2">
      <c r="A18" s="20"/>
      <c r="B18" s="15">
        <v>2020</v>
      </c>
      <c r="C18" s="69"/>
      <c r="D18" s="70"/>
      <c r="E18" s="70"/>
      <c r="F18" s="70"/>
      <c r="G18" s="70"/>
      <c r="H18" s="70"/>
      <c r="I18" s="71"/>
      <c r="J18" s="69"/>
      <c r="K18" s="70"/>
      <c r="L18" s="70"/>
      <c r="M18" s="70"/>
      <c r="N18" s="71"/>
      <c r="O18" s="72"/>
      <c r="P18" s="70"/>
      <c r="Q18" s="70"/>
      <c r="R18" s="71"/>
    </row>
    <row r="19" spans="1:18" x14ac:dyDescent="0.2">
      <c r="A19" s="20"/>
      <c r="B19" s="15">
        <v>2021</v>
      </c>
      <c r="C19" s="69"/>
      <c r="D19" s="70"/>
      <c r="E19" s="70"/>
      <c r="F19" s="70"/>
      <c r="G19" s="70"/>
      <c r="H19" s="70"/>
      <c r="I19" s="71"/>
      <c r="J19" s="69"/>
      <c r="K19" s="70"/>
      <c r="L19" s="70"/>
      <c r="M19" s="70"/>
      <c r="N19" s="71"/>
      <c r="O19" s="72"/>
      <c r="P19" s="70"/>
      <c r="Q19" s="70"/>
      <c r="R19" s="71"/>
    </row>
    <row r="20" spans="1:18" ht="12.75" thickBot="1" x14ac:dyDescent="0.25">
      <c r="A20" s="22"/>
      <c r="B20" s="64" t="s">
        <v>437</v>
      </c>
      <c r="C20" s="77"/>
      <c r="D20" s="78"/>
      <c r="E20" s="78"/>
      <c r="F20" s="78"/>
      <c r="G20" s="78"/>
      <c r="H20" s="78"/>
      <c r="I20" s="79"/>
      <c r="J20" s="77"/>
      <c r="K20" s="78"/>
      <c r="L20" s="78"/>
      <c r="M20" s="78"/>
      <c r="N20" s="79"/>
      <c r="O20" s="80"/>
      <c r="P20" s="78"/>
      <c r="Q20" s="78"/>
      <c r="R20" s="79"/>
    </row>
    <row r="21" spans="1:18" ht="12.75" x14ac:dyDescent="0.2">
      <c r="A21" s="19" t="s">
        <v>260</v>
      </c>
      <c r="B21" s="39">
        <v>2019</v>
      </c>
      <c r="C21" s="68"/>
      <c r="D21" s="373">
        <v>174016</v>
      </c>
      <c r="E21" s="373">
        <v>1400000</v>
      </c>
      <c r="F21" s="373">
        <v>1100368</v>
      </c>
      <c r="G21" s="373"/>
      <c r="H21" s="373"/>
      <c r="I21" s="373">
        <f>SUM(D21:F21)</f>
        <v>2674384</v>
      </c>
      <c r="J21" s="68"/>
      <c r="K21" s="66"/>
      <c r="L21" s="373">
        <v>6280000</v>
      </c>
      <c r="M21" s="373"/>
      <c r="N21" s="373">
        <f>SUM(L21)</f>
        <v>6280000</v>
      </c>
      <c r="O21" s="65"/>
      <c r="P21" s="66"/>
      <c r="Q21" s="373">
        <f>SUM(I21+N21)</f>
        <v>8954384</v>
      </c>
      <c r="R21" s="67"/>
    </row>
    <row r="22" spans="1:18" ht="12.75" x14ac:dyDescent="0.2">
      <c r="A22" s="20"/>
      <c r="B22" s="15">
        <v>2020</v>
      </c>
      <c r="C22" s="69"/>
      <c r="D22" s="373">
        <v>174016</v>
      </c>
      <c r="E22" s="373">
        <v>1400000</v>
      </c>
      <c r="F22" s="373">
        <v>963114</v>
      </c>
      <c r="G22" s="373"/>
      <c r="H22" s="373"/>
      <c r="I22" s="373">
        <f>SUM(D22:F22)</f>
        <v>2537130</v>
      </c>
      <c r="J22" s="69"/>
      <c r="K22" s="70"/>
      <c r="L22" s="373">
        <v>3519723</v>
      </c>
      <c r="M22" s="373"/>
      <c r="N22" s="373">
        <f t="shared" ref="N22:N23" si="4">SUM(L22)</f>
        <v>3519723</v>
      </c>
      <c r="O22" s="72"/>
      <c r="P22" s="70"/>
      <c r="Q22" s="373">
        <f t="shared" ref="Q22:Q23" si="5">SUM(I22+N22)</f>
        <v>6056853</v>
      </c>
      <c r="R22" s="71"/>
    </row>
    <row r="23" spans="1:18" ht="12.75" x14ac:dyDescent="0.2">
      <c r="A23" s="20"/>
      <c r="B23" s="15">
        <v>2021</v>
      </c>
      <c r="C23" s="69"/>
      <c r="D23" s="373">
        <v>139176</v>
      </c>
      <c r="E23" s="373">
        <v>1338071</v>
      </c>
      <c r="F23" s="373">
        <v>1001811</v>
      </c>
      <c r="G23" s="70"/>
      <c r="H23" s="70"/>
      <c r="I23" s="373">
        <f>SUM(D23:F23)</f>
        <v>2479058</v>
      </c>
      <c r="J23" s="69"/>
      <c r="K23" s="70"/>
      <c r="L23" s="373">
        <v>2651820</v>
      </c>
      <c r="M23" s="373"/>
      <c r="N23" s="373">
        <f t="shared" si="4"/>
        <v>2651820</v>
      </c>
      <c r="O23" s="72"/>
      <c r="P23" s="70"/>
      <c r="Q23" s="373">
        <f t="shared" si="5"/>
        <v>5130878</v>
      </c>
      <c r="R23" s="71"/>
    </row>
    <row r="24" spans="1:18" ht="12.75" thickBot="1" x14ac:dyDescent="0.25">
      <c r="A24" s="22"/>
      <c r="B24" s="64" t="s">
        <v>437</v>
      </c>
      <c r="C24" s="77"/>
      <c r="D24" s="375">
        <f>D23/D22</f>
        <v>0.79978852519308574</v>
      </c>
      <c r="E24" s="375">
        <f t="shared" ref="E24:I24" si="6">E23/E22</f>
        <v>0.95576499999999998</v>
      </c>
      <c r="F24" s="375">
        <f t="shared" si="6"/>
        <v>1.0401790442252943</v>
      </c>
      <c r="G24" s="375"/>
      <c r="H24" s="375"/>
      <c r="I24" s="375">
        <f t="shared" si="6"/>
        <v>0.9771111452704434</v>
      </c>
      <c r="J24" s="77"/>
      <c r="K24" s="78"/>
      <c r="L24" s="375">
        <f>L23/L22</f>
        <v>0.75341724334557014</v>
      </c>
      <c r="M24" s="78"/>
      <c r="N24" s="375">
        <f t="shared" ref="N24" si="7">N23/N22</f>
        <v>0.75341724334557014</v>
      </c>
      <c r="O24" s="80"/>
      <c r="P24" s="78"/>
      <c r="Q24" s="375">
        <f>Q23/Q22</f>
        <v>0.84711945295684077</v>
      </c>
      <c r="R24" s="79"/>
    </row>
    <row r="25" spans="1:18" x14ac:dyDescent="0.2">
      <c r="A25" s="19" t="s">
        <v>261</v>
      </c>
      <c r="B25" s="39">
        <v>2019</v>
      </c>
      <c r="C25" s="68"/>
      <c r="D25" s="66"/>
      <c r="E25" s="66"/>
      <c r="F25" s="66"/>
      <c r="G25" s="66"/>
      <c r="H25" s="66"/>
      <c r="I25" s="67"/>
      <c r="J25" s="68"/>
      <c r="K25" s="66"/>
      <c r="L25" s="66"/>
      <c r="M25" s="66"/>
      <c r="N25" s="67"/>
      <c r="O25" s="65"/>
      <c r="P25" s="66"/>
      <c r="Q25" s="66"/>
      <c r="R25" s="67"/>
    </row>
    <row r="26" spans="1:18" x14ac:dyDescent="0.2">
      <c r="A26" s="20"/>
      <c r="B26" s="15">
        <v>2020</v>
      </c>
      <c r="C26" s="69"/>
      <c r="D26" s="70"/>
      <c r="E26" s="70"/>
      <c r="F26" s="70"/>
      <c r="G26" s="70"/>
      <c r="H26" s="70"/>
      <c r="I26" s="71"/>
      <c r="J26" s="69"/>
      <c r="K26" s="70"/>
      <c r="L26" s="70"/>
      <c r="M26" s="70"/>
      <c r="N26" s="71"/>
      <c r="O26" s="72"/>
      <c r="P26" s="70"/>
      <c r="Q26" s="70"/>
      <c r="R26" s="71"/>
    </row>
    <row r="27" spans="1:18" x14ac:dyDescent="0.2">
      <c r="A27" s="20"/>
      <c r="B27" s="15">
        <v>2021</v>
      </c>
      <c r="C27" s="69"/>
      <c r="D27" s="70"/>
      <c r="E27" s="70"/>
      <c r="F27" s="70"/>
      <c r="G27" s="70"/>
      <c r="H27" s="70"/>
      <c r="I27" s="71"/>
      <c r="J27" s="69"/>
      <c r="K27" s="70"/>
      <c r="L27" s="70"/>
      <c r="M27" s="70"/>
      <c r="N27" s="71"/>
      <c r="O27" s="72"/>
      <c r="P27" s="70"/>
      <c r="Q27" s="70"/>
      <c r="R27" s="71"/>
    </row>
    <row r="28" spans="1:18" ht="12.75" thickBot="1" x14ac:dyDescent="0.25">
      <c r="A28" s="22"/>
      <c r="B28" s="64" t="s">
        <v>437</v>
      </c>
      <c r="C28" s="77"/>
      <c r="D28" s="78"/>
      <c r="E28" s="78"/>
      <c r="F28" s="78"/>
      <c r="G28" s="78"/>
      <c r="H28" s="78"/>
      <c r="I28" s="79"/>
      <c r="J28" s="77"/>
      <c r="K28" s="78"/>
      <c r="L28" s="78"/>
      <c r="M28" s="78"/>
      <c r="N28" s="79"/>
      <c r="O28" s="80"/>
      <c r="P28" s="78"/>
      <c r="Q28" s="78"/>
      <c r="R28" s="79"/>
    </row>
    <row r="29" spans="1:18" ht="12.75" x14ac:dyDescent="0.2">
      <c r="A29" s="19" t="s">
        <v>262</v>
      </c>
      <c r="B29" s="39">
        <v>2019</v>
      </c>
      <c r="C29" s="68"/>
      <c r="D29" s="373">
        <v>217477</v>
      </c>
      <c r="E29" s="373"/>
      <c r="F29" s="373">
        <v>851450</v>
      </c>
      <c r="G29" s="373"/>
      <c r="H29" s="373"/>
      <c r="I29" s="373">
        <f>SUM(D29:H29)</f>
        <v>1068927</v>
      </c>
      <c r="J29" s="68"/>
      <c r="K29" s="66"/>
      <c r="L29" s="66"/>
      <c r="M29" s="66"/>
      <c r="N29" s="67"/>
      <c r="O29" s="65"/>
      <c r="P29" s="66"/>
      <c r="Q29" s="376">
        <f>SUM(I29)</f>
        <v>1068927</v>
      </c>
      <c r="R29" s="67"/>
    </row>
    <row r="30" spans="1:18" ht="12.75" x14ac:dyDescent="0.2">
      <c r="A30" s="20"/>
      <c r="B30" s="15">
        <v>2020</v>
      </c>
      <c r="C30" s="69"/>
      <c r="D30" s="373">
        <v>218177</v>
      </c>
      <c r="E30" s="373"/>
      <c r="F30" s="373">
        <v>1040136</v>
      </c>
      <c r="G30" s="373"/>
      <c r="H30" s="373"/>
      <c r="I30" s="373">
        <f>SUM(D30:H30)</f>
        <v>1258313</v>
      </c>
      <c r="J30" s="69"/>
      <c r="K30" s="70"/>
      <c r="L30" s="70"/>
      <c r="M30" s="70"/>
      <c r="N30" s="71"/>
      <c r="O30" s="72"/>
      <c r="P30" s="70"/>
      <c r="Q30" s="377">
        <f>SUM(I30)</f>
        <v>1258313</v>
      </c>
      <c r="R30" s="71"/>
    </row>
    <row r="31" spans="1:18" ht="12.75" x14ac:dyDescent="0.2">
      <c r="A31" s="20"/>
      <c r="B31" s="15">
        <v>2021</v>
      </c>
      <c r="C31" s="69"/>
      <c r="D31" s="373">
        <v>209802</v>
      </c>
      <c r="E31" s="373"/>
      <c r="F31" s="373">
        <v>630479</v>
      </c>
      <c r="G31" s="373"/>
      <c r="H31" s="373"/>
      <c r="I31" s="373">
        <f>SUM(D31:H31)</f>
        <v>840281</v>
      </c>
      <c r="J31" s="69"/>
      <c r="K31" s="70"/>
      <c r="L31" s="70"/>
      <c r="M31" s="70"/>
      <c r="N31" s="71"/>
      <c r="O31" s="72"/>
      <c r="P31" s="70"/>
      <c r="Q31" s="377">
        <f>SUM(I31)</f>
        <v>840281</v>
      </c>
      <c r="R31" s="71"/>
    </row>
    <row r="32" spans="1:18" ht="12.75" thickBot="1" x14ac:dyDescent="0.25">
      <c r="A32" s="22"/>
      <c r="B32" s="64" t="s">
        <v>437</v>
      </c>
      <c r="C32" s="77"/>
      <c r="D32" s="375">
        <f>D31/D30</f>
        <v>0.96161373563666197</v>
      </c>
      <c r="E32" s="375"/>
      <c r="F32" s="375">
        <f t="shared" ref="F32" si="8">F31/F30</f>
        <v>0.60615054185221928</v>
      </c>
      <c r="G32" s="78"/>
      <c r="H32" s="78"/>
      <c r="I32" s="378">
        <f>I31/I30</f>
        <v>0.66778377081060114</v>
      </c>
      <c r="J32" s="77"/>
      <c r="K32" s="78"/>
      <c r="L32" s="78"/>
      <c r="M32" s="78"/>
      <c r="N32" s="79"/>
      <c r="O32" s="80"/>
      <c r="P32" s="78"/>
      <c r="Q32" s="375">
        <f>Q31/Q30</f>
        <v>0.66778377081060114</v>
      </c>
      <c r="R32" s="79"/>
    </row>
    <row r="33" spans="1:18" x14ac:dyDescent="0.2">
      <c r="A33" s="19" t="s">
        <v>263</v>
      </c>
      <c r="B33" s="39">
        <v>2019</v>
      </c>
      <c r="C33" s="68"/>
      <c r="D33" s="66"/>
      <c r="E33" s="66"/>
      <c r="F33" s="66"/>
      <c r="G33" s="66"/>
      <c r="H33" s="66"/>
      <c r="I33" s="67"/>
      <c r="J33" s="68"/>
      <c r="K33" s="66"/>
      <c r="L33" s="66"/>
      <c r="M33" s="66"/>
      <c r="N33" s="67"/>
      <c r="O33" s="65"/>
      <c r="P33" s="66"/>
      <c r="Q33" s="66"/>
      <c r="R33" s="67"/>
    </row>
    <row r="34" spans="1:18" x14ac:dyDescent="0.2">
      <c r="A34" s="20"/>
      <c r="B34" s="15">
        <v>2020</v>
      </c>
      <c r="C34" s="69"/>
      <c r="D34" s="70"/>
      <c r="E34" s="70"/>
      <c r="F34" s="70"/>
      <c r="G34" s="70"/>
      <c r="H34" s="70"/>
      <c r="I34" s="71"/>
      <c r="J34" s="69"/>
      <c r="K34" s="70"/>
      <c r="L34" s="70"/>
      <c r="M34" s="70"/>
      <c r="N34" s="71"/>
      <c r="O34" s="72"/>
      <c r="P34" s="70"/>
      <c r="Q34" s="70"/>
      <c r="R34" s="71"/>
    </row>
    <row r="35" spans="1:18" x14ac:dyDescent="0.2">
      <c r="A35" s="20"/>
      <c r="B35" s="15">
        <v>2021</v>
      </c>
      <c r="C35" s="69"/>
      <c r="D35" s="70"/>
      <c r="E35" s="70"/>
      <c r="F35" s="70"/>
      <c r="G35" s="70"/>
      <c r="H35" s="70"/>
      <c r="I35" s="71"/>
      <c r="J35" s="69"/>
      <c r="K35" s="70"/>
      <c r="L35" s="70"/>
      <c r="M35" s="70"/>
      <c r="N35" s="71"/>
      <c r="O35" s="72"/>
      <c r="P35" s="70"/>
      <c r="Q35" s="70"/>
      <c r="R35" s="71"/>
    </row>
    <row r="36" spans="1:18" ht="12.75" thickBot="1" x14ac:dyDescent="0.25">
      <c r="A36" s="22"/>
      <c r="B36" s="64" t="s">
        <v>437</v>
      </c>
      <c r="C36" s="77"/>
      <c r="D36" s="78"/>
      <c r="E36" s="78"/>
      <c r="F36" s="78"/>
      <c r="G36" s="78"/>
      <c r="H36" s="78"/>
      <c r="I36" s="79"/>
      <c r="J36" s="77"/>
      <c r="K36" s="78"/>
      <c r="L36" s="78"/>
      <c r="M36" s="78"/>
      <c r="N36" s="79"/>
      <c r="O36" s="80"/>
      <c r="P36" s="78"/>
      <c r="Q36" s="78"/>
      <c r="R36" s="79"/>
    </row>
    <row r="37" spans="1:18" ht="12.75" x14ac:dyDescent="0.2">
      <c r="A37" s="19" t="s">
        <v>264</v>
      </c>
      <c r="B37" s="39">
        <v>2019</v>
      </c>
      <c r="C37" s="68"/>
      <c r="D37" s="373">
        <v>280948</v>
      </c>
      <c r="E37" s="373"/>
      <c r="F37" s="373">
        <v>167324</v>
      </c>
      <c r="G37" s="373"/>
      <c r="H37" s="373"/>
      <c r="I37" s="373">
        <f>SUM(D37:G37)</f>
        <v>448272</v>
      </c>
      <c r="J37" s="68"/>
      <c r="K37" s="66"/>
      <c r="L37" s="379">
        <v>32105143</v>
      </c>
      <c r="M37" s="66"/>
      <c r="N37" s="380">
        <f>SUM(L37)</f>
        <v>32105143</v>
      </c>
      <c r="O37" s="65"/>
      <c r="P37" s="66"/>
      <c r="Q37" s="379">
        <f>SUM(I37+N37)</f>
        <v>32553415</v>
      </c>
      <c r="R37" s="67"/>
    </row>
    <row r="38" spans="1:18" ht="12.75" x14ac:dyDescent="0.2">
      <c r="A38" s="20"/>
      <c r="B38" s="15">
        <v>2020</v>
      </c>
      <c r="C38" s="69"/>
      <c r="D38" s="373">
        <v>285848</v>
      </c>
      <c r="E38" s="373"/>
      <c r="F38" s="373">
        <v>1800606</v>
      </c>
      <c r="G38" s="373"/>
      <c r="H38" s="373"/>
      <c r="I38" s="373">
        <f>SUM(D38:H38)</f>
        <v>2086454</v>
      </c>
      <c r="J38" s="69"/>
      <c r="K38" s="70"/>
      <c r="L38" s="381">
        <v>28485993</v>
      </c>
      <c r="M38" s="70"/>
      <c r="N38" s="382">
        <f>SUM(L38)</f>
        <v>28485993</v>
      </c>
      <c r="O38" s="72"/>
      <c r="P38" s="70"/>
      <c r="Q38" s="379">
        <f>SUM(I38+N38)</f>
        <v>30572447</v>
      </c>
      <c r="R38" s="71"/>
    </row>
    <row r="39" spans="1:18" ht="12.75" x14ac:dyDescent="0.2">
      <c r="A39" s="20"/>
      <c r="B39" s="15">
        <v>2021</v>
      </c>
      <c r="C39" s="69"/>
      <c r="D39" s="373">
        <v>262536</v>
      </c>
      <c r="E39" s="373"/>
      <c r="F39" s="373">
        <v>463768</v>
      </c>
      <c r="G39" s="373"/>
      <c r="H39" s="373"/>
      <c r="I39" s="373">
        <f>SUM(D39:H39)</f>
        <v>726304</v>
      </c>
      <c r="J39" s="69"/>
      <c r="K39" s="70"/>
      <c r="L39" s="70"/>
      <c r="M39" s="70"/>
      <c r="N39" s="71">
        <f>SUM(L39)</f>
        <v>0</v>
      </c>
      <c r="O39" s="72"/>
      <c r="P39" s="70"/>
      <c r="Q39" s="379">
        <f>SUM(I39+N39)</f>
        <v>726304</v>
      </c>
      <c r="R39" s="71"/>
    </row>
    <row r="40" spans="1:18" ht="12.75" thickBot="1" x14ac:dyDescent="0.25">
      <c r="A40" s="22"/>
      <c r="B40" s="64" t="s">
        <v>437</v>
      </c>
      <c r="C40" s="77"/>
      <c r="D40" s="375">
        <f>D39/D38</f>
        <v>0.91844616719375327</v>
      </c>
      <c r="E40" s="375"/>
      <c r="F40" s="375">
        <f t="shared" ref="F40" si="9">F39/F38</f>
        <v>0.25756217628953809</v>
      </c>
      <c r="G40" s="78"/>
      <c r="H40" s="78"/>
      <c r="I40" s="378">
        <f>I39/I38</f>
        <v>0.34810448732634414</v>
      </c>
      <c r="J40" s="77"/>
      <c r="K40" s="78"/>
      <c r="L40" s="375">
        <f>L39/L38</f>
        <v>0</v>
      </c>
      <c r="M40" s="78"/>
      <c r="N40" s="79">
        <f>N39/N38</f>
        <v>0</v>
      </c>
      <c r="O40" s="80"/>
      <c r="P40" s="78"/>
      <c r="Q40" s="375">
        <f>Q39/Q38</f>
        <v>2.3756816063823741E-2</v>
      </c>
      <c r="R40" s="79"/>
    </row>
    <row r="41" spans="1:18" ht="12.75" x14ac:dyDescent="0.2">
      <c r="A41" s="19" t="s">
        <v>265</v>
      </c>
      <c r="B41" s="39">
        <v>2019</v>
      </c>
      <c r="C41" s="68"/>
      <c r="D41" s="373">
        <v>3203675</v>
      </c>
      <c r="E41" s="373"/>
      <c r="F41" s="373">
        <v>1943333</v>
      </c>
      <c r="G41" s="373"/>
      <c r="H41" s="373"/>
      <c r="I41" s="373">
        <f>SUM(D37:F37)</f>
        <v>448272</v>
      </c>
      <c r="J41" s="68"/>
      <c r="K41" s="66"/>
      <c r="L41" s="373">
        <v>32105143</v>
      </c>
      <c r="M41" s="373"/>
      <c r="N41" s="373">
        <f>SUM(L41)</f>
        <v>32105143</v>
      </c>
      <c r="O41" s="65"/>
      <c r="P41" s="66"/>
      <c r="Q41" s="373">
        <f>SUM(I41+N41)</f>
        <v>32553415</v>
      </c>
      <c r="R41" s="67"/>
    </row>
    <row r="42" spans="1:18" ht="12.75" x14ac:dyDescent="0.2">
      <c r="A42" s="20"/>
      <c r="B42" s="15">
        <v>2020</v>
      </c>
      <c r="C42" s="69"/>
      <c r="D42" s="373">
        <v>15148645</v>
      </c>
      <c r="E42" s="373">
        <v>0</v>
      </c>
      <c r="F42" s="373">
        <v>15707363</v>
      </c>
      <c r="G42" s="373"/>
      <c r="H42" s="373"/>
      <c r="I42" s="373">
        <f>SUM(D42:H42)</f>
        <v>30856008</v>
      </c>
      <c r="J42" s="69"/>
      <c r="K42" s="70"/>
      <c r="L42" s="373">
        <v>28485993</v>
      </c>
      <c r="M42" s="373"/>
      <c r="N42" s="373">
        <f>SUM(L42)</f>
        <v>28485993</v>
      </c>
      <c r="O42" s="72"/>
      <c r="P42" s="70"/>
      <c r="Q42" s="373">
        <f>SUM(I42+N42)</f>
        <v>59342001</v>
      </c>
      <c r="R42" s="71"/>
    </row>
    <row r="43" spans="1:18" ht="12.75" x14ac:dyDescent="0.2">
      <c r="A43" s="20"/>
      <c r="B43" s="15">
        <v>2021</v>
      </c>
      <c r="C43" s="69"/>
      <c r="D43" s="373">
        <v>4472753</v>
      </c>
      <c r="E43" s="373">
        <v>310799</v>
      </c>
      <c r="F43" s="373">
        <v>2377926</v>
      </c>
      <c r="G43" s="373"/>
      <c r="H43" s="373"/>
      <c r="I43" s="373">
        <f>SUM(D43:H43)</f>
        <v>7161478</v>
      </c>
      <c r="J43" s="69"/>
      <c r="K43" s="70"/>
      <c r="L43" s="373">
        <v>27775727</v>
      </c>
      <c r="M43" s="373"/>
      <c r="N43" s="373">
        <f>SUM(L43)</f>
        <v>27775727</v>
      </c>
      <c r="O43" s="72"/>
      <c r="P43" s="70"/>
      <c r="Q43" s="373">
        <f>SUM(I43+N43)</f>
        <v>34937205</v>
      </c>
      <c r="R43" s="71"/>
    </row>
    <row r="44" spans="1:18" ht="12.75" thickBot="1" x14ac:dyDescent="0.25">
      <c r="A44" s="22"/>
      <c r="B44" s="64" t="s">
        <v>437</v>
      </c>
      <c r="C44" s="77"/>
      <c r="D44" s="375">
        <f>D43/D42</f>
        <v>0.29525762865259564</v>
      </c>
      <c r="E44" s="78"/>
      <c r="F44" s="375">
        <f>F43/F42</f>
        <v>0.1513892561087434</v>
      </c>
      <c r="G44" s="78"/>
      <c r="H44" s="78"/>
      <c r="I44" s="378">
        <f>I43/I42</f>
        <v>0.23209347106728778</v>
      </c>
      <c r="J44" s="77"/>
      <c r="K44" s="78"/>
      <c r="L44" s="375">
        <f>L43/L42</f>
        <v>0.9750661316247603</v>
      </c>
      <c r="M44" s="78"/>
      <c r="N44" s="378">
        <f>N43/N42</f>
        <v>0.9750661316247603</v>
      </c>
      <c r="O44" s="80"/>
      <c r="P44" s="78"/>
      <c r="Q44" s="375">
        <f>Q43/Q42</f>
        <v>0.58874329161903383</v>
      </c>
      <c r="R44" s="79"/>
    </row>
    <row r="45" spans="1:18" ht="12.75" x14ac:dyDescent="0.2">
      <c r="A45" s="19" t="s">
        <v>266</v>
      </c>
      <c r="B45" s="39">
        <v>2019</v>
      </c>
      <c r="C45" s="68"/>
      <c r="D45" s="373">
        <v>480201</v>
      </c>
      <c r="E45" s="373"/>
      <c r="F45" s="373">
        <v>432885</v>
      </c>
      <c r="G45" s="373"/>
      <c r="H45" s="373"/>
      <c r="I45" s="373">
        <f>SUM(D45:F45)</f>
        <v>913086</v>
      </c>
      <c r="J45" s="68"/>
      <c r="K45" s="66"/>
      <c r="L45" s="66"/>
      <c r="M45" s="66"/>
      <c r="N45" s="67"/>
      <c r="O45" s="65"/>
      <c r="P45" s="66"/>
      <c r="Q45" s="373">
        <f>SUM(I45)</f>
        <v>913086</v>
      </c>
      <c r="R45" s="67"/>
    </row>
    <row r="46" spans="1:18" ht="12.75" x14ac:dyDescent="0.2">
      <c r="A46" s="20"/>
      <c r="B46" s="15">
        <v>2020</v>
      </c>
      <c r="C46" s="69"/>
      <c r="D46" s="373">
        <v>519374</v>
      </c>
      <c r="E46" s="373"/>
      <c r="F46" s="373">
        <v>486385</v>
      </c>
      <c r="G46" s="373"/>
      <c r="H46" s="373"/>
      <c r="I46" s="373">
        <f>SUM(D46:H46)</f>
        <v>1005759</v>
      </c>
      <c r="J46" s="69"/>
      <c r="K46" s="70"/>
      <c r="L46" s="70"/>
      <c r="M46" s="70"/>
      <c r="N46" s="71"/>
      <c r="O46" s="72"/>
      <c r="P46" s="70"/>
      <c r="Q46" s="373">
        <f>SUM(I46)</f>
        <v>1005759</v>
      </c>
      <c r="R46" s="71"/>
    </row>
    <row r="47" spans="1:18" ht="12.75" x14ac:dyDescent="0.2">
      <c r="A47" s="20"/>
      <c r="B47" s="15">
        <v>2021</v>
      </c>
      <c r="C47" s="69"/>
      <c r="D47" s="373">
        <v>523491</v>
      </c>
      <c r="E47" s="373"/>
      <c r="F47" s="373">
        <v>427618</v>
      </c>
      <c r="G47" s="373"/>
      <c r="H47" s="373"/>
      <c r="I47" s="373">
        <f>SUM(D47:F47)</f>
        <v>951109</v>
      </c>
      <c r="J47" s="69"/>
      <c r="K47" s="70"/>
      <c r="L47" s="70"/>
      <c r="M47" s="70"/>
      <c r="N47" s="71"/>
      <c r="O47" s="72"/>
      <c r="P47" s="70"/>
      <c r="Q47" s="373">
        <f>SUM(I47)</f>
        <v>951109</v>
      </c>
      <c r="R47" s="71"/>
    </row>
    <row r="48" spans="1:18" ht="12.75" thickBot="1" x14ac:dyDescent="0.25">
      <c r="A48" s="22"/>
      <c r="B48" s="64" t="s">
        <v>437</v>
      </c>
      <c r="C48" s="77"/>
      <c r="D48" s="375">
        <f>D47/D46</f>
        <v>1.0079268504006746</v>
      </c>
      <c r="E48" s="375"/>
      <c r="F48" s="375">
        <f t="shared" ref="F48" si="10">F47/F46</f>
        <v>0.87917596142973164</v>
      </c>
      <c r="G48" s="78"/>
      <c r="H48" s="78"/>
      <c r="I48" s="378">
        <f>I47/I46</f>
        <v>0.94566292720224232</v>
      </c>
      <c r="J48" s="77"/>
      <c r="K48" s="78"/>
      <c r="L48" s="78"/>
      <c r="M48" s="78"/>
      <c r="N48" s="79"/>
      <c r="O48" s="80"/>
      <c r="P48" s="78"/>
      <c r="Q48" s="375">
        <f>Q47/Q46</f>
        <v>0.94566292720224232</v>
      </c>
      <c r="R48" s="86"/>
    </row>
    <row r="49" spans="1:18" x14ac:dyDescent="0.2">
      <c r="A49" s="19" t="s">
        <v>267</v>
      </c>
      <c r="B49" s="39">
        <v>2019</v>
      </c>
      <c r="C49" s="68"/>
      <c r="D49" s="66"/>
      <c r="E49" s="66"/>
      <c r="F49" s="66"/>
      <c r="G49" s="66"/>
      <c r="H49" s="66"/>
      <c r="I49" s="67"/>
      <c r="J49" s="68"/>
      <c r="K49" s="66"/>
      <c r="L49" s="66"/>
      <c r="M49" s="66"/>
      <c r="N49" s="67"/>
      <c r="O49" s="65"/>
      <c r="P49" s="66"/>
      <c r="Q49" s="66"/>
      <c r="R49" s="67"/>
    </row>
    <row r="50" spans="1:18" x14ac:dyDescent="0.2">
      <c r="A50" s="20"/>
      <c r="B50" s="15">
        <v>2020</v>
      </c>
      <c r="C50" s="69"/>
      <c r="D50" s="70"/>
      <c r="E50" s="70"/>
      <c r="F50" s="70"/>
      <c r="G50" s="70"/>
      <c r="H50" s="70"/>
      <c r="I50" s="71"/>
      <c r="J50" s="69"/>
      <c r="K50" s="70"/>
      <c r="L50" s="70"/>
      <c r="M50" s="70"/>
      <c r="N50" s="71"/>
      <c r="O50" s="72"/>
      <c r="P50" s="70"/>
      <c r="Q50" s="70"/>
      <c r="R50" s="71"/>
    </row>
    <row r="51" spans="1:18" x14ac:dyDescent="0.2">
      <c r="A51" s="20"/>
      <c r="B51" s="15">
        <v>2021</v>
      </c>
      <c r="C51" s="69"/>
      <c r="D51" s="70"/>
      <c r="E51" s="70"/>
      <c r="F51" s="70"/>
      <c r="G51" s="70"/>
      <c r="H51" s="70"/>
      <c r="I51" s="71"/>
      <c r="J51" s="69"/>
      <c r="K51" s="70"/>
      <c r="L51" s="70"/>
      <c r="M51" s="70"/>
      <c r="N51" s="71"/>
      <c r="O51" s="72"/>
      <c r="P51" s="70"/>
      <c r="Q51" s="70"/>
      <c r="R51" s="71"/>
    </row>
    <row r="52" spans="1:18" ht="12.75" thickBot="1" x14ac:dyDescent="0.25">
      <c r="A52" s="22"/>
      <c r="B52" s="64" t="s">
        <v>437</v>
      </c>
      <c r="C52" s="77"/>
      <c r="D52" s="78"/>
      <c r="E52" s="78"/>
      <c r="F52" s="78"/>
      <c r="G52" s="78"/>
      <c r="H52" s="78"/>
      <c r="I52" s="79"/>
      <c r="J52" s="77"/>
      <c r="K52" s="78"/>
      <c r="L52" s="78"/>
      <c r="M52" s="78"/>
      <c r="N52" s="79"/>
      <c r="O52" s="80"/>
      <c r="P52" s="78"/>
      <c r="Q52" s="78"/>
      <c r="R52" s="79"/>
    </row>
    <row r="53" spans="1:18" ht="12.75" x14ac:dyDescent="0.2">
      <c r="A53" s="19" t="s">
        <v>268</v>
      </c>
      <c r="B53" s="39">
        <v>2019</v>
      </c>
      <c r="C53" s="68"/>
      <c r="D53" s="373">
        <v>98964</v>
      </c>
      <c r="E53" s="373"/>
      <c r="F53" s="373">
        <v>199993</v>
      </c>
      <c r="G53" s="373"/>
      <c r="H53" s="373"/>
      <c r="I53" s="373">
        <f>SUM(D53:H53)</f>
        <v>298957</v>
      </c>
      <c r="J53" s="68"/>
      <c r="K53" s="66"/>
      <c r="L53" s="66"/>
      <c r="M53" s="66"/>
      <c r="N53" s="67"/>
      <c r="O53" s="65"/>
      <c r="P53" s="66"/>
      <c r="Q53" s="373">
        <f>SUM(I53)</f>
        <v>298957</v>
      </c>
      <c r="R53" s="67"/>
    </row>
    <row r="54" spans="1:18" ht="12.75" x14ac:dyDescent="0.2">
      <c r="A54" s="20"/>
      <c r="B54" s="15">
        <v>2020</v>
      </c>
      <c r="C54" s="69"/>
      <c r="D54" s="373">
        <v>100613</v>
      </c>
      <c r="E54" s="373"/>
      <c r="F54" s="373">
        <v>562850</v>
      </c>
      <c r="G54" s="373"/>
      <c r="H54" s="373"/>
      <c r="I54" s="373">
        <f>SUM(D54:G54)</f>
        <v>663463</v>
      </c>
      <c r="J54" s="69"/>
      <c r="K54" s="70"/>
      <c r="L54" s="381">
        <v>16100</v>
      </c>
      <c r="M54" s="70"/>
      <c r="N54" s="382">
        <f>SUM(L54)</f>
        <v>16100</v>
      </c>
      <c r="O54" s="72"/>
      <c r="P54" s="70"/>
      <c r="Q54" s="373">
        <f>SUM(I54+N54)</f>
        <v>679563</v>
      </c>
      <c r="R54" s="71"/>
    </row>
    <row r="55" spans="1:18" ht="12.75" x14ac:dyDescent="0.2">
      <c r="A55" s="20"/>
      <c r="B55" s="15">
        <v>2021</v>
      </c>
      <c r="C55" s="69"/>
      <c r="D55" s="373">
        <v>97698</v>
      </c>
      <c r="E55" s="373"/>
      <c r="F55" s="373">
        <v>295208</v>
      </c>
      <c r="G55" s="373"/>
      <c r="H55" s="373"/>
      <c r="I55" s="373">
        <f>SUM(D55:G55)</f>
        <v>392906</v>
      </c>
      <c r="J55" s="69"/>
      <c r="K55" s="70"/>
      <c r="L55" s="70"/>
      <c r="M55" s="70"/>
      <c r="N55" s="71"/>
      <c r="O55" s="72"/>
      <c r="P55" s="70"/>
      <c r="Q55" s="373">
        <f>SUM(I55)</f>
        <v>392906</v>
      </c>
      <c r="R55" s="71"/>
    </row>
    <row r="56" spans="1:18" ht="12.75" thickBot="1" x14ac:dyDescent="0.25">
      <c r="A56" s="22"/>
      <c r="B56" s="64" t="s">
        <v>437</v>
      </c>
      <c r="C56" s="77"/>
      <c r="D56" s="375">
        <f>D55/D54</f>
        <v>0.97102760080705275</v>
      </c>
      <c r="E56" s="78"/>
      <c r="F56" s="375">
        <f>F55/F54</f>
        <v>0.5244878742116017</v>
      </c>
      <c r="G56" s="78"/>
      <c r="H56" s="78"/>
      <c r="I56" s="378">
        <f>I55/I54</f>
        <v>0.5922048403603517</v>
      </c>
      <c r="J56" s="77"/>
      <c r="K56" s="78"/>
      <c r="L56" s="78"/>
      <c r="M56" s="78"/>
      <c r="N56" s="79"/>
      <c r="O56" s="80"/>
      <c r="P56" s="78"/>
      <c r="Q56" s="375">
        <f>Q55/Q54</f>
        <v>0.57817450332051623</v>
      </c>
      <c r="R56" s="79"/>
    </row>
    <row r="57" spans="1:18" ht="12.75" x14ac:dyDescent="0.2">
      <c r="A57" s="19" t="s">
        <v>269</v>
      </c>
      <c r="B57" s="39">
        <v>2019</v>
      </c>
      <c r="C57" s="68"/>
      <c r="D57" s="373">
        <v>186876</v>
      </c>
      <c r="E57" s="373"/>
      <c r="F57" s="373">
        <v>124426</v>
      </c>
      <c r="G57" s="373"/>
      <c r="H57" s="373"/>
      <c r="I57" s="373">
        <f>SUM(D57:G57)</f>
        <v>311302</v>
      </c>
      <c r="J57" s="68"/>
      <c r="K57" s="66"/>
      <c r="L57" s="66"/>
      <c r="M57" s="66"/>
      <c r="N57" s="67"/>
      <c r="O57" s="65"/>
      <c r="P57" s="66"/>
      <c r="Q57" s="373">
        <f>SUM(I57)</f>
        <v>311302</v>
      </c>
      <c r="R57" s="67"/>
    </row>
    <row r="58" spans="1:18" ht="12.75" x14ac:dyDescent="0.2">
      <c r="A58" s="20"/>
      <c r="B58" s="15">
        <v>2020</v>
      </c>
      <c r="C58" s="69"/>
      <c r="D58" s="373">
        <v>138315</v>
      </c>
      <c r="E58" s="373"/>
      <c r="F58" s="373">
        <v>118717</v>
      </c>
      <c r="G58" s="373"/>
      <c r="H58" s="373"/>
      <c r="I58" s="373">
        <f>SUM(D58:G58)</f>
        <v>257032</v>
      </c>
      <c r="J58" s="69"/>
      <c r="K58" s="70"/>
      <c r="L58" s="70"/>
      <c r="M58" s="70"/>
      <c r="N58" s="71"/>
      <c r="O58" s="72"/>
      <c r="P58" s="70"/>
      <c r="Q58" s="373">
        <f>SUM(I58)</f>
        <v>257032</v>
      </c>
      <c r="R58" s="71"/>
    </row>
    <row r="59" spans="1:18" ht="12.75" x14ac:dyDescent="0.2">
      <c r="A59" s="20"/>
      <c r="B59" s="15">
        <v>2021</v>
      </c>
      <c r="C59" s="69"/>
      <c r="D59" s="373">
        <v>124908</v>
      </c>
      <c r="E59" s="373"/>
      <c r="F59" s="373">
        <v>138481</v>
      </c>
      <c r="G59" s="373"/>
      <c r="H59" s="373"/>
      <c r="I59" s="373">
        <f>SUM(D59:G59)</f>
        <v>263389</v>
      </c>
      <c r="J59" s="69"/>
      <c r="K59" s="70"/>
      <c r="L59" s="70"/>
      <c r="M59" s="70"/>
      <c r="N59" s="71"/>
      <c r="O59" s="72"/>
      <c r="P59" s="70"/>
      <c r="Q59" s="373">
        <f>SUM(I59)</f>
        <v>263389</v>
      </c>
      <c r="R59" s="71"/>
    </row>
    <row r="60" spans="1:18" ht="12.75" thickBot="1" x14ac:dyDescent="0.25">
      <c r="A60" s="22"/>
      <c r="B60" s="64" t="s">
        <v>437</v>
      </c>
      <c r="C60" s="77"/>
      <c r="D60" s="375">
        <f>D59/D58</f>
        <v>0.9030690814445288</v>
      </c>
      <c r="E60" s="78"/>
      <c r="F60" s="375">
        <f>F59/F58</f>
        <v>1.1664799481118964</v>
      </c>
      <c r="G60" s="78"/>
      <c r="H60" s="78"/>
      <c r="I60" s="378">
        <f>I59/I58</f>
        <v>1.0247323290485231</v>
      </c>
      <c r="J60" s="77"/>
      <c r="K60" s="78"/>
      <c r="L60" s="78"/>
      <c r="M60" s="78"/>
      <c r="N60" s="79"/>
      <c r="O60" s="80"/>
      <c r="P60" s="78"/>
      <c r="Q60" s="375">
        <f>Q59/Q58</f>
        <v>1.0247323290485231</v>
      </c>
      <c r="R60" s="79"/>
    </row>
    <row r="61" spans="1:18" ht="12.75" x14ac:dyDescent="0.2">
      <c r="A61" s="19" t="s">
        <v>270</v>
      </c>
      <c r="B61" s="39">
        <v>2019</v>
      </c>
      <c r="C61" s="68"/>
      <c r="D61" s="373">
        <v>3226793</v>
      </c>
      <c r="E61" s="373">
        <v>8000</v>
      </c>
      <c r="F61" s="373">
        <v>5339445</v>
      </c>
      <c r="G61" s="373"/>
      <c r="H61" s="373"/>
      <c r="I61" s="373">
        <f>SUM(D61:F61)</f>
        <v>8574238</v>
      </c>
      <c r="J61" s="68"/>
      <c r="K61" s="66"/>
      <c r="L61" s="373">
        <v>17621499</v>
      </c>
      <c r="M61" s="373"/>
      <c r="N61" s="373">
        <f>SUM(L61:M61)</f>
        <v>17621499</v>
      </c>
      <c r="O61" s="65"/>
      <c r="P61" s="66"/>
      <c r="Q61" s="373">
        <f>SUM(I61+N61)</f>
        <v>26195737</v>
      </c>
      <c r="R61" s="67"/>
    </row>
    <row r="62" spans="1:18" ht="12.75" x14ac:dyDescent="0.2">
      <c r="A62" s="20"/>
      <c r="B62" s="15">
        <v>2020</v>
      </c>
      <c r="C62" s="69"/>
      <c r="D62" s="373">
        <v>3194115</v>
      </c>
      <c r="E62" s="373">
        <v>8000</v>
      </c>
      <c r="F62" s="373">
        <v>19610720</v>
      </c>
      <c r="G62" s="373"/>
      <c r="H62" s="373"/>
      <c r="I62" s="373">
        <f>SUM(D62:F62)</f>
        <v>22812835</v>
      </c>
      <c r="J62" s="69"/>
      <c r="K62" s="70"/>
      <c r="L62" s="373">
        <v>25024651</v>
      </c>
      <c r="M62" s="373"/>
      <c r="N62" s="373">
        <f>SUM(L62:M62)</f>
        <v>25024651</v>
      </c>
      <c r="O62" s="72"/>
      <c r="P62" s="70"/>
      <c r="Q62" s="373">
        <f>SUM(I62+N62)</f>
        <v>47837486</v>
      </c>
      <c r="R62" s="71"/>
    </row>
    <row r="63" spans="1:18" ht="12.75" x14ac:dyDescent="0.2">
      <c r="A63" s="20"/>
      <c r="B63" s="15">
        <v>2021</v>
      </c>
      <c r="C63" s="69"/>
      <c r="D63" s="373">
        <v>3709657</v>
      </c>
      <c r="E63" s="373">
        <v>14000</v>
      </c>
      <c r="F63" s="373">
        <v>2999484</v>
      </c>
      <c r="G63" s="373"/>
      <c r="H63" s="373"/>
      <c r="I63" s="373">
        <f>SUM(D63:F63)</f>
        <v>6723141</v>
      </c>
      <c r="J63" s="69"/>
      <c r="K63" s="70"/>
      <c r="L63" s="373">
        <v>7807325</v>
      </c>
      <c r="M63" s="373"/>
      <c r="N63" s="373">
        <f>SUM(L63)</f>
        <v>7807325</v>
      </c>
      <c r="O63" s="72"/>
      <c r="P63" s="70"/>
      <c r="Q63" s="373">
        <f>SUM(I63+N63)</f>
        <v>14530466</v>
      </c>
      <c r="R63" s="71"/>
    </row>
    <row r="64" spans="1:18" ht="12.75" thickBot="1" x14ac:dyDescent="0.25">
      <c r="A64" s="22"/>
      <c r="B64" s="64" t="s">
        <v>437</v>
      </c>
      <c r="C64" s="77"/>
      <c r="D64" s="375">
        <f>D63/D62</f>
        <v>1.1614037065039926</v>
      </c>
      <c r="E64" s="375">
        <f t="shared" ref="E64:F64" si="11">E63/E62</f>
        <v>1.75</v>
      </c>
      <c r="F64" s="375">
        <f t="shared" si="11"/>
        <v>0.15295124299362797</v>
      </c>
      <c r="G64" s="78"/>
      <c r="H64" s="78"/>
      <c r="I64" s="378">
        <f>I63/I62</f>
        <v>0.29470870235987767</v>
      </c>
      <c r="J64" s="77"/>
      <c r="K64" s="78"/>
      <c r="L64" s="375">
        <f>L63/L62</f>
        <v>0.3119853699458186</v>
      </c>
      <c r="M64" s="78"/>
      <c r="N64" s="378">
        <f>N63/N62</f>
        <v>0.3119853699458186</v>
      </c>
      <c r="O64" s="80"/>
      <c r="P64" s="78"/>
      <c r="Q64" s="375">
        <f>Q63/Q62</f>
        <v>0.30374643851476646</v>
      </c>
      <c r="R64" s="79"/>
    </row>
    <row r="65" spans="1:18" ht="12.75" x14ac:dyDescent="0.2">
      <c r="A65" s="19" t="s">
        <v>271</v>
      </c>
      <c r="B65" s="39">
        <v>2019</v>
      </c>
      <c r="C65" s="68"/>
      <c r="D65" s="373">
        <v>29939</v>
      </c>
      <c r="E65" s="373"/>
      <c r="F65" s="373">
        <v>322994</v>
      </c>
      <c r="G65" s="373"/>
      <c r="H65" s="373"/>
      <c r="I65" s="373">
        <f>SUM(D65:F65)</f>
        <v>352933</v>
      </c>
      <c r="J65" s="68"/>
      <c r="K65" s="66"/>
      <c r="L65" s="379">
        <v>1099950</v>
      </c>
      <c r="M65" s="66"/>
      <c r="N65" s="380">
        <f>SUM(L65)</f>
        <v>1099950</v>
      </c>
      <c r="O65" s="65"/>
      <c r="P65" s="66"/>
      <c r="Q65" s="373">
        <f>SUM(I65+N65)</f>
        <v>1452883</v>
      </c>
      <c r="R65" s="67"/>
    </row>
    <row r="66" spans="1:18" ht="12.75" x14ac:dyDescent="0.2">
      <c r="A66" s="20"/>
      <c r="B66" s="15">
        <v>2020</v>
      </c>
      <c r="C66" s="69"/>
      <c r="D66" s="373">
        <v>29939</v>
      </c>
      <c r="E66" s="373"/>
      <c r="F66" s="373">
        <v>232145</v>
      </c>
      <c r="G66" s="373"/>
      <c r="H66" s="373"/>
      <c r="I66" s="373">
        <f>SUM(D66:F66)</f>
        <v>262084</v>
      </c>
      <c r="J66" s="69"/>
      <c r="K66" s="70"/>
      <c r="L66" s="381">
        <v>126026</v>
      </c>
      <c r="M66" s="70"/>
      <c r="N66" s="382">
        <f>SUM(L66)</f>
        <v>126026</v>
      </c>
      <c r="O66" s="72"/>
      <c r="P66" s="70"/>
      <c r="Q66" s="373">
        <f>SUM(I66+N66)</f>
        <v>388110</v>
      </c>
      <c r="R66" s="71"/>
    </row>
    <row r="67" spans="1:18" ht="12.75" x14ac:dyDescent="0.2">
      <c r="A67" s="20"/>
      <c r="B67" s="15">
        <v>2021</v>
      </c>
      <c r="C67" s="69"/>
      <c r="D67" s="373">
        <v>29939</v>
      </c>
      <c r="E67" s="373"/>
      <c r="F67" s="373">
        <v>94858</v>
      </c>
      <c r="G67" s="373"/>
      <c r="H67" s="373"/>
      <c r="I67" s="373">
        <f>SUM(D67:F67)</f>
        <v>124797</v>
      </c>
      <c r="J67" s="69"/>
      <c r="K67" s="70"/>
      <c r="L67" s="70"/>
      <c r="M67" s="70"/>
      <c r="N67" s="71"/>
      <c r="O67" s="72"/>
      <c r="P67" s="70"/>
      <c r="Q67" s="373">
        <f>SUM(I67+N67)</f>
        <v>124797</v>
      </c>
      <c r="R67" s="71"/>
    </row>
    <row r="68" spans="1:18" ht="12.75" thickBot="1" x14ac:dyDescent="0.25">
      <c r="A68" s="22"/>
      <c r="B68" s="64" t="s">
        <v>437</v>
      </c>
      <c r="C68" s="77"/>
      <c r="D68" s="375">
        <f>D67/D66</f>
        <v>1</v>
      </c>
      <c r="E68" s="375"/>
      <c r="F68" s="375">
        <f t="shared" ref="F68" si="12">F67/F66</f>
        <v>0.40861530508949145</v>
      </c>
      <c r="G68" s="78"/>
      <c r="H68" s="78"/>
      <c r="I68" s="378">
        <f>I67/I66</f>
        <v>0.47617176172524839</v>
      </c>
      <c r="J68" s="77"/>
      <c r="K68" s="78"/>
      <c r="L68" s="375">
        <f>L67/L66</f>
        <v>0</v>
      </c>
      <c r="M68" s="78"/>
      <c r="N68" s="378">
        <f>N67/N66</f>
        <v>0</v>
      </c>
      <c r="O68" s="80"/>
      <c r="P68" s="78"/>
      <c r="Q68" s="375">
        <f>Q67/Q66</f>
        <v>0.32155059132720104</v>
      </c>
      <c r="R68" s="79"/>
    </row>
    <row r="69" spans="1:18" x14ac:dyDescent="0.2">
      <c r="A69" s="19" t="s">
        <v>272</v>
      </c>
      <c r="B69" s="39">
        <v>2019</v>
      </c>
      <c r="C69" s="68"/>
      <c r="D69" s="66"/>
      <c r="E69" s="66"/>
      <c r="F69" s="66"/>
      <c r="G69" s="66"/>
      <c r="H69" s="66"/>
      <c r="I69" s="67"/>
      <c r="J69" s="68"/>
      <c r="K69" s="66"/>
      <c r="L69" s="66"/>
      <c r="M69" s="66"/>
      <c r="N69" s="67"/>
      <c r="O69" s="65"/>
      <c r="P69" s="66"/>
      <c r="Q69" s="66"/>
      <c r="R69" s="67"/>
    </row>
    <row r="70" spans="1:18" x14ac:dyDescent="0.2">
      <c r="A70" s="20"/>
      <c r="B70" s="15">
        <v>2020</v>
      </c>
      <c r="C70" s="69"/>
      <c r="D70" s="70"/>
      <c r="E70" s="70"/>
      <c r="F70" s="70"/>
      <c r="G70" s="70"/>
      <c r="H70" s="70"/>
      <c r="I70" s="71"/>
      <c r="J70" s="69"/>
      <c r="K70" s="70"/>
      <c r="L70" s="70"/>
      <c r="M70" s="70"/>
      <c r="N70" s="71"/>
      <c r="O70" s="72"/>
      <c r="P70" s="70"/>
      <c r="Q70" s="70"/>
      <c r="R70" s="71"/>
    </row>
    <row r="71" spans="1:18" x14ac:dyDescent="0.2">
      <c r="A71" s="20"/>
      <c r="B71" s="15">
        <v>2021</v>
      </c>
      <c r="C71" s="69"/>
      <c r="D71" s="70"/>
      <c r="E71" s="70"/>
      <c r="F71" s="70"/>
      <c r="G71" s="70"/>
      <c r="H71" s="70"/>
      <c r="I71" s="71"/>
      <c r="J71" s="69"/>
      <c r="K71" s="70"/>
      <c r="L71" s="70">
        <v>3025004</v>
      </c>
      <c r="M71" s="70"/>
      <c r="N71" s="71"/>
      <c r="O71" s="72"/>
      <c r="P71" s="70"/>
      <c r="Q71" s="70"/>
      <c r="R71" s="71"/>
    </row>
    <row r="72" spans="1:18" ht="12.75" thickBot="1" x14ac:dyDescent="0.25">
      <c r="A72" s="22"/>
      <c r="B72" s="64" t="s">
        <v>437</v>
      </c>
      <c r="C72" s="77"/>
      <c r="D72" s="78"/>
      <c r="E72" s="78"/>
      <c r="F72" s="78"/>
      <c r="G72" s="78"/>
      <c r="H72" s="78"/>
      <c r="I72" s="79"/>
      <c r="J72" s="77"/>
      <c r="K72" s="78"/>
      <c r="L72" s="78"/>
      <c r="M72" s="78"/>
      <c r="N72" s="79"/>
      <c r="O72" s="80"/>
      <c r="P72" s="78"/>
      <c r="Q72" s="78"/>
      <c r="R72" s="79"/>
    </row>
    <row r="73" spans="1:18" ht="12.75" x14ac:dyDescent="0.2">
      <c r="A73" s="19" t="s">
        <v>273</v>
      </c>
      <c r="B73" s="39">
        <v>2019</v>
      </c>
      <c r="C73" s="68"/>
      <c r="D73" s="66"/>
      <c r="E73" s="66"/>
      <c r="F73" s="66"/>
      <c r="G73" s="379">
        <v>428433</v>
      </c>
      <c r="H73" s="66"/>
      <c r="I73" s="380">
        <f>SUM(G73)</f>
        <v>428433</v>
      </c>
      <c r="J73" s="68"/>
      <c r="K73" s="66"/>
      <c r="L73" s="379">
        <v>4700001</v>
      </c>
      <c r="M73" s="379"/>
      <c r="N73" s="379">
        <f>SUM(L73)</f>
        <v>4700001</v>
      </c>
      <c r="O73" s="65"/>
      <c r="P73" s="66"/>
      <c r="Q73" s="379">
        <f>I73+N73</f>
        <v>5128434</v>
      </c>
      <c r="R73" s="67"/>
    </row>
    <row r="74" spans="1:18" ht="12.75" x14ac:dyDescent="0.2">
      <c r="A74" s="20"/>
      <c r="B74" s="15">
        <v>2020</v>
      </c>
      <c r="C74" s="69"/>
      <c r="D74" s="70"/>
      <c r="E74" s="70"/>
      <c r="F74" s="70"/>
      <c r="G74" s="379">
        <v>1121483</v>
      </c>
      <c r="H74" s="379"/>
      <c r="I74" s="379">
        <f>SUM(G74:H74)</f>
        <v>1121483</v>
      </c>
      <c r="J74" s="69"/>
      <c r="K74" s="70"/>
      <c r="L74" s="379">
        <v>4999000</v>
      </c>
      <c r="M74" s="379"/>
      <c r="N74" s="379">
        <f>SUM(L74:M74)</f>
        <v>4999000</v>
      </c>
      <c r="O74" s="72"/>
      <c r="P74" s="70"/>
      <c r="Q74" s="379">
        <f>SUM(I74+N74)</f>
        <v>6120483</v>
      </c>
      <c r="R74" s="71"/>
    </row>
    <row r="75" spans="1:18" ht="12.75" x14ac:dyDescent="0.2">
      <c r="A75" s="20"/>
      <c r="B75" s="15">
        <v>2021</v>
      </c>
      <c r="C75" s="69"/>
      <c r="D75" s="70"/>
      <c r="E75" s="70"/>
      <c r="F75" s="70"/>
      <c r="G75" s="379">
        <v>643538</v>
      </c>
      <c r="H75" s="379"/>
      <c r="I75" s="379">
        <f>SUM(G75)</f>
        <v>643538</v>
      </c>
      <c r="J75" s="69"/>
      <c r="K75" s="70"/>
      <c r="L75" s="379">
        <v>250000</v>
      </c>
      <c r="M75" s="379"/>
      <c r="N75" s="379">
        <f>SUM(L75)</f>
        <v>250000</v>
      </c>
      <c r="O75" s="72"/>
      <c r="P75" s="70"/>
      <c r="Q75" s="379">
        <f>SUM(I75+N75)</f>
        <v>893538</v>
      </c>
      <c r="R75" s="71"/>
    </row>
    <row r="76" spans="1:18" ht="12.75" thickBot="1" x14ac:dyDescent="0.25">
      <c r="A76" s="22"/>
      <c r="B76" s="64" t="s">
        <v>437</v>
      </c>
      <c r="C76" s="77"/>
      <c r="D76" s="78"/>
      <c r="E76" s="78"/>
      <c r="F76" s="78"/>
      <c r="G76" s="375">
        <f>G75/G74</f>
        <v>0.57382769065603312</v>
      </c>
      <c r="H76" s="78"/>
      <c r="I76" s="378">
        <f>I75/I74</f>
        <v>0.57382769065603312</v>
      </c>
      <c r="J76" s="77"/>
      <c r="K76" s="78"/>
      <c r="L76" s="375">
        <f>L75/L74</f>
        <v>5.0010002000400081E-2</v>
      </c>
      <c r="M76" s="78"/>
      <c r="N76" s="378">
        <f>N75/N74</f>
        <v>5.0010002000400081E-2</v>
      </c>
      <c r="O76" s="80"/>
      <c r="P76" s="78"/>
      <c r="Q76" s="375">
        <f>Q75/Q74</f>
        <v>0.14599141930465293</v>
      </c>
      <c r="R76" s="79"/>
    </row>
    <row r="77" spans="1:18" ht="12.75" x14ac:dyDescent="0.2">
      <c r="A77" s="19" t="s">
        <v>274</v>
      </c>
      <c r="B77" s="39">
        <v>2019</v>
      </c>
      <c r="C77" s="68"/>
      <c r="D77" s="379">
        <v>167116</v>
      </c>
      <c r="E77" s="379"/>
      <c r="F77" s="379">
        <v>582351</v>
      </c>
      <c r="G77" s="379"/>
      <c r="H77" s="379"/>
      <c r="I77" s="379">
        <f>SUM(D77:F77)</f>
        <v>749467</v>
      </c>
      <c r="J77" s="68"/>
      <c r="K77" s="66"/>
      <c r="L77" s="66"/>
      <c r="M77" s="66"/>
      <c r="N77" s="67"/>
      <c r="O77" s="65"/>
      <c r="P77" s="66"/>
      <c r="Q77" s="376">
        <f>SUM(I77)</f>
        <v>749467</v>
      </c>
      <c r="R77" s="67"/>
    </row>
    <row r="78" spans="1:18" ht="12.75" x14ac:dyDescent="0.2">
      <c r="A78" s="20"/>
      <c r="B78" s="15">
        <v>2020</v>
      </c>
      <c r="C78" s="69"/>
      <c r="D78" s="379">
        <v>173632</v>
      </c>
      <c r="E78" s="379"/>
      <c r="F78" s="379">
        <v>519936</v>
      </c>
      <c r="G78" s="379"/>
      <c r="H78" s="379"/>
      <c r="I78" s="379">
        <f>SUM(D78:F78)</f>
        <v>693568</v>
      </c>
      <c r="J78" s="69"/>
      <c r="K78" s="70"/>
      <c r="L78" s="70"/>
      <c r="M78" s="70"/>
      <c r="N78" s="71"/>
      <c r="O78" s="72"/>
      <c r="P78" s="70"/>
      <c r="Q78" s="377">
        <f>SUM(I78)</f>
        <v>693568</v>
      </c>
      <c r="R78" s="71"/>
    </row>
    <row r="79" spans="1:18" ht="12.75" x14ac:dyDescent="0.2">
      <c r="A79" s="20"/>
      <c r="B79" s="15">
        <v>2021</v>
      </c>
      <c r="C79" s="69"/>
      <c r="D79" s="379">
        <v>171945</v>
      </c>
      <c r="E79" s="379"/>
      <c r="F79" s="379">
        <v>868772</v>
      </c>
      <c r="G79" s="379"/>
      <c r="H79" s="379"/>
      <c r="I79" s="379">
        <f>SUM(D79:G79)</f>
        <v>1040717</v>
      </c>
      <c r="J79" s="69"/>
      <c r="K79" s="70"/>
      <c r="L79" s="70"/>
      <c r="M79" s="70"/>
      <c r="N79" s="71"/>
      <c r="O79" s="72"/>
      <c r="P79" s="70"/>
      <c r="Q79" s="377">
        <f>SUM(I79)</f>
        <v>1040717</v>
      </c>
      <c r="R79" s="71"/>
    </row>
    <row r="80" spans="1:18" ht="12.75" thickBot="1" x14ac:dyDescent="0.25">
      <c r="A80" s="22"/>
      <c r="B80" s="64" t="s">
        <v>437</v>
      </c>
      <c r="C80" s="77"/>
      <c r="D80" s="375">
        <f>D79/D78</f>
        <v>0.99028404902322154</v>
      </c>
      <c r="E80" s="375"/>
      <c r="F80" s="375">
        <f t="shared" ref="F80" si="13">F79/F78</f>
        <v>1.6709210364352536</v>
      </c>
      <c r="G80" s="78"/>
      <c r="H80" s="78"/>
      <c r="I80" s="378">
        <f>I79/I78</f>
        <v>1.5005262641875057</v>
      </c>
      <c r="J80" s="77"/>
      <c r="K80" s="78"/>
      <c r="L80" s="78"/>
      <c r="M80" s="78"/>
      <c r="N80" s="79"/>
      <c r="O80" s="80"/>
      <c r="P80" s="78"/>
      <c r="Q80" s="375">
        <f>Q79/Q78</f>
        <v>1.5005262641875057</v>
      </c>
      <c r="R80" s="79"/>
    </row>
    <row r="81" spans="1:18" ht="12.75" x14ac:dyDescent="0.2">
      <c r="A81" s="19" t="s">
        <v>275</v>
      </c>
      <c r="B81" s="39">
        <v>2019</v>
      </c>
      <c r="C81" s="68"/>
      <c r="D81" s="379">
        <v>147861312</v>
      </c>
      <c r="E81" s="379">
        <v>15000</v>
      </c>
      <c r="F81" s="379">
        <v>53297406</v>
      </c>
      <c r="G81" s="379"/>
      <c r="H81" s="379">
        <v>792001</v>
      </c>
      <c r="I81" s="379">
        <f>SUM(D81:H81)</f>
        <v>201965719</v>
      </c>
      <c r="J81" s="68"/>
      <c r="K81" s="66"/>
      <c r="L81" s="379">
        <v>26181229</v>
      </c>
      <c r="M81" s="379"/>
      <c r="N81" s="379">
        <f>SUM(L81)</f>
        <v>26181229</v>
      </c>
      <c r="O81" s="65"/>
      <c r="P81" s="66"/>
      <c r="Q81" s="379">
        <f>SUM(I81+N81)</f>
        <v>228146948</v>
      </c>
      <c r="R81" s="67"/>
    </row>
    <row r="82" spans="1:18" ht="12.75" x14ac:dyDescent="0.2">
      <c r="A82" s="20"/>
      <c r="B82" s="15">
        <v>2020</v>
      </c>
      <c r="C82" s="69"/>
      <c r="D82" s="379">
        <v>167017432</v>
      </c>
      <c r="E82" s="379">
        <v>75375</v>
      </c>
      <c r="F82" s="379">
        <v>48828485</v>
      </c>
      <c r="G82" s="379"/>
      <c r="H82" s="379">
        <v>792001</v>
      </c>
      <c r="I82" s="379">
        <f>SUM(D82:H82)</f>
        <v>216713293</v>
      </c>
      <c r="J82" s="69"/>
      <c r="K82" s="70"/>
      <c r="L82" s="379">
        <v>12742773</v>
      </c>
      <c r="M82" s="379"/>
      <c r="N82" s="379">
        <f>SUM(L82:M82)</f>
        <v>12742773</v>
      </c>
      <c r="O82" s="72"/>
      <c r="P82" s="70"/>
      <c r="Q82" s="379">
        <f>SUM(I82+N82)</f>
        <v>229456066</v>
      </c>
      <c r="R82" s="71"/>
    </row>
    <row r="83" spans="1:18" ht="12.75" x14ac:dyDescent="0.2">
      <c r="A83" s="20"/>
      <c r="B83" s="15">
        <v>2021</v>
      </c>
      <c r="C83" s="69"/>
      <c r="D83" s="379">
        <v>179385421</v>
      </c>
      <c r="E83" s="379">
        <v>75375</v>
      </c>
      <c r="F83" s="379">
        <v>64391256</v>
      </c>
      <c r="G83" s="379"/>
      <c r="H83" s="379">
        <v>792001</v>
      </c>
      <c r="I83" s="379">
        <f>SUM(D83:H83)</f>
        <v>244644053</v>
      </c>
      <c r="J83" s="69"/>
      <c r="K83" s="70"/>
      <c r="L83" s="379">
        <v>54799820</v>
      </c>
      <c r="M83" s="379"/>
      <c r="N83" s="379">
        <f>SUM(L83)</f>
        <v>54799820</v>
      </c>
      <c r="O83" s="72"/>
      <c r="P83" s="70"/>
      <c r="Q83" s="379">
        <f>SUM(I83+N83)</f>
        <v>299443873</v>
      </c>
      <c r="R83" s="71"/>
    </row>
    <row r="84" spans="1:18" ht="12.75" thickBot="1" x14ac:dyDescent="0.25">
      <c r="A84" s="22"/>
      <c r="B84" s="64" t="s">
        <v>437</v>
      </c>
      <c r="C84" s="77"/>
      <c r="D84" s="375">
        <f>D83/D82</f>
        <v>1.0740520845752197</v>
      </c>
      <c r="E84" s="375">
        <f t="shared" ref="E84:H84" si="14">E83/E82</f>
        <v>1</v>
      </c>
      <c r="F84" s="375">
        <f t="shared" si="14"/>
        <v>1.3187232001975895</v>
      </c>
      <c r="G84" s="375"/>
      <c r="H84" s="375">
        <f t="shared" si="14"/>
        <v>1</v>
      </c>
      <c r="I84" s="378">
        <f>I83/I82</f>
        <v>1.1288834644767269</v>
      </c>
      <c r="J84" s="77"/>
      <c r="K84" s="78"/>
      <c r="L84" s="375">
        <f>L83/L82</f>
        <v>4.3004627014857757</v>
      </c>
      <c r="M84" s="78"/>
      <c r="N84" s="378">
        <f>N83/N82</f>
        <v>4.3004627014857757</v>
      </c>
      <c r="O84" s="80"/>
      <c r="P84" s="78"/>
      <c r="Q84" s="375">
        <f>Q83/Q82</f>
        <v>1.3050161550316128</v>
      </c>
      <c r="R84" s="79"/>
    </row>
    <row r="85" spans="1:18" x14ac:dyDescent="0.2">
      <c r="A85" s="19" t="s">
        <v>276</v>
      </c>
      <c r="B85" s="39">
        <v>2019</v>
      </c>
      <c r="C85" s="68"/>
      <c r="D85" s="66"/>
      <c r="E85" s="66"/>
      <c r="F85" s="66"/>
      <c r="G85" s="66"/>
      <c r="H85" s="66"/>
      <c r="I85" s="67"/>
      <c r="J85" s="68"/>
      <c r="K85" s="66"/>
      <c r="L85" s="66"/>
      <c r="M85" s="66"/>
      <c r="N85" s="67"/>
      <c r="O85" s="65"/>
      <c r="P85" s="66"/>
      <c r="Q85" s="66"/>
      <c r="R85" s="67"/>
    </row>
    <row r="86" spans="1:18" x14ac:dyDescent="0.2">
      <c r="A86" s="20"/>
      <c r="B86" s="15">
        <v>2020</v>
      </c>
      <c r="C86" s="69"/>
      <c r="D86" s="70"/>
      <c r="E86" s="70"/>
      <c r="F86" s="70"/>
      <c r="G86" s="70"/>
      <c r="H86" s="70"/>
      <c r="I86" s="71"/>
      <c r="J86" s="69"/>
      <c r="K86" s="70"/>
      <c r="L86" s="70"/>
      <c r="M86" s="70"/>
      <c r="N86" s="71"/>
      <c r="O86" s="72"/>
      <c r="P86" s="70"/>
      <c r="Q86" s="70"/>
      <c r="R86" s="71"/>
    </row>
    <row r="87" spans="1:18" x14ac:dyDescent="0.2">
      <c r="A87" s="20"/>
      <c r="B87" s="15">
        <v>2021</v>
      </c>
      <c r="C87" s="69"/>
      <c r="D87" s="70"/>
      <c r="E87" s="70"/>
      <c r="F87" s="70"/>
      <c r="G87" s="70"/>
      <c r="H87" s="70"/>
      <c r="I87" s="71"/>
      <c r="J87" s="69"/>
      <c r="K87" s="70"/>
      <c r="L87" s="70"/>
      <c r="M87" s="70"/>
      <c r="N87" s="71"/>
      <c r="O87" s="72"/>
      <c r="P87" s="70"/>
      <c r="Q87" s="70"/>
      <c r="R87" s="71"/>
    </row>
    <row r="88" spans="1:18" ht="12.75" thickBot="1" x14ac:dyDescent="0.25">
      <c r="A88" s="22"/>
      <c r="B88" s="64" t="s">
        <v>437</v>
      </c>
      <c r="C88" s="77"/>
      <c r="D88" s="78"/>
      <c r="E88" s="78"/>
      <c r="F88" s="78"/>
      <c r="G88" s="78"/>
      <c r="H88" s="78"/>
      <c r="I88" s="79"/>
      <c r="J88" s="77"/>
      <c r="K88" s="78"/>
      <c r="L88" s="78"/>
      <c r="M88" s="78"/>
      <c r="N88" s="79"/>
      <c r="O88" s="80"/>
      <c r="P88" s="78"/>
      <c r="Q88" s="78"/>
      <c r="R88" s="79"/>
    </row>
    <row r="89" spans="1:18" ht="12.75" x14ac:dyDescent="0.2">
      <c r="A89" s="19" t="s">
        <v>277</v>
      </c>
      <c r="B89" s="39">
        <v>2019</v>
      </c>
      <c r="C89" s="68"/>
      <c r="D89" s="379">
        <v>353016391</v>
      </c>
      <c r="E89" s="379">
        <v>134775</v>
      </c>
      <c r="F89" s="379">
        <v>37817514</v>
      </c>
      <c r="G89" s="379"/>
      <c r="H89" s="379"/>
      <c r="I89" s="379">
        <f>SUM(D89:F89)</f>
        <v>390968680</v>
      </c>
      <c r="J89" s="68"/>
      <c r="K89" s="66"/>
      <c r="L89" s="379">
        <v>101617679</v>
      </c>
      <c r="M89" s="379"/>
      <c r="N89" s="379">
        <f>SUM(L89)</f>
        <v>101617679</v>
      </c>
      <c r="O89" s="65"/>
      <c r="P89" s="66"/>
      <c r="Q89" s="379">
        <f>SUM(I89+N89)</f>
        <v>492586359</v>
      </c>
      <c r="R89" s="67"/>
    </row>
    <row r="90" spans="1:18" ht="12.75" x14ac:dyDescent="0.2">
      <c r="A90" s="20"/>
      <c r="B90" s="15">
        <v>2020</v>
      </c>
      <c r="C90" s="69"/>
      <c r="D90" s="379">
        <v>388989735</v>
      </c>
      <c r="E90" s="379">
        <v>167131</v>
      </c>
      <c r="F90" s="379">
        <v>34175321</v>
      </c>
      <c r="G90" s="379"/>
      <c r="H90" s="379"/>
      <c r="I90" s="379">
        <f>SUM(D90:H90)</f>
        <v>423332187</v>
      </c>
      <c r="J90" s="69"/>
      <c r="K90" s="70"/>
      <c r="L90" s="379">
        <v>85604338</v>
      </c>
      <c r="M90" s="379"/>
      <c r="N90" s="379">
        <f>SUM(L90:M90)</f>
        <v>85604338</v>
      </c>
      <c r="O90" s="72"/>
      <c r="P90" s="70"/>
      <c r="Q90" s="379">
        <f>SUM(I90+N90)</f>
        <v>508936525</v>
      </c>
      <c r="R90" s="71"/>
    </row>
    <row r="91" spans="1:18" ht="12.75" x14ac:dyDescent="0.2">
      <c r="A91" s="20"/>
      <c r="B91" s="15">
        <v>2021</v>
      </c>
      <c r="C91" s="69"/>
      <c r="D91" s="379">
        <v>421911046</v>
      </c>
      <c r="E91" s="379">
        <v>707776</v>
      </c>
      <c r="F91" s="379">
        <v>16145312</v>
      </c>
      <c r="G91" s="379"/>
      <c r="H91" s="379"/>
      <c r="I91" s="379">
        <f>SUM(D91:F91)</f>
        <v>438764134</v>
      </c>
      <c r="J91" s="69"/>
      <c r="K91" s="70"/>
      <c r="L91" s="379">
        <v>84896537</v>
      </c>
      <c r="M91" s="379"/>
      <c r="N91" s="379">
        <f>SUM(L91)</f>
        <v>84896537</v>
      </c>
      <c r="O91" s="72"/>
      <c r="P91" s="70"/>
      <c r="Q91" s="379">
        <f>SUM(I91+N91)</f>
        <v>523660671</v>
      </c>
      <c r="R91" s="71"/>
    </row>
    <row r="92" spans="1:18" ht="12.75" thickBot="1" x14ac:dyDescent="0.25">
      <c r="A92" s="22"/>
      <c r="B92" s="64" t="s">
        <v>437</v>
      </c>
      <c r="C92" s="77"/>
      <c r="D92" s="375">
        <f>D91/D90</f>
        <v>1.0846328528437903</v>
      </c>
      <c r="E92" s="375">
        <f>E91/E90</f>
        <v>4.2348576864854515</v>
      </c>
      <c r="F92" s="375">
        <f>F91/F90</f>
        <v>0.47242605270627891</v>
      </c>
      <c r="G92" s="375"/>
      <c r="H92" s="375"/>
      <c r="I92" s="378">
        <f>I91/I90</f>
        <v>1.0364535168217672</v>
      </c>
      <c r="J92" s="77"/>
      <c r="K92" s="78"/>
      <c r="L92" s="375">
        <f>L91/L90</f>
        <v>0.99173171574552688</v>
      </c>
      <c r="M92" s="78"/>
      <c r="N92" s="378">
        <f>N91/N90</f>
        <v>0.99173171574552688</v>
      </c>
      <c r="O92" s="80"/>
      <c r="P92" s="78"/>
      <c r="Q92" s="375">
        <f>Q91/Q90</f>
        <v>1.0289312031593725</v>
      </c>
      <c r="R92" s="79"/>
    </row>
    <row r="93" spans="1:18" ht="12.75" x14ac:dyDescent="0.2">
      <c r="A93" s="19" t="s">
        <v>278</v>
      </c>
      <c r="B93" s="39">
        <v>2019</v>
      </c>
      <c r="C93" s="68"/>
      <c r="D93" s="379">
        <v>751345</v>
      </c>
      <c r="E93" s="379"/>
      <c r="F93" s="379">
        <v>881065</v>
      </c>
      <c r="G93" s="379"/>
      <c r="H93" s="379"/>
      <c r="I93" s="379">
        <f>SUM(D93:F93)</f>
        <v>1632410</v>
      </c>
      <c r="J93" s="68"/>
      <c r="K93" s="66"/>
      <c r="L93" s="379">
        <v>2541033</v>
      </c>
      <c r="M93" s="379"/>
      <c r="N93" s="379">
        <f>SUM(L93)</f>
        <v>2541033</v>
      </c>
      <c r="O93" s="65"/>
      <c r="P93" s="66"/>
      <c r="Q93" s="379">
        <f>SUM(I93+N93)</f>
        <v>4173443</v>
      </c>
      <c r="R93" s="67"/>
    </row>
    <row r="94" spans="1:18" ht="12.75" x14ac:dyDescent="0.2">
      <c r="A94" s="20"/>
      <c r="B94" s="15">
        <v>2020</v>
      </c>
      <c r="C94" s="69"/>
      <c r="D94" s="379">
        <v>792145</v>
      </c>
      <c r="E94" s="379"/>
      <c r="F94" s="379">
        <v>1428042</v>
      </c>
      <c r="G94" s="379"/>
      <c r="H94" s="379"/>
      <c r="I94" s="379">
        <f>SUM(D94:F94)</f>
        <v>2220187</v>
      </c>
      <c r="J94" s="69"/>
      <c r="K94" s="70"/>
      <c r="L94" s="379">
        <v>2000000</v>
      </c>
      <c r="M94" s="379"/>
      <c r="N94" s="379">
        <f>SUM(L94)</f>
        <v>2000000</v>
      </c>
      <c r="O94" s="72"/>
      <c r="P94" s="70"/>
      <c r="Q94" s="379">
        <f>SUM(I94+N94)</f>
        <v>4220187</v>
      </c>
      <c r="R94" s="71"/>
    </row>
    <row r="95" spans="1:18" ht="12.75" x14ac:dyDescent="0.2">
      <c r="A95" s="20"/>
      <c r="B95" s="15">
        <v>2021</v>
      </c>
      <c r="C95" s="69"/>
      <c r="D95" s="379">
        <v>684418</v>
      </c>
      <c r="E95" s="379"/>
      <c r="F95" s="379">
        <v>1267792</v>
      </c>
      <c r="G95" s="379"/>
      <c r="H95" s="379"/>
      <c r="I95" s="379">
        <f>SUM(D95:F95)</f>
        <v>1952210</v>
      </c>
      <c r="J95" s="69"/>
      <c r="K95" s="70"/>
      <c r="L95" s="379">
        <v>3040963</v>
      </c>
      <c r="M95" s="379"/>
      <c r="N95" s="379">
        <f>SUM(L95)</f>
        <v>3040963</v>
      </c>
      <c r="O95" s="72"/>
      <c r="P95" s="70"/>
      <c r="Q95" s="379">
        <f>SUM(I95+N95)</f>
        <v>4993173</v>
      </c>
      <c r="R95" s="71"/>
    </row>
    <row r="96" spans="1:18" ht="12.75" thickBot="1" x14ac:dyDescent="0.25">
      <c r="A96" s="22"/>
      <c r="B96" s="64" t="s">
        <v>437</v>
      </c>
      <c r="C96" s="77"/>
      <c r="D96" s="375">
        <f>D95/D94</f>
        <v>0.86400595850507167</v>
      </c>
      <c r="E96" s="375"/>
      <c r="F96" s="375">
        <f t="shared" ref="F96" si="15">F95/F94</f>
        <v>0.88778341253268467</v>
      </c>
      <c r="G96" s="375"/>
      <c r="H96" s="375"/>
      <c r="I96" s="378">
        <f>I95/I94</f>
        <v>0.8792998067279918</v>
      </c>
      <c r="J96" s="77"/>
      <c r="K96" s="78"/>
      <c r="L96" s="375">
        <f>L95/L94</f>
        <v>1.5204815</v>
      </c>
      <c r="M96" s="78"/>
      <c r="N96" s="378">
        <f>N95/N94</f>
        <v>1.5204815</v>
      </c>
      <c r="O96" s="80"/>
      <c r="P96" s="78"/>
      <c r="Q96" s="375">
        <f>Q95/Q94</f>
        <v>1.1831639214091698</v>
      </c>
      <c r="R96" s="86"/>
    </row>
    <row r="97" spans="1:18" ht="12.75" x14ac:dyDescent="0.2">
      <c r="A97" s="19" t="s">
        <v>279</v>
      </c>
      <c r="B97" s="39">
        <v>2019</v>
      </c>
      <c r="C97" s="68"/>
      <c r="D97" s="66"/>
      <c r="E97" s="379">
        <v>37487136</v>
      </c>
      <c r="F97" s="379"/>
      <c r="G97" s="379"/>
      <c r="H97" s="379"/>
      <c r="I97" s="379">
        <f>SUM(E97)</f>
        <v>37487136</v>
      </c>
      <c r="J97" s="68"/>
      <c r="K97" s="66"/>
      <c r="L97" s="66"/>
      <c r="M97" s="66"/>
      <c r="N97" s="67"/>
      <c r="O97" s="65"/>
      <c r="P97" s="66"/>
      <c r="Q97" s="379">
        <f>SUM(I97)</f>
        <v>37487136</v>
      </c>
      <c r="R97" s="67"/>
    </row>
    <row r="98" spans="1:18" ht="12.75" x14ac:dyDescent="0.2">
      <c r="A98" s="20"/>
      <c r="B98" s="15">
        <v>2020</v>
      </c>
      <c r="C98" s="69"/>
      <c r="D98" s="70"/>
      <c r="E98" s="379">
        <v>39015685</v>
      </c>
      <c r="F98" s="379"/>
      <c r="G98" s="379"/>
      <c r="H98" s="379"/>
      <c r="I98" s="379">
        <f>SUM(E98)</f>
        <v>39015685</v>
      </c>
      <c r="J98" s="69"/>
      <c r="K98" s="70"/>
      <c r="L98" s="70"/>
      <c r="M98" s="70"/>
      <c r="N98" s="71"/>
      <c r="O98" s="72"/>
      <c r="P98" s="70"/>
      <c r="Q98" s="379">
        <f>SUM(I98)</f>
        <v>39015685</v>
      </c>
      <c r="R98" s="71"/>
    </row>
    <row r="99" spans="1:18" ht="12.75" x14ac:dyDescent="0.2">
      <c r="A99" s="20"/>
      <c r="B99" s="15">
        <v>2021</v>
      </c>
      <c r="C99" s="69"/>
      <c r="D99" s="70"/>
      <c r="E99" s="379">
        <v>37353510</v>
      </c>
      <c r="F99" s="379"/>
      <c r="G99" s="379"/>
      <c r="H99" s="379"/>
      <c r="I99" s="379">
        <f>SUM(E99)</f>
        <v>37353510</v>
      </c>
      <c r="J99" s="69"/>
      <c r="K99" s="70"/>
      <c r="L99" s="70"/>
      <c r="M99" s="70"/>
      <c r="N99" s="71"/>
      <c r="O99" s="72"/>
      <c r="P99" s="70"/>
      <c r="Q99" s="379">
        <f>SUM(I99)</f>
        <v>37353510</v>
      </c>
      <c r="R99" s="71"/>
    </row>
    <row r="100" spans="1:18" ht="12.75" thickBot="1" x14ac:dyDescent="0.25">
      <c r="A100" s="22"/>
      <c r="B100" s="64" t="s">
        <v>437</v>
      </c>
      <c r="C100" s="77"/>
      <c r="D100" s="78"/>
      <c r="E100" s="375">
        <f>E99/E98</f>
        <v>0.95739726215238818</v>
      </c>
      <c r="F100" s="78"/>
      <c r="G100" s="78"/>
      <c r="H100" s="78"/>
      <c r="I100" s="378">
        <f>I99/I98</f>
        <v>0.95739726215238818</v>
      </c>
      <c r="J100" s="77"/>
      <c r="K100" s="78"/>
      <c r="L100" s="78"/>
      <c r="M100" s="78"/>
      <c r="N100" s="79"/>
      <c r="O100" s="80"/>
      <c r="P100" s="78"/>
      <c r="Q100" s="375">
        <f>Q99/Q98</f>
        <v>0.95739726215238818</v>
      </c>
      <c r="R100" s="79"/>
    </row>
    <row r="101" spans="1:18" x14ac:dyDescent="0.2">
      <c r="A101" s="19" t="s">
        <v>280</v>
      </c>
      <c r="B101" s="39">
        <v>2019</v>
      </c>
      <c r="C101" s="68"/>
      <c r="D101" s="66"/>
      <c r="E101" s="66"/>
      <c r="F101" s="66"/>
      <c r="G101" s="66"/>
      <c r="H101" s="66"/>
      <c r="I101" s="67"/>
      <c r="J101" s="68"/>
      <c r="K101" s="66"/>
      <c r="L101" s="66"/>
      <c r="M101" s="66"/>
      <c r="N101" s="67"/>
      <c r="O101" s="65"/>
      <c r="P101" s="66"/>
      <c r="Q101" s="66"/>
      <c r="R101" s="67"/>
    </row>
    <row r="102" spans="1:18" x14ac:dyDescent="0.2">
      <c r="A102" s="20"/>
      <c r="B102" s="15">
        <v>2020</v>
      </c>
      <c r="C102" s="69"/>
      <c r="D102" s="70"/>
      <c r="E102" s="70"/>
      <c r="F102" s="70"/>
      <c r="G102" s="70"/>
      <c r="H102" s="70"/>
      <c r="I102" s="71"/>
      <c r="J102" s="69"/>
      <c r="K102" s="70"/>
      <c r="L102" s="70"/>
      <c r="M102" s="70"/>
      <c r="N102" s="71"/>
      <c r="O102" s="72"/>
      <c r="P102" s="70"/>
      <c r="Q102" s="70"/>
      <c r="R102" s="71"/>
    </row>
    <row r="103" spans="1:18" x14ac:dyDescent="0.2">
      <c r="A103" s="20"/>
      <c r="B103" s="15">
        <v>2021</v>
      </c>
      <c r="C103" s="69"/>
      <c r="D103" s="70"/>
      <c r="E103" s="70"/>
      <c r="F103" s="70"/>
      <c r="G103" s="70"/>
      <c r="H103" s="70"/>
      <c r="I103" s="71"/>
      <c r="J103" s="69"/>
      <c r="K103" s="70"/>
      <c r="L103" s="70"/>
      <c r="M103" s="70"/>
      <c r="N103" s="71"/>
      <c r="O103" s="72"/>
      <c r="P103" s="70"/>
      <c r="Q103" s="70"/>
      <c r="R103" s="71"/>
    </row>
    <row r="104" spans="1:18" ht="12.75" thickBot="1" x14ac:dyDescent="0.25">
      <c r="A104" s="22"/>
      <c r="B104" s="64" t="s">
        <v>437</v>
      </c>
      <c r="C104" s="77"/>
      <c r="D104" s="78"/>
      <c r="E104" s="78"/>
      <c r="F104" s="78"/>
      <c r="G104" s="78"/>
      <c r="H104" s="78"/>
      <c r="I104" s="79"/>
      <c r="J104" s="77"/>
      <c r="K104" s="78"/>
      <c r="L104" s="78"/>
      <c r="M104" s="78"/>
      <c r="N104" s="79"/>
      <c r="O104" s="80"/>
      <c r="P104" s="78"/>
      <c r="Q104" s="78"/>
      <c r="R104" s="79"/>
    </row>
    <row r="105" spans="1:18" x14ac:dyDescent="0.2">
      <c r="A105" s="56" t="s">
        <v>0</v>
      </c>
      <c r="B105" s="39">
        <v>2019</v>
      </c>
      <c r="C105" s="68"/>
      <c r="D105" s="376">
        <f>SUM(D13+D17+D21+D25+D29+D33+D37+D41+D45+D49+D53+D57+D61+D65+D69+D73+D77+D81+D85+D89+D93+D97+D101)</f>
        <v>520639972</v>
      </c>
      <c r="E105" s="376">
        <f t="shared" ref="E105:Q105" si="16">SUM(E13+E17+E21+E25+E29+E33+E37+E41+E45+E49+E53+E57+E61+E65+E69+E73+E77+E81+E85+E89+E93+E97+E101)</f>
        <v>39394196</v>
      </c>
      <c r="F105" s="376">
        <f t="shared" si="16"/>
        <v>117027444</v>
      </c>
      <c r="G105" s="376">
        <f t="shared" si="16"/>
        <v>428433</v>
      </c>
      <c r="H105" s="376">
        <f t="shared" si="16"/>
        <v>1007135</v>
      </c>
      <c r="I105" s="380">
        <f t="shared" si="16"/>
        <v>673798444</v>
      </c>
      <c r="J105" s="383"/>
      <c r="K105" s="376"/>
      <c r="L105" s="376">
        <f t="shared" si="16"/>
        <v>237781226</v>
      </c>
      <c r="M105" s="376">
        <f t="shared" si="16"/>
        <v>0</v>
      </c>
      <c r="N105" s="384">
        <f t="shared" si="16"/>
        <v>237781226</v>
      </c>
      <c r="O105" s="385">
        <f t="shared" si="16"/>
        <v>0</v>
      </c>
      <c r="P105" s="376">
        <f t="shared" si="16"/>
        <v>0</v>
      </c>
      <c r="Q105" s="376">
        <f t="shared" si="16"/>
        <v>911579670</v>
      </c>
      <c r="R105" s="67"/>
    </row>
    <row r="106" spans="1:18" x14ac:dyDescent="0.2">
      <c r="A106" s="23"/>
      <c r="B106" s="15">
        <v>2020</v>
      </c>
      <c r="C106" s="69"/>
      <c r="D106" s="377">
        <f>SUM(D14+D18+D22+D26+D30+D34+D38+D42+D50+D54+D58+D62+D66+D70+D74+D78+D82+D86+D90+D94+D98)</f>
        <v>585393728</v>
      </c>
      <c r="E106" s="377">
        <f t="shared" ref="E106:Q106" si="17">SUM(E14+E18+E22+E26+E30+E34+E38+E42+E50+E54+E58+E62+E66+E70+E74+E78+E82+E86+E90+E94+E98)</f>
        <v>40935484</v>
      </c>
      <c r="F106" s="377">
        <f t="shared" si="17"/>
        <v>132833407</v>
      </c>
      <c r="G106" s="377">
        <f t="shared" si="17"/>
        <v>1121483</v>
      </c>
      <c r="H106" s="377">
        <f t="shared" si="17"/>
        <v>792001</v>
      </c>
      <c r="I106" s="382">
        <f t="shared" si="17"/>
        <v>761076103</v>
      </c>
      <c r="J106" s="386"/>
      <c r="K106" s="387"/>
      <c r="L106" s="387">
        <f t="shared" si="17"/>
        <v>204018544</v>
      </c>
      <c r="M106" s="387">
        <f t="shared" si="17"/>
        <v>0</v>
      </c>
      <c r="N106" s="387">
        <f t="shared" si="17"/>
        <v>204018544</v>
      </c>
      <c r="O106" s="388">
        <f t="shared" si="17"/>
        <v>0</v>
      </c>
      <c r="P106" s="387">
        <f t="shared" si="17"/>
        <v>0</v>
      </c>
      <c r="Q106" s="387">
        <f t="shared" si="17"/>
        <v>965094647</v>
      </c>
      <c r="R106" s="71"/>
    </row>
    <row r="107" spans="1:18" ht="12.75" thickBot="1" x14ac:dyDescent="0.25">
      <c r="A107" s="23"/>
      <c r="B107" s="15">
        <v>2021</v>
      </c>
      <c r="C107" s="389"/>
      <c r="D107" s="390">
        <f>SUM(D15+D23+D31+D39+D43+D47+D55+D59+D63+D67+D71+D75+D79+D83+D91+D95+D99)</f>
        <v>620260851</v>
      </c>
      <c r="E107" s="390">
        <f t="shared" ref="E107:Q107" si="18">SUM(E15+E23+E31+E39+E43+E47+E55+E59+E63+E67+E71+E75+E79+E83+E91+E95+E99)</f>
        <v>39827259</v>
      </c>
      <c r="F107" s="390">
        <f t="shared" si="18"/>
        <v>99123608</v>
      </c>
      <c r="G107" s="390">
        <f t="shared" si="18"/>
        <v>643538</v>
      </c>
      <c r="H107" s="390">
        <f t="shared" si="18"/>
        <v>792001</v>
      </c>
      <c r="I107" s="391">
        <f t="shared" si="18"/>
        <v>760647257</v>
      </c>
      <c r="J107" s="386"/>
      <c r="K107" s="387"/>
      <c r="L107" s="387">
        <f t="shared" si="18"/>
        <v>195153352</v>
      </c>
      <c r="M107" s="387">
        <f t="shared" si="18"/>
        <v>0</v>
      </c>
      <c r="N107" s="387">
        <f t="shared" si="18"/>
        <v>192128348</v>
      </c>
      <c r="O107" s="392">
        <f t="shared" si="18"/>
        <v>0</v>
      </c>
      <c r="P107" s="393">
        <f t="shared" si="18"/>
        <v>0</v>
      </c>
      <c r="Q107" s="393">
        <f t="shared" si="18"/>
        <v>952775605</v>
      </c>
      <c r="R107" s="86"/>
    </row>
    <row r="108" spans="1:18" ht="12.75" thickBot="1" x14ac:dyDescent="0.25">
      <c r="A108" s="22"/>
      <c r="B108" s="64" t="s">
        <v>437</v>
      </c>
      <c r="C108" s="394"/>
      <c r="D108" s="395">
        <f>D107/D106</f>
        <v>1.0595618322032996</v>
      </c>
      <c r="E108" s="395">
        <f t="shared" ref="E108:H108" si="19">E107/E106</f>
        <v>0.97292752175594166</v>
      </c>
      <c r="F108" s="395">
        <f t="shared" si="19"/>
        <v>0.74622499142854926</v>
      </c>
      <c r="G108" s="395">
        <f t="shared" si="19"/>
        <v>0.57382769065603312</v>
      </c>
      <c r="H108" s="395">
        <f t="shared" si="19"/>
        <v>1</v>
      </c>
      <c r="I108" s="396">
        <f>I107/I106</f>
        <v>0.99943652678318295</v>
      </c>
      <c r="J108" s="77"/>
      <c r="K108" s="78"/>
      <c r="L108" s="375">
        <f>L107/L106</f>
        <v>0.95654712642199824</v>
      </c>
      <c r="M108" s="375"/>
      <c r="N108" s="378">
        <f>N107/N106</f>
        <v>0.94172002325435678</v>
      </c>
      <c r="O108" s="397"/>
      <c r="P108" s="398"/>
      <c r="Q108" s="395">
        <f>Q107/Q106</f>
        <v>0.98723540531667664</v>
      </c>
      <c r="R108" s="399"/>
    </row>
  </sheetData>
  <mergeCells count="6">
    <mergeCell ref="Q3:R3"/>
    <mergeCell ref="A3:A4"/>
    <mergeCell ref="C3:I3"/>
    <mergeCell ref="J3:N3"/>
    <mergeCell ref="O3:P3"/>
    <mergeCell ref="B3:B4"/>
  </mergeCells>
  <phoneticPr fontId="0" type="noConversion"/>
  <printOptions horizontalCentered="1"/>
  <pageMargins left="0.25" right="0.25" top="0.75" bottom="0.75" header="0.3" footer="0.3"/>
  <pageSetup paperSize="9" scale="43" orientation="portrait" r:id="rId1"/>
  <headerFooter alignWithMargins="0">
    <oddHeader xml:space="preserve">&amp;C&amp;"Arial,Negrita"&amp;18PROYECTO DE PRESUPUESTO 2021
</oddHeader>
    <oddFooter>&amp;L&amp;"Arial,Negrita"&amp;8PROYECTO DE PRESUPUESTO PARA EL AÑO FISCAL 2021
INFORMACIÓN PARA LA COMISIÓN DE PRESUPUESTO Y CUENTA GENERAL DE LA REPÚBLICA DEL CONGRESO DE LA REPÚBLICA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21</vt:i4>
      </vt:variant>
      <vt:variant>
        <vt:lpstr>Rangos con nombre</vt:lpstr>
      </vt:variant>
      <vt:variant>
        <vt:i4>17</vt:i4>
      </vt:variant>
    </vt:vector>
  </HeadingPairs>
  <TitlesOfParts>
    <vt:vector size="38" baseType="lpstr">
      <vt:lpstr>Índice</vt:lpstr>
      <vt:lpstr>F-01</vt:lpstr>
      <vt:lpstr>F-02</vt:lpstr>
      <vt:lpstr>F-03</vt:lpstr>
      <vt:lpstr>F-04</vt:lpstr>
      <vt:lpstr>F-05</vt:lpstr>
      <vt:lpstr>F-06</vt:lpstr>
      <vt:lpstr>F-07</vt:lpstr>
      <vt:lpstr>F-08</vt:lpstr>
      <vt:lpstr>F-09</vt:lpstr>
      <vt:lpstr>F-10</vt:lpstr>
      <vt:lpstr>F-11</vt:lpstr>
      <vt:lpstr>F-12</vt:lpstr>
      <vt:lpstr>F-13</vt:lpstr>
      <vt:lpstr>F-14</vt:lpstr>
      <vt:lpstr>F-15</vt:lpstr>
      <vt:lpstr>F-16</vt:lpstr>
      <vt:lpstr>F-17</vt:lpstr>
      <vt:lpstr>F-18</vt:lpstr>
      <vt:lpstr>Hoja2</vt:lpstr>
      <vt:lpstr>Hoja1</vt:lpstr>
      <vt:lpstr>'F-01'!Área_de_impresión</vt:lpstr>
      <vt:lpstr>'F-06'!Área_de_impresión</vt:lpstr>
      <vt:lpstr>'F-07'!Área_de_impresión</vt:lpstr>
      <vt:lpstr>'F-08'!Área_de_impresión</vt:lpstr>
      <vt:lpstr>'F-09'!Área_de_impresión</vt:lpstr>
      <vt:lpstr>'F-10'!Área_de_impresión</vt:lpstr>
      <vt:lpstr>'F-11'!Área_de_impresión</vt:lpstr>
      <vt:lpstr>'F-12'!Área_de_impresión</vt:lpstr>
      <vt:lpstr>'F-13'!Área_de_impresión</vt:lpstr>
      <vt:lpstr>'F-14'!Área_de_impresión</vt:lpstr>
      <vt:lpstr>'F-15'!Área_de_impresión</vt:lpstr>
      <vt:lpstr>'F-16'!Área_de_impresión</vt:lpstr>
      <vt:lpstr>'F-17'!Área_de_impresión</vt:lpstr>
      <vt:lpstr>'F-18'!Área_de_impresión</vt:lpstr>
      <vt:lpstr>Índice!Área_de_impresión</vt:lpstr>
      <vt:lpstr>'F-01'!Títulos_a_imprimir</vt:lpstr>
      <vt:lpstr>Índice!Títulos_a_imprimir</vt:lpstr>
    </vt:vector>
  </TitlesOfParts>
  <Company>Congreso de la República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Directiva Formulaicón de Presupuesto (V 2008)</dc:title>
  <dc:creator>Asesoria de Presupuesto</dc:creator>
  <cp:lastModifiedBy>pined</cp:lastModifiedBy>
  <cp:lastPrinted>2020-09-17T13:55:24Z</cp:lastPrinted>
  <dcterms:created xsi:type="dcterms:W3CDTF">1998-08-20T20:27:58Z</dcterms:created>
  <dcterms:modified xsi:type="dcterms:W3CDTF">2020-10-14T21:50:24Z</dcterms:modified>
</cp:coreProperties>
</file>