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pineda\Documents\JOSÉ LUNA GÁLVEZ\Página Wb\Presentaciones\Regiones\Lima Metropolitana\"/>
    </mc:Choice>
  </mc:AlternateContent>
  <xr:revisionPtr revIDLastSave="0" documentId="8_{6962771A-96F9-4E69-899B-8D3751A60CA9}" xr6:coauthVersionLast="47" xr6:coauthVersionMax="47" xr10:uidLastSave="{00000000-0000-0000-0000-000000000000}"/>
  <bookViews>
    <workbookView xWindow="-120" yWindow="-120" windowWidth="24240" windowHeight="13140" activeTab="5" xr2:uid="{00000000-000D-0000-FFFF-FFFF00000000}"/>
  </bookViews>
  <sheets>
    <sheet name="FMTO 01" sheetId="1" r:id="rId1"/>
    <sheet name="FMTO 02" sheetId="2" r:id="rId2"/>
    <sheet name="FMTO 03" sheetId="4" r:id="rId3"/>
    <sheet name="FMTO 04" sheetId="5" r:id="rId4"/>
    <sheet name="FMTO 05" sheetId="3" r:id="rId5"/>
    <sheet name="FMTO 06" sheetId="6" r:id="rId6"/>
    <sheet name="FMTO 07" sheetId="8" r:id="rId7"/>
    <sheet name="FMTO 08" sheetId="9" r:id="rId8"/>
    <sheet name="FMTO 09" sheetId="12" r:id="rId9"/>
    <sheet name="FMTO 10 " sheetId="7" r:id="rId10"/>
    <sheet name="FMTO 11" sheetId="11" r:id="rId11"/>
    <sheet name="FMTO 12" sheetId="10" r:id="rId12"/>
  </sheets>
  <externalReferences>
    <externalReference r:id="rId13"/>
    <externalReference r:id="rId14"/>
    <externalReference r:id="rId15"/>
    <externalReference r:id="rId16"/>
  </externalReferences>
  <definedNames>
    <definedName name="_xlnm.Print_Area" localSheetId="0">'FMTO 01'!$B$2:$T$13</definedName>
    <definedName name="_xlnm.Print_Area" localSheetId="6">'FMTO 07'!$A$1:$J$260</definedName>
    <definedName name="_xlnm.Print_Area" localSheetId="7">'FMTO 08'!$A$1:$I$30</definedName>
    <definedName name="_xlnm.Print_Area" localSheetId="8">'FMTO 09'!$A$1:$O$11</definedName>
    <definedName name="_xlnm.Print_Area" localSheetId="9">'FMTO 10 '!$A$1:$W$75</definedName>
    <definedName name="_xlnm.Print_Area" localSheetId="10">'FMTO 11'!$A$1:$R$73</definedName>
    <definedName name="_xlnm.Print_Area" localSheetId="11">'FMTO 12'!$A$1:$H$28</definedName>
    <definedName name="_xlnm.Print_Titles" localSheetId="6">'FMTO 07'!$1:$6</definedName>
    <definedName name="_xlnm.Print_Titles" localSheetId="7">'FMTO 08'!$1:$4</definedName>
    <definedName name="_xlnm.Print_Titles" localSheetId="9">'FMTO 10 '!$1:$6</definedName>
    <definedName name="_xlnm.Print_Titles" localSheetId="10">'FMTO 11'!$1:$4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4" i="6" l="1"/>
  <c r="G6" i="6"/>
  <c r="P71" i="11"/>
  <c r="M71" i="11"/>
  <c r="E259" i="8"/>
  <c r="E258" i="8"/>
  <c r="E155" i="8"/>
  <c r="J5" i="2"/>
  <c r="O5" i="2"/>
  <c r="R5" i="2" s="1"/>
  <c r="R6" i="2" s="1"/>
  <c r="D6" i="2"/>
  <c r="E6" i="2"/>
  <c r="F6" i="2"/>
  <c r="G6" i="2"/>
  <c r="H6" i="2"/>
  <c r="I6" i="2"/>
  <c r="J6" i="2"/>
  <c r="K6" i="2"/>
  <c r="L6" i="2"/>
  <c r="M6" i="2"/>
  <c r="N6" i="2"/>
  <c r="O6" i="2"/>
  <c r="P6" i="2"/>
  <c r="Q6" i="2"/>
  <c r="Q109" i="5"/>
  <c r="R109" i="5"/>
  <c r="P18" i="4"/>
  <c r="O18" i="4"/>
  <c r="M18" i="4"/>
  <c r="K18" i="4"/>
  <c r="H18" i="4"/>
  <c r="E18" i="4"/>
  <c r="C18" i="4"/>
  <c r="D18" i="4"/>
  <c r="O9" i="12"/>
  <c r="N9" i="12"/>
  <c r="M9" i="12"/>
  <c r="K7" i="1" l="1"/>
  <c r="F34" i="6" l="1"/>
  <c r="W70" i="7"/>
  <c r="V70" i="7"/>
  <c r="G18" i="9"/>
  <c r="U27" i="7" l="1"/>
  <c r="U64" i="7" l="1"/>
  <c r="T60" i="7"/>
  <c r="U60" i="7" s="1"/>
  <c r="T52" i="7"/>
  <c r="U48" i="7"/>
  <c r="U65" i="7"/>
  <c r="U56" i="7"/>
  <c r="U44" i="7"/>
  <c r="U40" i="7"/>
  <c r="U23" i="7"/>
  <c r="R23" i="7"/>
  <c r="U19" i="7"/>
  <c r="R19" i="7"/>
  <c r="R70" i="7" s="1"/>
  <c r="S12" i="7"/>
  <c r="S70" i="7" s="1"/>
  <c r="G19" i="9"/>
  <c r="G26" i="9" s="1"/>
  <c r="G27" i="9" s="1"/>
  <c r="F19" i="9"/>
  <c r="F17" i="9"/>
  <c r="F25" i="9" s="1"/>
  <c r="F27" i="9" s="1"/>
  <c r="E17" i="9"/>
  <c r="F9" i="9"/>
  <c r="J33" i="6"/>
  <c r="J9" i="6"/>
  <c r="J10" i="6"/>
  <c r="J11" i="6"/>
  <c r="J12" i="6"/>
  <c r="J13" i="6"/>
  <c r="J15" i="6"/>
  <c r="J16" i="6"/>
  <c r="J17" i="6"/>
  <c r="J18" i="6"/>
  <c r="J20" i="6"/>
  <c r="J23" i="6"/>
  <c r="J24" i="6"/>
  <c r="J25" i="6"/>
  <c r="J26" i="6"/>
  <c r="J27" i="6"/>
  <c r="J28" i="6"/>
  <c r="J29" i="6"/>
  <c r="J30" i="6"/>
  <c r="J31" i="6"/>
  <c r="J32" i="6"/>
  <c r="I6" i="6"/>
  <c r="I33" i="6"/>
  <c r="H33" i="6"/>
  <c r="I32" i="6"/>
  <c r="H32" i="6"/>
  <c r="I31" i="6"/>
  <c r="H31" i="6"/>
  <c r="I30" i="6"/>
  <c r="H30" i="6"/>
  <c r="I29" i="6"/>
  <c r="H29" i="6"/>
  <c r="I27" i="6"/>
  <c r="H27" i="6"/>
  <c r="I26" i="6"/>
  <c r="H26" i="6"/>
  <c r="I25" i="6"/>
  <c r="H25" i="6"/>
  <c r="I24" i="6"/>
  <c r="H24" i="6"/>
  <c r="I23" i="6"/>
  <c r="H23" i="6"/>
  <c r="I18" i="6"/>
  <c r="H18" i="6"/>
  <c r="I17" i="6"/>
  <c r="H17" i="6"/>
  <c r="I16" i="6"/>
  <c r="H16" i="6"/>
  <c r="I15" i="6"/>
  <c r="H15" i="6"/>
  <c r="I13" i="6"/>
  <c r="H13" i="6"/>
  <c r="I12" i="6"/>
  <c r="I11" i="6"/>
  <c r="H11" i="6"/>
  <c r="I10" i="6"/>
  <c r="H10" i="6"/>
  <c r="I9" i="6"/>
  <c r="H9" i="6"/>
  <c r="J8" i="6"/>
  <c r="I8" i="6"/>
  <c r="H8" i="6"/>
  <c r="J7" i="6"/>
  <c r="I7" i="6"/>
  <c r="J6" i="6"/>
  <c r="H6" i="6"/>
  <c r="U52" i="7" l="1"/>
  <c r="U70" i="7" s="1"/>
  <c r="T70" i="7"/>
  <c r="E18" i="9"/>
  <c r="E27" i="9" s="1"/>
  <c r="M15" i="3"/>
  <c r="K15" i="3"/>
  <c r="F15" i="3"/>
  <c r="G109" i="5"/>
  <c r="H109" i="5"/>
  <c r="J109" i="5"/>
  <c r="K109" i="5"/>
  <c r="M109" i="5"/>
  <c r="O109" i="5"/>
  <c r="P109" i="5"/>
  <c r="C109" i="5"/>
  <c r="I43" i="5"/>
  <c r="I44" i="5" s="1"/>
  <c r="I42" i="5"/>
  <c r="I41" i="5"/>
  <c r="E16" i="5"/>
  <c r="D16" i="5"/>
  <c r="F16" i="5"/>
  <c r="H16" i="5"/>
  <c r="L16" i="5"/>
  <c r="F81" i="5"/>
  <c r="L73" i="5"/>
  <c r="L65" i="5"/>
  <c r="L44" i="5"/>
  <c r="H44" i="5"/>
  <c r="F44" i="5"/>
  <c r="D44" i="5"/>
  <c r="L24" i="5"/>
  <c r="F24" i="5"/>
  <c r="E24" i="5"/>
  <c r="K108" i="5" l="1"/>
  <c r="J108" i="5"/>
  <c r="H108" i="5"/>
  <c r="G108" i="5"/>
  <c r="F108" i="5"/>
  <c r="N72" i="5"/>
  <c r="Q72" i="5" s="1"/>
  <c r="N71" i="5"/>
  <c r="N64" i="5"/>
  <c r="Q64" i="5" s="1"/>
  <c r="N63" i="5"/>
  <c r="N62" i="5"/>
  <c r="Q42" i="5"/>
  <c r="Q22" i="5"/>
  <c r="N22" i="5"/>
  <c r="N24" i="5" s="1"/>
  <c r="I23" i="5"/>
  <c r="Q23" i="5" s="1"/>
  <c r="I22" i="5"/>
  <c r="I21" i="5"/>
  <c r="Q21" i="5" s="1"/>
  <c r="I14" i="5"/>
  <c r="I15" i="5"/>
  <c r="I13" i="5"/>
  <c r="Q13" i="5" s="1"/>
  <c r="I80" i="5"/>
  <c r="Q80" i="5" s="1"/>
  <c r="Q62" i="5"/>
  <c r="N42" i="5"/>
  <c r="N44" i="5" s="1"/>
  <c r="N43" i="5"/>
  <c r="Q43" i="5" s="1"/>
  <c r="Q19" i="5"/>
  <c r="Q18" i="5"/>
  <c r="Q17" i="5"/>
  <c r="Q15" i="5"/>
  <c r="N15" i="5"/>
  <c r="N14" i="5"/>
  <c r="N16" i="5" s="1"/>
  <c r="L108" i="5"/>
  <c r="E108" i="5"/>
  <c r="D108" i="5"/>
  <c r="Q108" i="5" l="1"/>
  <c r="I24" i="5"/>
  <c r="N65" i="5"/>
  <c r="N107" i="5"/>
  <c r="N109" i="5" s="1"/>
  <c r="Q14" i="5"/>
  <c r="Q16" i="5" s="1"/>
  <c r="I16" i="5"/>
  <c r="Q24" i="5"/>
  <c r="Q71" i="5"/>
  <c r="Q73" i="5" s="1"/>
  <c r="N73" i="5"/>
  <c r="N108" i="5"/>
  <c r="I108" i="5"/>
  <c r="R64" i="5"/>
  <c r="R23" i="5"/>
  <c r="R43" i="5"/>
  <c r="R80" i="5"/>
  <c r="Q44" i="5"/>
  <c r="R15" i="5"/>
  <c r="D107" i="5" l="1"/>
  <c r="H248" i="8"/>
  <c r="I247" i="8"/>
  <c r="H247" i="8"/>
  <c r="I246" i="8"/>
  <c r="H246" i="8"/>
  <c r="I245" i="8"/>
  <c r="H245" i="8"/>
  <c r="I244" i="8"/>
  <c r="H244" i="8"/>
  <c r="I243" i="8"/>
  <c r="H243" i="8"/>
  <c r="I242" i="8"/>
  <c r="H242" i="8"/>
  <c r="I241" i="8"/>
  <c r="H241" i="8"/>
  <c r="H240" i="8"/>
  <c r="I239" i="8"/>
  <c r="H239" i="8"/>
  <c r="I238" i="8"/>
  <c r="H238" i="8"/>
  <c r="I237" i="8"/>
  <c r="H237" i="8"/>
  <c r="I236" i="8"/>
  <c r="H236" i="8"/>
  <c r="I235" i="8"/>
  <c r="H235" i="8"/>
  <c r="I234" i="8"/>
  <c r="H234" i="8"/>
  <c r="I233" i="8"/>
  <c r="H233" i="8"/>
  <c r="I232" i="8"/>
  <c r="H232" i="8"/>
  <c r="I231" i="8"/>
  <c r="H231" i="8"/>
  <c r="I230" i="8"/>
  <c r="H230" i="8"/>
  <c r="I229" i="8"/>
  <c r="H229" i="8"/>
  <c r="I228" i="8"/>
  <c r="H228" i="8"/>
  <c r="I227" i="8"/>
  <c r="H227" i="8"/>
  <c r="I226" i="8"/>
  <c r="H226" i="8"/>
  <c r="H225" i="8"/>
  <c r="I224" i="8"/>
  <c r="H224" i="8"/>
  <c r="I223" i="8"/>
  <c r="H223" i="8"/>
  <c r="I222" i="8"/>
  <c r="H222" i="8"/>
  <c r="I221" i="8"/>
  <c r="H221" i="8"/>
  <c r="I220" i="8"/>
  <c r="H220" i="8"/>
  <c r="I219" i="8"/>
  <c r="H219" i="8"/>
  <c r="I218" i="8"/>
  <c r="H218" i="8"/>
  <c r="I217" i="8"/>
  <c r="H217" i="8"/>
  <c r="H216" i="8"/>
  <c r="I215" i="8"/>
  <c r="H215" i="8"/>
  <c r="I214" i="8"/>
  <c r="H214" i="8"/>
  <c r="I213" i="8"/>
  <c r="H213" i="8"/>
  <c r="I212" i="8"/>
  <c r="H212" i="8"/>
  <c r="I211" i="8"/>
  <c r="H211" i="8"/>
  <c r="I210" i="8"/>
  <c r="H210" i="8"/>
  <c r="I209" i="8"/>
  <c r="H209" i="8"/>
  <c r="I208" i="8"/>
  <c r="H208" i="8"/>
  <c r="I207" i="8"/>
  <c r="H207" i="8"/>
  <c r="I206" i="8"/>
  <c r="H206" i="8"/>
  <c r="H205" i="8"/>
  <c r="I204" i="8"/>
  <c r="H204" i="8"/>
  <c r="H203" i="8"/>
  <c r="I202" i="8"/>
  <c r="H202" i="8"/>
  <c r="I201" i="8"/>
  <c r="H201" i="8"/>
  <c r="H200" i="8"/>
  <c r="I199" i="8"/>
  <c r="H199" i="8"/>
  <c r="I198" i="8"/>
  <c r="H198" i="8"/>
  <c r="I197" i="8"/>
  <c r="H197" i="8"/>
  <c r="I196" i="8"/>
  <c r="H196" i="8"/>
  <c r="I195" i="8"/>
  <c r="H195" i="8"/>
  <c r="I194" i="8"/>
  <c r="H194" i="8"/>
  <c r="I193" i="8"/>
  <c r="H193" i="8"/>
  <c r="H192" i="8"/>
  <c r="I191" i="8"/>
  <c r="H191" i="8"/>
  <c r="H190" i="8"/>
  <c r="I189" i="8"/>
  <c r="H189" i="8"/>
  <c r="I188" i="8"/>
  <c r="H188" i="8"/>
  <c r="I187" i="8"/>
  <c r="H187" i="8"/>
  <c r="I186" i="8"/>
  <c r="H186" i="8"/>
  <c r="I185" i="8"/>
  <c r="H185" i="8"/>
  <c r="I184" i="8"/>
  <c r="H184" i="8"/>
  <c r="I183" i="8"/>
  <c r="H183" i="8"/>
  <c r="H182" i="8"/>
  <c r="I181" i="8"/>
  <c r="H181" i="8"/>
  <c r="I180" i="8"/>
  <c r="H180" i="8"/>
  <c r="I179" i="8"/>
  <c r="H179" i="8"/>
  <c r="I178" i="8"/>
  <c r="H178" i="8"/>
  <c r="I177" i="8"/>
  <c r="H177" i="8"/>
  <c r="I176" i="8"/>
  <c r="H176" i="8"/>
  <c r="I175" i="8"/>
  <c r="H175" i="8"/>
  <c r="I174" i="8"/>
  <c r="H174" i="8"/>
  <c r="I173" i="8"/>
  <c r="H173" i="8"/>
  <c r="I172" i="8"/>
  <c r="H172" i="8"/>
  <c r="I171" i="8"/>
  <c r="H171" i="8"/>
  <c r="I170" i="8"/>
  <c r="H170" i="8"/>
  <c r="I169" i="8"/>
  <c r="H169" i="8"/>
  <c r="I168" i="8"/>
  <c r="H168" i="8"/>
  <c r="I167" i="8"/>
  <c r="H167" i="8"/>
  <c r="I166" i="8"/>
  <c r="H166" i="8"/>
  <c r="I165" i="8"/>
  <c r="H165" i="8"/>
  <c r="I164" i="8"/>
  <c r="H164" i="8"/>
  <c r="I163" i="8"/>
  <c r="H163" i="8"/>
  <c r="I162" i="8"/>
  <c r="H162" i="8"/>
  <c r="I161" i="8"/>
  <c r="H161" i="8"/>
  <c r="I160" i="8"/>
  <c r="H160" i="8"/>
  <c r="I159" i="8"/>
  <c r="H159" i="8"/>
  <c r="I158" i="8"/>
  <c r="H158" i="8"/>
  <c r="I157" i="8"/>
  <c r="H157" i="8"/>
  <c r="I156" i="8"/>
  <c r="H156" i="8"/>
  <c r="I142"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2" i="8"/>
  <c r="I31" i="8"/>
  <c r="I30" i="8"/>
  <c r="I29" i="8"/>
  <c r="I28" i="8"/>
  <c r="I27" i="8"/>
  <c r="I26" i="8"/>
  <c r="I25" i="8"/>
  <c r="I24" i="8"/>
  <c r="I23" i="8"/>
  <c r="I22" i="8"/>
  <c r="I21" i="8"/>
  <c r="I20" i="8"/>
  <c r="I19" i="8"/>
  <c r="I18" i="8"/>
  <c r="I17" i="8"/>
  <c r="I16" i="8"/>
  <c r="I15" i="8"/>
  <c r="I14" i="8"/>
  <c r="I13" i="8"/>
  <c r="I12" i="8"/>
  <c r="I11" i="8"/>
  <c r="I10" i="8"/>
  <c r="I9" i="8"/>
  <c r="I8" i="8"/>
  <c r="I7" i="8"/>
  <c r="D109" i="5" l="1"/>
  <c r="M8" i="12"/>
  <c r="P70" i="11"/>
  <c r="M70" i="11"/>
  <c r="P69" i="11"/>
  <c r="M69" i="11"/>
  <c r="P68" i="11"/>
  <c r="M68" i="11"/>
  <c r="P67" i="11"/>
  <c r="M67" i="11"/>
  <c r="P66" i="11"/>
  <c r="M66" i="11"/>
  <c r="P65" i="11"/>
  <c r="M65" i="11"/>
  <c r="P64" i="11"/>
  <c r="M64" i="11"/>
  <c r="P63" i="11"/>
  <c r="M63" i="11"/>
  <c r="P62" i="11"/>
  <c r="M62" i="11"/>
  <c r="P61" i="11"/>
  <c r="M61" i="11"/>
  <c r="P60" i="11"/>
  <c r="M60" i="11"/>
  <c r="P59" i="11"/>
  <c r="M59" i="11"/>
  <c r="P58" i="11"/>
  <c r="M58" i="11"/>
  <c r="P57" i="11"/>
  <c r="M57" i="11"/>
  <c r="P56" i="11"/>
  <c r="M56" i="11"/>
  <c r="P55" i="11"/>
  <c r="M55" i="11"/>
  <c r="P54" i="11"/>
  <c r="M54" i="11"/>
  <c r="P53" i="11"/>
  <c r="M53" i="11"/>
  <c r="P52" i="11"/>
  <c r="M52" i="11"/>
  <c r="P51" i="11"/>
  <c r="M51" i="11"/>
  <c r="P50" i="11"/>
  <c r="M50" i="11"/>
  <c r="P49" i="11"/>
  <c r="M49" i="11"/>
  <c r="P48" i="11"/>
  <c r="M48" i="11"/>
  <c r="P47" i="11"/>
  <c r="M47" i="11"/>
  <c r="P46" i="11"/>
  <c r="M46" i="11"/>
  <c r="P45" i="11"/>
  <c r="M45" i="11"/>
  <c r="P44" i="11"/>
  <c r="M44" i="11"/>
  <c r="P43" i="11"/>
  <c r="M43" i="11"/>
  <c r="P42" i="11"/>
  <c r="M42" i="11"/>
  <c r="P41" i="11"/>
  <c r="M41" i="11"/>
  <c r="P40" i="11"/>
  <c r="M40" i="11"/>
  <c r="P39" i="11"/>
  <c r="M39" i="11"/>
  <c r="P38" i="11"/>
  <c r="M38" i="11"/>
  <c r="P37" i="11"/>
  <c r="M37" i="11"/>
  <c r="P36" i="11"/>
  <c r="M36" i="11"/>
  <c r="P35" i="11"/>
  <c r="M35" i="11"/>
  <c r="P34" i="11"/>
  <c r="M34" i="11"/>
  <c r="P33" i="11"/>
  <c r="M33" i="11"/>
  <c r="P32" i="11"/>
  <c r="M32" i="11"/>
  <c r="P31" i="11"/>
  <c r="M31" i="11"/>
  <c r="P30" i="11"/>
  <c r="M30" i="11"/>
  <c r="P29" i="11"/>
  <c r="M29" i="11"/>
  <c r="P28" i="11"/>
  <c r="M28" i="11"/>
  <c r="P27" i="11"/>
  <c r="M27" i="11"/>
  <c r="P11" i="1"/>
  <c r="K11" i="1"/>
  <c r="P10" i="1"/>
  <c r="K10" i="1"/>
  <c r="P9" i="1"/>
  <c r="K9" i="1"/>
  <c r="P8" i="1"/>
  <c r="K8" i="1"/>
  <c r="P7" i="1"/>
  <c r="G33" i="6"/>
  <c r="G32" i="6"/>
  <c r="G31" i="6"/>
  <c r="G30" i="6"/>
  <c r="G29" i="6"/>
  <c r="G27" i="6"/>
  <c r="G26" i="6"/>
  <c r="G25" i="6"/>
  <c r="G24" i="6"/>
  <c r="G23" i="6"/>
  <c r="G18" i="6"/>
  <c r="G17" i="6"/>
  <c r="G16" i="6"/>
  <c r="G15" i="6"/>
  <c r="G13" i="6"/>
  <c r="G11" i="6"/>
  <c r="G10" i="6"/>
  <c r="G9" i="6"/>
  <c r="G8" i="6"/>
  <c r="H7" i="6"/>
  <c r="G21" i="6"/>
  <c r="J22" i="6"/>
  <c r="L107" i="5"/>
  <c r="L109" i="5" s="1"/>
  <c r="F107" i="5"/>
  <c r="F109" i="5" s="1"/>
  <c r="E107" i="5"/>
  <c r="E109" i="5" s="1"/>
  <c r="I79" i="5"/>
  <c r="Q63" i="5"/>
  <c r="Q65" i="5" s="1"/>
  <c r="L106" i="5"/>
  <c r="H106" i="5"/>
  <c r="F106" i="5"/>
  <c r="E106" i="5"/>
  <c r="D106" i="5"/>
  <c r="I78" i="5"/>
  <c r="Q78" i="5" s="1"/>
  <c r="N41" i="5"/>
  <c r="Q41" i="5" s="1"/>
  <c r="J14" i="3"/>
  <c r="E12" i="3"/>
  <c r="J12" i="3"/>
  <c r="J7" i="3"/>
  <c r="J5" i="3"/>
  <c r="E14" i="3"/>
  <c r="E5" i="3"/>
  <c r="E7" i="3"/>
  <c r="L15" i="3"/>
  <c r="I15" i="3"/>
  <c r="J15" i="3" s="1"/>
  <c r="H15" i="3"/>
  <c r="G15" i="3"/>
  <c r="D15" i="3"/>
  <c r="E15" i="3" s="1"/>
  <c r="C15" i="3"/>
  <c r="B15" i="3"/>
  <c r="L18" i="4"/>
  <c r="J18" i="4"/>
  <c r="I18" i="4"/>
  <c r="H12" i="4"/>
  <c r="G18" i="4"/>
  <c r="H7" i="4"/>
  <c r="G10" i="4"/>
  <c r="F10" i="4"/>
  <c r="F18" i="4" s="1"/>
  <c r="E10" i="4"/>
  <c r="D10" i="4"/>
  <c r="C10" i="4"/>
  <c r="B10" i="4"/>
  <c r="B18" i="4" s="1"/>
  <c r="H10" i="4"/>
  <c r="H6" i="4"/>
  <c r="M17" i="4"/>
  <c r="O17" i="4" s="1"/>
  <c r="M16" i="4"/>
  <c r="O16" i="4" s="1"/>
  <c r="M15" i="4"/>
  <c r="O15" i="4" s="1"/>
  <c r="M14" i="4"/>
  <c r="O14" i="4" s="1"/>
  <c r="M13" i="4"/>
  <c r="O13" i="4" s="1"/>
  <c r="M12" i="4"/>
  <c r="O12" i="4" s="1"/>
  <c r="M11" i="4"/>
  <c r="O11" i="4" s="1"/>
  <c r="M10" i="4"/>
  <c r="N18" i="4" s="1"/>
  <c r="M9" i="4"/>
  <c r="O9" i="4" s="1"/>
  <c r="M8" i="4"/>
  <c r="O8" i="4" s="1"/>
  <c r="M7" i="4"/>
  <c r="O7" i="4" s="1"/>
  <c r="M6" i="4"/>
  <c r="O6" i="4" s="1"/>
  <c r="N106" i="5" l="1"/>
  <c r="Q79" i="5"/>
  <c r="I81" i="5"/>
  <c r="G19" i="6"/>
  <c r="Q106" i="5"/>
  <c r="R13" i="5" s="1"/>
  <c r="G28" i="6"/>
  <c r="I28" i="6"/>
  <c r="H28" i="6"/>
  <c r="H12" i="6"/>
  <c r="G12" i="6"/>
  <c r="J14" i="6"/>
  <c r="I14" i="6"/>
  <c r="J19" i="6"/>
  <c r="I19" i="6"/>
  <c r="H19" i="6"/>
  <c r="I21" i="6"/>
  <c r="J21" i="6"/>
  <c r="H21" i="6"/>
  <c r="G20" i="6"/>
  <c r="I20" i="6"/>
  <c r="H20" i="6"/>
  <c r="G14" i="6"/>
  <c r="C34" i="6"/>
  <c r="G22" i="6"/>
  <c r="I22" i="6"/>
  <c r="H22" i="6"/>
  <c r="G7" i="6"/>
  <c r="I107" i="5"/>
  <c r="I109" i="5" s="1"/>
  <c r="I106" i="5"/>
  <c r="D34" i="6"/>
  <c r="E34" i="6"/>
  <c r="B34" i="6"/>
  <c r="O10" i="4"/>
  <c r="P10" i="4" l="1"/>
  <c r="Q81" i="5"/>
  <c r="Q107" i="5"/>
  <c r="R22" i="5" s="1"/>
  <c r="R24" i="5" s="1"/>
  <c r="G34" i="6"/>
  <c r="I34" i="6"/>
  <c r="J34" i="6"/>
  <c r="H34" i="6"/>
  <c r="R78" i="5"/>
  <c r="R71" i="5"/>
  <c r="R63" i="5"/>
  <c r="R65" i="5" s="1"/>
  <c r="R79" i="5"/>
  <c r="R81" i="5" s="1"/>
  <c r="R62" i="5"/>
  <c r="R41" i="5"/>
  <c r="R21" i="5"/>
  <c r="R42" i="5" l="1"/>
  <c r="R44" i="5" s="1"/>
  <c r="R72" i="5"/>
  <c r="R108" i="5" s="1"/>
  <c r="R14" i="5"/>
  <c r="R16" i="5" s="1"/>
  <c r="P12" i="4"/>
  <c r="P6" i="4"/>
  <c r="P7" i="4"/>
  <c r="R106" i="5"/>
  <c r="R73" i="5"/>
  <c r="R107" i="5" l="1"/>
</calcChain>
</file>

<file path=xl/sharedStrings.xml><?xml version="1.0" encoding="utf-8"?>
<sst xmlns="http://schemas.openxmlformats.org/spreadsheetml/2006/main" count="2503" uniqueCount="950">
  <si>
    <t>PLIEGO O ENTIDAD DEL SECTOR</t>
  </si>
  <si>
    <t>Objetivo Estrategico Sectorial
(Código)</t>
  </si>
  <si>
    <t>Objetivo Estrategico Institucional
(Código y Enunciado)</t>
  </si>
  <si>
    <t>Nombre del Indicador</t>
  </si>
  <si>
    <t>Linea Base</t>
  </si>
  <si>
    <t>OES.01</t>
  </si>
  <si>
    <t>SECTOR o GOB. REGIONAL:</t>
  </si>
  <si>
    <t>PLIEGOS DEL SECTOR O GOBIERNO REGIONAL</t>
  </si>
  <si>
    <t>GASTOS CORRIENTES</t>
  </si>
  <si>
    <t>GASTOS DE CAPITAL</t>
  </si>
  <si>
    <t>SERVICIO DE DEUDA</t>
  </si>
  <si>
    <t>TOTAL</t>
  </si>
  <si>
    <t>1: Reserva de Contingencia</t>
  </si>
  <si>
    <t>2: Personal y Obligaciones Sociales</t>
  </si>
  <si>
    <t>3: Pensiones y Prestaciones Sociales</t>
  </si>
  <si>
    <t>4: Bienes y Servicios</t>
  </si>
  <si>
    <t>5: Donaciones y Transferencias</t>
  </si>
  <si>
    <t>6: Otros Gastos</t>
  </si>
  <si>
    <t>SUB TOTAL GASTOS CORRIENTES</t>
  </si>
  <si>
    <t>7: Donaciones y Transferencias</t>
  </si>
  <si>
    <t>8: Otros Gastos</t>
  </si>
  <si>
    <t>9: Adquisiciones de Activos No Financieros</t>
  </si>
  <si>
    <t>10: Adquisiciones de Activos Financieros</t>
  </si>
  <si>
    <t>SUB TOTAL GASTOS DE CAPITAL</t>
  </si>
  <si>
    <t>11: Servicio de la Deuda</t>
  </si>
  <si>
    <t>SUB TOTAL SERVICIO DE DEUDA</t>
  </si>
  <si>
    <t>TOTAL GASTOS UNIDAD EJECUTORA / ENTIDAD PÚBLICA</t>
  </si>
  <si>
    <t>PART. %</t>
  </si>
  <si>
    <t>UNIDADES EJECUTORAS DEL PLIEGO</t>
  </si>
  <si>
    <t>Unidad de Medida</t>
  </si>
  <si>
    <t xml:space="preserve">Valor </t>
  </si>
  <si>
    <t>Año</t>
  </si>
  <si>
    <t>%</t>
  </si>
  <si>
    <t>Meta (Logro Esperado)</t>
  </si>
  <si>
    <t>Resultado obtenido</t>
  </si>
  <si>
    <t>TOTALES</t>
  </si>
  <si>
    <t>AÑOS</t>
  </si>
  <si>
    <t>2022 (*)</t>
  </si>
  <si>
    <t>2023 (**)</t>
  </si>
  <si>
    <t>PROGRAMAS PRESUPESTALES</t>
  </si>
  <si>
    <t>PIA</t>
  </si>
  <si>
    <t>PIM</t>
  </si>
  <si>
    <t>EJEC</t>
  </si>
  <si>
    <t>0058: ACCESO DE LA POBLACION A LA PROPIEDAD PREDIAL FORMALIZADA</t>
  </si>
  <si>
    <t>0068: REDUCCION DE VULNERABILIDAD Y ATENCION DE EMERGENCIAS POR DESASTRES</t>
  </si>
  <si>
    <t>0082: PROGRAMA NACIONAL DE SANEAMIENTO URBANO</t>
  </si>
  <si>
    <t>0083: PROGRAMA NACIONAL DE SANEAMIENTO RURAL</t>
  </si>
  <si>
    <t>0109: NUESTRAS CIUDADES</t>
  </si>
  <si>
    <t>0111: APOYO AL HABITAT RURAL</t>
  </si>
  <si>
    <t>0146: ACCESO DE LAS FAMILIAS A VIVIENDA Y ENTORNO URBANO ADECUADO</t>
  </si>
  <si>
    <t>(*) Proyección al 31/12/2022</t>
  </si>
  <si>
    <t>(**) Proyecto 2023</t>
  </si>
  <si>
    <t>TOTAL S/</t>
  </si>
  <si>
    <t>RECURSOS PUBLICOS</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</si>
  <si>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</si>
  <si>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</si>
  <si>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</si>
  <si>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</si>
  <si>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</si>
  <si>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</si>
  <si>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</si>
  <si>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</si>
  <si>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</si>
  <si>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</si>
  <si>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</si>
  <si>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SUB TOTAL SER. DEUDA</t>
  </si>
  <si>
    <t>S/.</t>
  </si>
  <si>
    <t>EST. %</t>
  </si>
  <si>
    <t>1. RECURSOS ORDINARIOS</t>
  </si>
  <si>
    <t>2. RECURSOS DIRECTAM. RECAUD.</t>
  </si>
  <si>
    <t>3.- RECURSOS OPERACIONES</t>
  </si>
  <si>
    <t>4. DONACIONES Y TRANSFERENCIAS</t>
  </si>
  <si>
    <t>5. RECURSOS DETERMINADOS</t>
  </si>
  <si>
    <t xml:space="preserve">    - CANON  Y  SOBRECANON, REGALIAS</t>
  </si>
  <si>
    <t xml:space="preserve">       Y PARTICIPACIONES</t>
  </si>
  <si>
    <t xml:space="preserve">    - CONTRIBUCIONES A FONDOS</t>
  </si>
  <si>
    <t xml:space="preserve">    - FONDO DE COMPENCIÓN MUNICIPAL</t>
  </si>
  <si>
    <t xml:space="preserve">    - IMPUESTOS MUNICIPALES</t>
  </si>
  <si>
    <t>FUNCIONES</t>
  </si>
  <si>
    <t>PPTO (PIA)</t>
  </si>
  <si>
    <t>GASTOS CORRIENTES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</si>
  <si>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</si>
  <si>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</si>
  <si>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</si>
  <si>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</si>
  <si>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</si>
  <si>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</si>
  <si>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</si>
  <si>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</si>
  <si>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</si>
  <si>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NUEVOS SOLES</t>
  </si>
  <si>
    <t>1 Legislativa</t>
  </si>
  <si>
    <t>2 Relaciones Exteriores</t>
  </si>
  <si>
    <t>3 Planeam. Gestión y Reserva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</si>
  <si>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</si>
  <si>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</si>
  <si>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</si>
  <si>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</si>
  <si>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</si>
  <si>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</si>
  <si>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</si>
  <si>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</si>
  <si>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</si>
  <si>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</si>
  <si>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</si>
  <si>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</si>
  <si>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</si>
  <si>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</si>
  <si>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19 Vivienda y Des. Urbano</t>
  </si>
  <si>
    <t>20 Salud</t>
  </si>
  <si>
    <t>21 Cultura y Deporte</t>
  </si>
  <si>
    <t>22 Educación</t>
  </si>
  <si>
    <t>23 Protección Social</t>
  </si>
  <si>
    <t>24 Previsión Social</t>
  </si>
  <si>
    <t>25 Deuda Pública</t>
  </si>
  <si>
    <t>PPTO 2021 (PIM)</t>
  </si>
  <si>
    <t>ALIMENTOS DE PERSONAS</t>
  </si>
  <si>
    <t>BIENES DISTRIBUCION GRATUITA</t>
  </si>
  <si>
    <t>COMBUSTIBLE, CARBURANTES, LUBRICANTES Y AFINES</t>
  </si>
  <si>
    <t>CONTRATACION CON EMPRESAS DE SERVICIOS</t>
  </si>
  <si>
    <t>CONTRATO ADMINISTRATIVO DE SERVICIOS</t>
  </si>
  <si>
    <t>REPUESTOS Y ACCESORIOS</t>
  </si>
  <si>
    <t>SEGUROS</t>
  </si>
  <si>
    <t>SERVICIO DE MANTENIMIENTO, ACONDICIONAMIENTO Y REPARA</t>
  </si>
  <si>
    <t>SERVICIOS ADMINISTRATIVOS, FINANCIEROS Y DE SEGUROS</t>
  </si>
  <si>
    <t>SUMINISTROS MEDICOS</t>
  </si>
  <si>
    <t>VIATICOS Y ASIGNACIONES</t>
  </si>
  <si>
    <t>(PIA) = Presupuesto Institucional de Apertura</t>
  </si>
  <si>
    <t>(**) Recursos Públicos / Recursos Ordinarios / Recursos Directamente Recaudados / Donaciones  y  Transferencias / Operaciones Oficiales de Crédito/ Recursos Determinados</t>
  </si>
  <si>
    <t>ADQUISICIONES/CONTRATACIONES/OBRAS</t>
  </si>
  <si>
    <t>MODALIDAD</t>
  </si>
  <si>
    <t>FECHA DE SUSCRIPCION DEL CONTRATO</t>
  </si>
  <si>
    <t>AMPLIACION DE PLAZO</t>
  </si>
  <si>
    <t>FECHA DE ENTREGA</t>
  </si>
  <si>
    <t>…</t>
  </si>
  <si>
    <t>FECHA PROG. CONV.</t>
  </si>
  <si>
    <t>MONTO</t>
  </si>
  <si>
    <t>OBSERVACIONES</t>
  </si>
  <si>
    <t>CONSULTORIAS</t>
  </si>
  <si>
    <t>PERSONA NATURAL (DNI)</t>
  </si>
  <si>
    <t>EJECUCIÓN S/</t>
  </si>
  <si>
    <t xml:space="preserve">TOTAL </t>
  </si>
  <si>
    <t>UNIDAD EJECUTORA</t>
  </si>
  <si>
    <t>BANCO / INSTITUCIÓN FINANCIERA</t>
  </si>
  <si>
    <t>FECHA DE APERTURA</t>
  </si>
  <si>
    <t>MONEDA</t>
  </si>
  <si>
    <t>SALDO 2021 (*)</t>
  </si>
  <si>
    <t xml:space="preserve">       OFICIALES DE CRED. EXTERNO</t>
  </si>
  <si>
    <t xml:space="preserve">    - OTROS (ESPECIFIQUE)</t>
  </si>
  <si>
    <t>(*) Saldo al 31 de Diciembre de 2021</t>
  </si>
  <si>
    <t>CONTRATANTE</t>
  </si>
  <si>
    <t>CONTRATADO</t>
  </si>
  <si>
    <t>FUENTE DE FINANCIAMIENTO</t>
  </si>
  <si>
    <t>TIPO DE CONTRATO</t>
  </si>
  <si>
    <t>FUNCIÓN DESEMPEÑADA</t>
  </si>
  <si>
    <t xml:space="preserve">CONTRAPRESTACIÓN MENSUAL </t>
  </si>
  <si>
    <t>DNI</t>
  </si>
  <si>
    <t>Apellidos y Nombres</t>
  </si>
  <si>
    <t>Profesión</t>
  </si>
  <si>
    <t>Grado Academico</t>
  </si>
  <si>
    <t>Titulo Profesióonal, Técncio o Capacitación Ocupacional</t>
  </si>
  <si>
    <t>Numero de contratos o renovaciones</t>
  </si>
  <si>
    <t>Meses Ejecutados</t>
  </si>
  <si>
    <t>Monto Ejecutado</t>
  </si>
  <si>
    <t>FAG</t>
  </si>
  <si>
    <t>CAS</t>
  </si>
  <si>
    <t>ARRENDATARIO</t>
  </si>
  <si>
    <t>ARRENDADOR</t>
  </si>
  <si>
    <t>INMUEBLE</t>
  </si>
  <si>
    <t>CONTRATO</t>
  </si>
  <si>
    <t>Apellidos y Nombres o Denominación</t>
  </si>
  <si>
    <t>DNI O PARTIDA REGISTRAL</t>
  </si>
  <si>
    <t>BIEN PROPIO DE TERCEROS O AJENO</t>
  </si>
  <si>
    <t>PARTIDA REGISTRAL DE INCRIPCION DE PROPIEDAD</t>
  </si>
  <si>
    <t>METROS CUADRADOS</t>
  </si>
  <si>
    <t>COCHERAS</t>
  </si>
  <si>
    <t>OTROS</t>
  </si>
  <si>
    <t>VIGENCIA DEL CONTRATO</t>
  </si>
  <si>
    <t>MONTO MENSUAL</t>
  </si>
  <si>
    <t xml:space="preserve">FORMA DE PAGO (MENSUAL O ANUAL) Y FECHA DE PAGO </t>
  </si>
  <si>
    <t>RESULTADOS (Poblacion beneficiaria directa, Etc.)</t>
  </si>
  <si>
    <t>5.1 Contribuciones a Fondos</t>
  </si>
  <si>
    <t>5.2 Canon y Sobrecanon, Regalías, Renta de Aduanas y Participaciones</t>
  </si>
  <si>
    <t>5.3 Fondo de Compensación Municipal</t>
  </si>
  <si>
    <t>5.4 FONCOR</t>
  </si>
  <si>
    <t xml:space="preserve">5.5 Impuestos Municipales </t>
  </si>
  <si>
    <t>GASTO CAPITAL 2023</t>
  </si>
  <si>
    <t>GASTO CORRIENTE 2023</t>
  </si>
  <si>
    <t>SERVICIO DE DEUDA 2023</t>
  </si>
  <si>
    <t>Var. % (2022-2023)</t>
  </si>
  <si>
    <t>Var. %         (2021-2022)</t>
  </si>
  <si>
    <t>2022*</t>
  </si>
  <si>
    <t>2023**</t>
  </si>
  <si>
    <t>FORMATO 01: PRESUPUESTO Y RESULTADOS DE INDICADORES DE LOS OBJETIVOS ESTRATÉGICOS INSTITUCIONALES DEL 2021 AL 2023</t>
  </si>
  <si>
    <t>FORMATO 05: EJECUCION Y RESULTADOS DE PROGRAMAS PRESUPUESTALES 2021, 2022 Y PROYECCION  2023</t>
  </si>
  <si>
    <t>PPTO 2021
(PIA)</t>
  </si>
  <si>
    <t>PPTO 2022 
(PIA)</t>
  </si>
  <si>
    <t>PPTO 2023 (PROYECTO)</t>
  </si>
  <si>
    <t>PPTO 2022
(PIM 31 AGTO)</t>
  </si>
  <si>
    <t>Monto Diferencial PIA (2022-2021)</t>
  </si>
  <si>
    <t>Diferencia PIA (2023-2022)</t>
  </si>
  <si>
    <t>Variación % (2022-2021)/ 100</t>
  </si>
  <si>
    <t>Variación % (2023-2022)/ 100</t>
  </si>
  <si>
    <t>MONTO DE LA INVERSION Y/O CONTRATO (*)</t>
  </si>
  <si>
    <t>NOMBRE DE LA INVERSION      (Proyecto o IOAAR, Etc. )</t>
  </si>
  <si>
    <t>SALDO DE LA INVERSION O DEL  CONTRATO                 AL 31.12.2022</t>
  </si>
  <si>
    <t>(Solo montos mayores a S/ 1 Millon de Soles)</t>
  </si>
  <si>
    <t>EJECUCION  PROYECTADA DE LA INVERSION O DEL CONTRATO</t>
  </si>
  <si>
    <t>TIPO DE PROCEDIMIENTO DE SELECCIÓN</t>
  </si>
  <si>
    <t>NUMERO DEL PROCEDIMIENTO</t>
  </si>
  <si>
    <t>CONTRATISTA* (RUC y Denominacion)</t>
  </si>
  <si>
    <t>(*) Si es Consorcio consignar nombre y RUC de los integrantes</t>
  </si>
  <si>
    <t>(**) Proyección al 31/12/2022</t>
  </si>
  <si>
    <t>(***) Proyecto 2023</t>
  </si>
  <si>
    <t>EJECUCION DE LA INVERSION Y/O CONTRATO</t>
  </si>
  <si>
    <t xml:space="preserve">PLAZO DE EJECUCION </t>
  </si>
  <si>
    <t>INICIO DEL PROYECTO</t>
  </si>
  <si>
    <t>TERMINO DEL PROYECTO</t>
  </si>
  <si>
    <t>ADICIONALES Y DEDUCTIVOS</t>
  </si>
  <si>
    <t>INICIO</t>
  </si>
  <si>
    <t>TERMINO</t>
  </si>
  <si>
    <t>MONTO NETO</t>
  </si>
  <si>
    <t>CULMINACION DE OBRA</t>
  </si>
  <si>
    <t>ACTA DE RECEPCION DE OBRA</t>
  </si>
  <si>
    <t>LIQUIDACION DE OBRA</t>
  </si>
  <si>
    <t>SALDO DE LA INVERSION O CONTRATO AL 31.12.2023</t>
  </si>
  <si>
    <t>Años siguientes</t>
  </si>
  <si>
    <t xml:space="preserve">FECHA DE </t>
  </si>
  <si>
    <t>Codigo Unico de Inversion (CUI)</t>
  </si>
  <si>
    <t>Sub total 2022</t>
  </si>
  <si>
    <t>Sub total 2021</t>
  </si>
  <si>
    <t>PERSONA JURIDICA* (RUC)</t>
  </si>
  <si>
    <t>PPTO 2021 (AL 31/12)</t>
  </si>
  <si>
    <t>PPTO 2022 (AL 30/06)</t>
  </si>
  <si>
    <t>MONTO DE LA CONSULTORIA</t>
  </si>
  <si>
    <t>ESPECIALIDAD (***)</t>
  </si>
  <si>
    <t>ENTREGABLES DE LA CONSULTORIA(**)</t>
  </si>
  <si>
    <t>(**) Producto final o entregable de la Consultoria</t>
  </si>
  <si>
    <t>(***) Para registrar la Especialidad se toma en cuenta una o mas de las 25 Funciones del Clasificador Funcional Programatico.</t>
  </si>
  <si>
    <t>CUENTA N°</t>
  </si>
  <si>
    <t>DATOS DE LAS CUENTAS</t>
  </si>
  <si>
    <t>FUENTES DE FINANCIAMIENTO</t>
  </si>
  <si>
    <t>SALDO 2022 (**)</t>
  </si>
  <si>
    <t>(**) Saldo al 30 de Junio de 2022</t>
  </si>
  <si>
    <t>AÑO FISCAL 2021</t>
  </si>
  <si>
    <t>AÑO FISCAL 2022 (*)</t>
  </si>
  <si>
    <t>(*) Al 30 de junio de 2022</t>
  </si>
  <si>
    <t>(*) = Al 30 de junio de 2022</t>
  </si>
  <si>
    <t>EJECUCIÓN 2021</t>
  </si>
  <si>
    <t>EJECUCIÓN 2022 (*)</t>
  </si>
  <si>
    <t>(Montos mayores de S/ 18,000 Soles)</t>
  </si>
  <si>
    <t>ADQUISICIÓNES</t>
  </si>
  <si>
    <t>MONTO S/</t>
  </si>
  <si>
    <t>ESTADO DEL PROCECEDIMIENTO</t>
  </si>
  <si>
    <t>FORMATO 02: DISTRIBUCIÓN DEL GASTO POR PLIEGOS Y SUS UNIDADES EJECUTORAS POR TODA FUENTES DE FINANCIAMIENTO - PROYECTO 2023</t>
  </si>
  <si>
    <t>FORMATO 03: RESUMEN POR GRUPO GENÉRICO Y FUENTES DE FINANCIAMIENTO PROYECTO 2023</t>
  </si>
  <si>
    <t>FORMATO 04: RESUMEN DE PRESUPUESTO POR FUNCIONES PIA 2021, 2022 Y  2023 (Proyectado)</t>
  </si>
  <si>
    <t>FORMATO 06: ASIGNACIÓN DE BIENES Y SERVICIOS - COMPARATIVO PRESUPUESTO 2021, 2022 Y PROYECTO 2023</t>
  </si>
  <si>
    <t>FORMATO 07: ADQUISICIONES DE BIENES Y CONTRATACIONES DE SERVICIOS - PRESUPUESTO 2021, 2022 Y PROYECTO 2023</t>
  </si>
  <si>
    <t>FORMATO 08: DETALLE DE CONSULTORIAS PERSONAS JURÍDICAS (Mayores a S/ 100, 000) Y NATURALES (Mayores a 50, 000) - PRESUPUESTO 2021, 2022 y 2023</t>
  </si>
  <si>
    <t>FORMATO 09: ALQUILER DE INMUEBLES EN LOS AÑOS FISCALES 2021 Y 2022</t>
  </si>
  <si>
    <t>FORMATO 10: CONTRATOS DE OBRAS SUSCRITOS EN LOS AÑOS 2021, 2022 Y 2023</t>
  </si>
  <si>
    <t>FORMATO 11: NOMBRES E INGRESOS MENSUALES DEL PERSONAL CONTRATADO FUERA DEL PAP EN LOS AÑOS FISCALES 2021 Y 2022</t>
  </si>
  <si>
    <t>FORMATO 12: RESUMEN DE TESORERIA POR UNIDAD EJECUTORA Y FUENTES DE FINANCIAMIENTO 2021 Y 2022</t>
  </si>
  <si>
    <t>RUBROS*</t>
  </si>
  <si>
    <t>(*) Las cifras deben coicidir con los montos asignados en la GENERICA 3. BIENES Y SERVICIOS consideradas en el Presupuesto de los años Fiscales 2021 - 2022 - 2023</t>
  </si>
  <si>
    <t>DATOS DEL PRESUPUESTO*: (1) CONSOLIDADO Y (2) POR TODA FUENTE DE FINANCIAMIENTO**</t>
  </si>
  <si>
    <t>SERVICIOS DE LIMPIEZA</t>
  </si>
  <si>
    <t>SERVICIO DE CONSULTORIA REALIZADOS PERSONAS NATURALES</t>
  </si>
  <si>
    <t>SERVICIOS DE CONSULTORIAS REALIZADOS PERSONAS JURIDICAS</t>
  </si>
  <si>
    <t>PAPELERIA EN GENERAL, UTILES Y MATERIALES DE OFICINA</t>
  </si>
  <si>
    <t>SEMINARIOS TALLERES Y SIMILARES ORGANIZADOS POR LA INSTITUCION</t>
  </si>
  <si>
    <t xml:space="preserve">PIM </t>
  </si>
  <si>
    <t>Monto Asignado</t>
  </si>
  <si>
    <t>% ejecutado</t>
  </si>
  <si>
    <t>(**) = Proyectado</t>
  </si>
  <si>
    <t>AÑO FISCAL 2023(**)</t>
  </si>
  <si>
    <t>(**) Proyectado</t>
  </si>
  <si>
    <t>Meses Estimado</t>
  </si>
  <si>
    <t>SERVICIO DE CAPACITACION Y PERFECCIONAMIENTO</t>
  </si>
  <si>
    <t xml:space="preserve">SERVICIOS DIVERSOS </t>
  </si>
  <si>
    <t>SERVICIOS BASICOS</t>
  </si>
  <si>
    <t xml:space="preserve">PUBLICIDAD </t>
  </si>
  <si>
    <t>SERVICIOS DE SEGURIDAD Y VIGILANCIA</t>
  </si>
  <si>
    <t>OTROS SERVICIOS DE INFORMATICA</t>
  </si>
  <si>
    <t xml:space="preserve">SOPORTE TECNICO </t>
  </si>
  <si>
    <t>PASAJES</t>
  </si>
  <si>
    <t>OTROS GASTOS (MOVILIDAD)</t>
  </si>
  <si>
    <t>LOCACIÓN DE SERVICIOS RELACIONADAS AL ROL DE LA ENTIDAD</t>
  </si>
  <si>
    <t>OTROS BB Y SS</t>
  </si>
  <si>
    <t>465 Municipalidad Metropolitana de Lima</t>
  </si>
  <si>
    <t>001 Región Lima Metropolitana</t>
  </si>
  <si>
    <t>3.- RECURSOS POR OPERACIONES OFICALES DE CREDITO</t>
  </si>
  <si>
    <t>5.6 Otros (Especificar)</t>
  </si>
  <si>
    <t>0121: AP</t>
  </si>
  <si>
    <t>0042: APROBECHAMIENTO DE LOS RECURSOS HIDRICOS PARA USO AGRARIO</t>
  </si>
  <si>
    <t>0148: ACCESO DE LAS FAMILIAS A VIVIENDA Y ENTORNO URBANO ADECUADO</t>
  </si>
  <si>
    <t>18 Saneamiento</t>
  </si>
  <si>
    <t>GOBIERNO REGIONAL: 465 MUNICIPALIDAD METROPOLITANA DE LIMA</t>
  </si>
  <si>
    <t>OEI.01. Proteger a la población y sus medios de vida frente a peligros de origen natural y antrópicos</t>
  </si>
  <si>
    <t>1.1. Porcentaje de capacidad instalada básica frente a emergencias y desastres</t>
  </si>
  <si>
    <t>OEI.02. Fortalecer la organización e institucionalidad</t>
  </si>
  <si>
    <t>2.1.  Porcentaje de cumplimiento anual del Plan Estratégico Institucional</t>
  </si>
  <si>
    <t xml:space="preserve">OEI.03. Mejorar la Protección y Conservación de las 3 cuencas de la Región Metropolitana  </t>
  </si>
  <si>
    <t>3.1. Porcentaje de avance de ejecución del Plan de Protección y Conservación de Cuencas</t>
  </si>
  <si>
    <t>OEI.04. Fortalecer el crecimiento ordenado con desarrollo sostenible y sustentable  de la Región Metropolitana</t>
  </si>
  <si>
    <t>4.1. Porcentaje de la red vehicular y peatonal en buen estado</t>
  </si>
  <si>
    <t>OEI.05. Mejorar la condición de vida de la población con fácil acceso a los servicios sociales y promoviendo el comercio</t>
  </si>
  <si>
    <t>5.1. Porcentaje de población atendida con servicios sociales</t>
  </si>
  <si>
    <t>BANCO DE LA NACION</t>
  </si>
  <si>
    <t>0000-644129</t>
  </si>
  <si>
    <t>Año 2006</t>
  </si>
  <si>
    <t>S/</t>
  </si>
  <si>
    <t>0000-348880</t>
  </si>
  <si>
    <t>Año 2004</t>
  </si>
  <si>
    <t>----------</t>
  </si>
  <si>
    <t>0068-172853 (Donaciones)</t>
  </si>
  <si>
    <t>(Set.) Año 2009</t>
  </si>
  <si>
    <t>0000-328790 (Transferencias)</t>
  </si>
  <si>
    <t>0000-338222 (FONCOR)</t>
  </si>
  <si>
    <t>--</t>
  </si>
  <si>
    <t xml:space="preserve">Consultor </t>
  </si>
  <si>
    <t>Bustamante Rosales Carola Liliana</t>
  </si>
  <si>
    <t>Abogada</t>
  </si>
  <si>
    <t xml:space="preserve">Bachiller en Derecho </t>
  </si>
  <si>
    <t>Titulo</t>
  </si>
  <si>
    <t>01</t>
  </si>
  <si>
    <t>Chavez Prudencio Jackelin Giovanna</t>
  </si>
  <si>
    <t>Ingeniero Economista</t>
  </si>
  <si>
    <t xml:space="preserve">Bachiller en Ingeniería Económica </t>
  </si>
  <si>
    <t>06</t>
  </si>
  <si>
    <t>03</t>
  </si>
  <si>
    <t>12</t>
  </si>
  <si>
    <t>07749843</t>
  </si>
  <si>
    <t>Demarini Traverso Patricia Laura</t>
  </si>
  <si>
    <t>Bachiller en Derecho y  Ciencias Politicas</t>
  </si>
  <si>
    <t>04</t>
  </si>
  <si>
    <t>Huaman Puscan Alex</t>
  </si>
  <si>
    <t>11</t>
  </si>
  <si>
    <t>Jara Vengoa Gorki Phorfi</t>
  </si>
  <si>
    <t>Ingeniero Civil</t>
  </si>
  <si>
    <t xml:space="preserve">Bachiller en Ingeniería Civil </t>
  </si>
  <si>
    <t>Lozano Bendezu Jorge Jesus</t>
  </si>
  <si>
    <t>Abogado</t>
  </si>
  <si>
    <t>Bachiller en Derecho</t>
  </si>
  <si>
    <t>07961333</t>
  </si>
  <si>
    <t>Ludeña León Marco Antonio</t>
  </si>
  <si>
    <t>02</t>
  </si>
  <si>
    <t>Madrid Brañes Vianca Vanesa</t>
  </si>
  <si>
    <t>Ingeniero Ambiental</t>
  </si>
  <si>
    <t>Bachiller en Ciencias - Ingeniería Ambiental</t>
  </si>
  <si>
    <t>10</t>
  </si>
  <si>
    <t>05</t>
  </si>
  <si>
    <t>07927167</t>
  </si>
  <si>
    <t>Mancilla Aguilar Cesar Hilario</t>
  </si>
  <si>
    <t>Licenciado en Física</t>
  </si>
  <si>
    <t>Bachiller en Ciencias (Física). Magíster en Informática.</t>
  </si>
  <si>
    <t>08370161</t>
  </si>
  <si>
    <t>Medina Ochoa José Gonzalo</t>
  </si>
  <si>
    <t>06139467</t>
  </si>
  <si>
    <t>Meza Gutierrez Franklin Isaac</t>
  </si>
  <si>
    <t>Economista</t>
  </si>
  <si>
    <t>Bachiller en Economía.</t>
  </si>
  <si>
    <t>Mormontoy Gonzales Mauricio</t>
  </si>
  <si>
    <t>Oviedo Anguis Francoi Ramiro</t>
  </si>
  <si>
    <t>Ingeniero Comercial</t>
  </si>
  <si>
    <t>Master en Derecho, Economía, Gestión; Mención: Management en la 
  Especialidad: Investigación en Gestión de organizaciones, con fines de 
  investigación</t>
  </si>
  <si>
    <t>Pineda Buendia Karin Fiorella</t>
  </si>
  <si>
    <t>Bachiller en Economía</t>
  </si>
  <si>
    <t>06983551</t>
  </si>
  <si>
    <t>Silvera Calixto Johnny</t>
  </si>
  <si>
    <t>Contador Público</t>
  </si>
  <si>
    <t>Bachiller en Contabilidad  y Maestría en Auditoria Integral</t>
  </si>
  <si>
    <t>07454591</t>
  </si>
  <si>
    <t>Effio Gastiaburu Ana Cecilia</t>
  </si>
  <si>
    <t xml:space="preserve">Bachiller en Contabilidad </t>
  </si>
  <si>
    <t>Jara Iparraguirre Eder Esau</t>
  </si>
  <si>
    <t>09987504</t>
  </si>
  <si>
    <t>Lopéz Chuquista Juliana</t>
  </si>
  <si>
    <t>Bachiller en Ciencias Contables y Administrativas / Maestra en Auditoría Integral</t>
  </si>
  <si>
    <t>Visag Martel Nathalie Christie</t>
  </si>
  <si>
    <t>Bachiller en Derecho y Ciencias Políticas</t>
  </si>
  <si>
    <t>RO</t>
  </si>
  <si>
    <t>DIBUJANTE DE AUTOCAT</t>
  </si>
  <si>
    <t>09696565</t>
  </si>
  <si>
    <t>GARCIA SALAZAR RAFAEL ANDRES</t>
  </si>
  <si>
    <t>__________________________</t>
  </si>
  <si>
    <t>SECUNDARIA COMPLETA</t>
  </si>
  <si>
    <t xml:space="preserve">CAPACITACION OCUPACIONAL </t>
  </si>
  <si>
    <t>CHOFER</t>
  </si>
  <si>
    <t>09090847</t>
  </si>
  <si>
    <t>GOIZUETA PONCE ISAAC AMERICO</t>
  </si>
  <si>
    <t>APOYO ADMINISTRATIVO</t>
  </si>
  <si>
    <t>09737983</t>
  </si>
  <si>
    <t>TOLEDO BENITES SANTOS MERARDO</t>
  </si>
  <si>
    <t>TRABAJADORA DE SERVICIOS DE LIMPIEZA</t>
  </si>
  <si>
    <t>GALDO ARRIETA ELIZABETH</t>
  </si>
  <si>
    <t>TRABAJADOR DE SERVICIOS DE LIMPIEZA</t>
  </si>
  <si>
    <t>06557346</t>
  </si>
  <si>
    <t>CHANG PARRAGA LUIS ANTONIO</t>
  </si>
  <si>
    <t>YANAC SUAREZ VÍCTOR MATEO</t>
  </si>
  <si>
    <t>ESPECIALISTA EN CONTABILIDAD</t>
  </si>
  <si>
    <t>TEJADA OSHIRO OLINDA</t>
  </si>
  <si>
    <t>CONTADOR PUBLICO</t>
  </si>
  <si>
    <t xml:space="preserve">BACHILLER EN CONTABILIDAD </t>
  </si>
  <si>
    <t>TITULO</t>
  </si>
  <si>
    <t>ATOCHE PRIETO CRISTHIAN RAUL</t>
  </si>
  <si>
    <t>CASTRO MOYA DANIEL WILFREDO</t>
  </si>
  <si>
    <t>ASISTENTE DE GERENCIA</t>
  </si>
  <si>
    <t>08216752</t>
  </si>
  <si>
    <t>PEREYRA  PIZZINO DIANA VIOLETA*</t>
  </si>
  <si>
    <t>SECRETARIA EJECUTIVA</t>
  </si>
  <si>
    <t>TECNICO</t>
  </si>
  <si>
    <t>COMUNICADORA SOCIAL</t>
  </si>
  <si>
    <t>RAYO MONDAGON XIOMARA LIZETH</t>
  </si>
  <si>
    <t>LICENCIADA EN CIENCIAS DE LA COMUNICACIÓN</t>
  </si>
  <si>
    <t>BACHILLER EN CIENCIAS DE LA COMUNICACIÓN</t>
  </si>
  <si>
    <t>MANSILLA FLORES JORGE BENJAMIN*</t>
  </si>
  <si>
    <t>HERNANDEZ  CHACALTANA JOSE ANTONIO</t>
  </si>
  <si>
    <t>ASISTENTE CONTABLE</t>
  </si>
  <si>
    <t>LINDORO LARENAS GERARDO ENRIQUE</t>
  </si>
  <si>
    <t>LICENCIADO EN CONTABILIDAD</t>
  </si>
  <si>
    <t>BACHILLER EN CONTABILIDAD Y ADMINISTRACION</t>
  </si>
  <si>
    <t>AUXILIAR ADMINISTRATIVO Y ATENCION AL PUBLICO</t>
  </si>
  <si>
    <t>VILLACORTA BORDA PAOLA LUZ</t>
  </si>
  <si>
    <t xml:space="preserve">JULCA VASQUEZ ROBERTO JOSE </t>
  </si>
  <si>
    <t>COORDINADOR DE OBRA I</t>
  </si>
  <si>
    <t xml:space="preserve">PINEDA MAGINO EDGAR PAUL </t>
  </si>
  <si>
    <t xml:space="preserve">INGENIERO CIVIL </t>
  </si>
  <si>
    <t xml:space="preserve">BACHILLER EN INGENIERIA CIVIL </t>
  </si>
  <si>
    <t>ADMINISTRADOR DE RED DE COMPUTO</t>
  </si>
  <si>
    <t>22507042</t>
  </si>
  <si>
    <t>BLANCO ATHOS GUSTAVO JAVIER</t>
  </si>
  <si>
    <t>COMPUTACION E INFORMATICA</t>
  </si>
  <si>
    <t>TECNICO EN COMPUTACION E INFORMATICA</t>
  </si>
  <si>
    <t>LOPEZ CARDENAS ARTURO CESAR</t>
  </si>
  <si>
    <t>ECONOMISTA III</t>
  </si>
  <si>
    <t>10586322</t>
  </si>
  <si>
    <t xml:space="preserve">DELGADO TORRES OMAR ZACHARY </t>
  </si>
  <si>
    <t xml:space="preserve">ECONOMISTA </t>
  </si>
  <si>
    <t>ECONOMISTA</t>
  </si>
  <si>
    <t xml:space="preserve">COORDINADOR </t>
  </si>
  <si>
    <t>45470818</t>
  </si>
  <si>
    <t xml:space="preserve">VIDAL AVANZINI LOURDES SOFIA </t>
  </si>
  <si>
    <t>ABOGADO</t>
  </si>
  <si>
    <t xml:space="preserve">BACHILLER EN DERECHO </t>
  </si>
  <si>
    <t>ASISTENTE ADMINISTRATIVO</t>
  </si>
  <si>
    <t>70062504</t>
  </si>
  <si>
    <t xml:space="preserve">AYLAS PINAUD JENNIFER YANELY </t>
  </si>
  <si>
    <t>MONDRAGON CORNEJO ERLEY</t>
  </si>
  <si>
    <t>TECNICO EN SOPORTE INFORMATICO</t>
  </si>
  <si>
    <t>06804990</t>
  </si>
  <si>
    <t xml:space="preserve">ARANA ROMERO JORGE LOUIS </t>
  </si>
  <si>
    <t>TRABAJADOR DE SERVICIOS</t>
  </si>
  <si>
    <t>08822341</t>
  </si>
  <si>
    <t xml:space="preserve">RODAS CENTENO LORENZO </t>
  </si>
  <si>
    <t xml:space="preserve">SOLIS ARRIOLA MAURICIO ROBERTO </t>
  </si>
  <si>
    <t>BACHILLER EN DERECHO Y CIENCIAS POLITICAS</t>
  </si>
  <si>
    <t>GUARDIAN</t>
  </si>
  <si>
    <t>09758197</t>
  </si>
  <si>
    <t>CASTRO PEREZ JUAN</t>
  </si>
  <si>
    <t>08047906</t>
  </si>
  <si>
    <t>FLORES HUMPHRYES JORGE ENRIQUE</t>
  </si>
  <si>
    <t>TECNICO ADMINISTRATIVO</t>
  </si>
  <si>
    <t>07537316</t>
  </si>
  <si>
    <t xml:space="preserve">FLORES GARCIA MIRIAM ELIZABETH </t>
  </si>
  <si>
    <t>ALMACENERO</t>
  </si>
  <si>
    <t>PAUCAR LOAYZA JAVIER EFRAIN</t>
  </si>
  <si>
    <t>70054426</t>
  </si>
  <si>
    <t>CARDENAS ZAVALETA GERARDO ALFREDO</t>
  </si>
  <si>
    <t>41646158</t>
  </si>
  <si>
    <t>VIDALES VASQUEZ WILBERTO MARTIN</t>
  </si>
  <si>
    <t>70996935</t>
  </si>
  <si>
    <t>RAMIREZ SANCHEZ GARY AGUSTIN</t>
  </si>
  <si>
    <t>APOYO EN MANTENIMIENTO</t>
  </si>
  <si>
    <t>06175640</t>
  </si>
  <si>
    <t>ZAPATA CRISTIANSEN ALBERTO ALEJANDRO</t>
  </si>
  <si>
    <t>09915098</t>
  </si>
  <si>
    <t>HUANCA PAASACA RENE ROBERT</t>
  </si>
  <si>
    <t>46143579</t>
  </si>
  <si>
    <t>CONTRERAS PADILLA ALBERTO CLAUDIO</t>
  </si>
  <si>
    <t>COORDINADOR DE ALMACEN</t>
  </si>
  <si>
    <t>40757160</t>
  </si>
  <si>
    <t>BOLAÑOS SORIANO FIORELLA ERIKA</t>
  </si>
  <si>
    <t xml:space="preserve">INGENIERA DE TRANSPORTE </t>
  </si>
  <si>
    <t xml:space="preserve">BACHILLER EN INGENIERA DE TRANSPORTE </t>
  </si>
  <si>
    <t>ASISTENTE LEGAL</t>
  </si>
  <si>
    <t>70385556</t>
  </si>
  <si>
    <t>SILVA ORTIZ PAMELA ROSA</t>
  </si>
  <si>
    <t>BACHILLER EN DERECHO</t>
  </si>
  <si>
    <t>INGENIERO</t>
  </si>
  <si>
    <t>FARROÑAN LARA MILAGROS BERNARDINA</t>
  </si>
  <si>
    <t>INGENIERA GEOGRAFA</t>
  </si>
  <si>
    <t>BACHILLER EN CIENCIAS GEOGRAFICAS</t>
  </si>
  <si>
    <t>ESPECIALISTA EN PLANEAMIENTO</t>
  </si>
  <si>
    <t>06192388</t>
  </si>
  <si>
    <t>PABLO MUÑOZ JUSTO</t>
  </si>
  <si>
    <t>BACHILLER EN CIENCIAS ECONOMICA</t>
  </si>
  <si>
    <t>ESPECIALISTA ADMINISTRATIVO</t>
  </si>
  <si>
    <t>VILLAVICENCIO CADENAS GLADYS RAYDA</t>
  </si>
  <si>
    <t>LICENCIADA EN ADMINISTRACION</t>
  </si>
  <si>
    <t>BACHILLER EN CIENCIAS  ADMINISTRATIVAS</t>
  </si>
  <si>
    <t>TECNICO AGROPECUARIO</t>
  </si>
  <si>
    <t>BALCAZAR MEDINA JESUS GIANCARLO</t>
  </si>
  <si>
    <t>PITOT OROPEZA CLAUDIA VANESSA</t>
  </si>
  <si>
    <t xml:space="preserve">CON ESTUDIOS
 EN PSICOLOGIA </t>
  </si>
  <si>
    <t xml:space="preserve">AUXILIAR ADMINISTRATIVO </t>
  </si>
  <si>
    <t>TORRES CAPILLO ANDRES ISAIAS</t>
  </si>
  <si>
    <t>ECONOMISTA (EGRESADO)</t>
  </si>
  <si>
    <t>EGRESADO EN ECONOMIA PUBLICA</t>
  </si>
  <si>
    <t>EGRESADO</t>
  </si>
  <si>
    <t>465. MUNICIPALIDAD METROPOLITANA DE LIMA</t>
  </si>
  <si>
    <t>001. REGION LIMA METROPOLITANA</t>
  </si>
  <si>
    <t>TARRILLO VERGEL ERNESTO</t>
  </si>
  <si>
    <t>07391103</t>
  </si>
  <si>
    <t>DE TERCEROS</t>
  </si>
  <si>
    <t>07019601</t>
  </si>
  <si>
    <t>SI</t>
  </si>
  <si>
    <t>ASCENSOR</t>
  </si>
  <si>
    <t>MARZO 2020 - FEBRERO 2022</t>
  </si>
  <si>
    <t>MENSUAL</t>
  </si>
  <si>
    <t>MARZO 2022 - MARZO 2024</t>
  </si>
  <si>
    <t xml:space="preserve"> $ 15,500.00</t>
  </si>
  <si>
    <t>WOLFENSON WOLOCH DE STONE JEANNETTE</t>
  </si>
  <si>
    <t>08227780</t>
  </si>
  <si>
    <t>07041831</t>
  </si>
  <si>
    <t>NO</t>
  </si>
  <si>
    <t>SETIEMBRE 2019 - AGOSTO 2022</t>
  </si>
  <si>
    <t>CONSULTORIA DE OBRA PARA LA ELABORACION DEL EXPEDIENTE TECNICO DEL PROYECTO CREACION DE LA INFRAESTRCTURA VIAL Y PEATONAL DE LA AV. SAN JOSE TRAMO AV. EL SOL DE NARANJAL - AV. LOS ALISOS DISTRITO DE SAN MARTIN DE PORRES - PROVINCIA DE LIMA - REGIÓN LIMA C.U. N° 2354896</t>
  </si>
  <si>
    <t>CONSORCIO DVQ INGENIEROS</t>
  </si>
  <si>
    <t>SERVICIO DE CONSULTORÍA DE OBRA: ELABORACION DEL EXPEDIENTE TECNICO CREACION DEL SISTEMA DE VIGILANCIA Y CONTROL DEL AREA DE CONSERVACION REGIONAL SISTEMA DE LOMAS DE LIMA - LOMAS DE ANCON - DISTRITO DE ANCON - PROVINCIA DE LIMA - DEPARTAMENTO DE LIMA - CUI N° 2507207</t>
  </si>
  <si>
    <t>QUISPE ZARATE RICHARD KRIS</t>
  </si>
  <si>
    <t xml:space="preserve">	158,250.11</t>
  </si>
  <si>
    <t xml:space="preserve"> CONSORCIO REVOLUCION 2021</t>
  </si>
  <si>
    <t>CONTRATACIÓN DEL SERVICIO DE CONSULTORÍA DE OBRA PARA LA SUPERVISIÓN DE LA EJECUCIÓN DE OBRA: "MEJORAMIENTO DE LA BOCATOMA HUAMPANI, DISTRITO DE CHOSICA - LIMA - LIMA - CUI N°2333001"</t>
  </si>
  <si>
    <t>ZAPATA &amp; ZULOETA E.I.R.L.</t>
  </si>
  <si>
    <t>CONSULTORÍA DE SUPERVISIÓN DE OBRA: MEJORAMIENTO DEL CANAL TORREBLANCA DE LA COMISIÓN DE REGANTES CAUDIVILLA - PUNCHAUCA -HUACOY, DISTRITO DE CARABAYLLO - LIMA - LIMA - CON CUI N°2234613</t>
  </si>
  <si>
    <t xml:space="preserve"> KAZUKI CONSULTORIA Y CONSTRUCCION S.A.C</t>
  </si>
  <si>
    <t>CONSULTORIA DE OBRA PARA LA ELABORACION DEL EXPEDIENTE TECNICO DEL PROYECTO RECUPERACIÓN DEL ÁREA DEGRADADA POR RESIDUOS SÓLIDOS MUNICIPALES EN EL AA.HH. NUEVA JERUSALÉN II, DISTRITO DE CARABAYLLO, PROVINCIA DE LIMA, DEPARTAMENTO DE LIMA. CUI N°2483388</t>
  </si>
  <si>
    <t>AMBIDES S.A.C</t>
  </si>
  <si>
    <t>CONTRATACIÓN DEL SERVICIO DE CONSULTORÍA PARA LA ELABORACIÓN DEL ESTUDIO DE PRE-INVERSIÓN DEL PROYECTO: "RECUPERAICÓN DEL ÁREA DEGRADADA EL MONTÓN CERCADO DE LIMA, PROVINCIA DE LIMA" - CUARTA CONVOCATORIA</t>
  </si>
  <si>
    <t>TECNOLOGIA Y CONSTRUCCIONES AMBIENTALES S.A.C</t>
  </si>
  <si>
    <t>CONTRATACIÓN DEL SERVICIO DE CONSULTORIA DE OBRA PARA LA 
ELABORACIÓN DEL EXPEDIENTE TÉCNICO DEL PROYECTO MEJORAMIENTO DEL SERVICIO DE TRANSITABILIDAD DEL PAR VIAL EN LA AV. LOS FICUS AV.1, AV. MACHU PICCHU, CL. 5, AV. SAN JUAN BAUTISTA, DISTRITOS DE PACHACAMAC Y CIENEGUILLA, PROVINCIA DE LIMA, DEPARTAMENTO DE LIMA - CÓDIGO ÚNICO DE INVERSIÓN N°2513623</t>
  </si>
  <si>
    <t>CONSORCIO NORTE 20</t>
  </si>
  <si>
    <t>CONTRATACION DEL SERVICIO DE CONSULTORÍA DE SUPERVISION DE OBRA CREACION DE LA INFRAESTRUCTURA VEHICULAR Y PEATONAL EN LA AV. COLECTORA NN2, EN EL SECTOR SAN JUAN PARIACHI ZONA DE DESARROLLO 05, SUB ZONA 4 DISTRITO DE ATE LIMA - LIMA CUI 2312206</t>
  </si>
  <si>
    <t>SEGUNDO GRIMANIEL FERNANDEZ IDROGO</t>
  </si>
  <si>
    <t>ANA BERTHA RIOS PADILLA</t>
  </si>
  <si>
    <t>CONTRATACION DEL SERVICIO DE CONSULTORIA DE SUPERVISION DE OBRA CREACION DE PISTAS Y VEREDAS EN LA AV ANDRES AVELINO CACERES TRAMO OVALO BARRANTES HASTA PARADERO HM ZONA 07 SUB ZONA 01 DISTRITO DE ATE PROVINCIA DE LIMA DEPARTAMENTO DE LIMA CON CODIGO UNICO 2344204</t>
  </si>
  <si>
    <t>CONSORCIO SUPERVISOR</t>
  </si>
  <si>
    <t>“CONTRATACIÓN DEL SERVICIO DE CONSULTORÍA DE OBRA: SUPERVISION DEL PROYECTO DENOMINADO "MEJORAMIENTO DE PISTAS EN LA AV. LAS TORRES TRAMO CIRCUNVALACION HASTA EL ARCO DE JICAMARCA 4.9 KM DISTRITO DE LURIGANCHO CHOSICA LIMA - LIMA - ETAPA I" CON CODIGO UNICO N° 2341574</t>
  </si>
  <si>
    <t>COZAQUI INGENIEROS S.A.C</t>
  </si>
  <si>
    <t>CONTRATACIÓN DEL SERVICIO DE CONSULTORÍA PARA LA ELABORACIÓN Y EJECUCIÓN DEL PLAN DE MONITOREO ARQUEOLÓGICO PARA LA OBRA: "MEJORAMIENTO DEL CANAL TORREBLANCA DE LA COMISIÓN DE REGANTES CAUIDIVILLA - PUNCHAUCA - HUACOY, DISTRITO DE CARABAYLLO - LIMA - LIMA" CUI N°2234613</t>
  </si>
  <si>
    <t>LIC. CARRILLO CUYA LORENA GISELA</t>
  </si>
  <si>
    <t>CONTRATACION DE LA CONSULTORÍA DE SUPERVISIÓN DE OBRA:“MEJORAMIENTO Y REHABILITACIÓN DE LA AV. DOMINICOS, TRAMO AV. CANTA CALLAO – LÍMITE CON LA PROVINCIA CONSTITUCIONAL DEL CALLAO, DISTRITO DE SAN MARTÍN DE PORRES, PROVINCIA DE LIMA – LIMA, CON CÓDIGO ÚNICO DE INVERSIÓN N°2233865”</t>
  </si>
  <si>
    <t>CONSORCIO BICENTENARIO</t>
  </si>
  <si>
    <t>SUPERVISION DE LA OBRA: RECONSTRUCCIÓN DEL PUENTE HUAYCOLORO Y COMPONENTE COMPLEMENTARIO DE GESTIÓN DE RIESGOS (ACCESOS) EN LA AV. CAMPOY Y EN LA AV. LOS CISNES, DISTRITO DE SAN JUAN DE LURIGANCHO Y LURIGANCHO, CHOSICA, CHOSICA, PROVINCIA DE LIMA, DEPARTAMENTO DE LIMA CON CÓDIGO ÚNICO N°2386551</t>
  </si>
  <si>
    <t xml:space="preserve"> ANDICO - INGENIEROS S.R.L.</t>
  </si>
  <si>
    <t xml:space="preserve">	489,333.78</t>
  </si>
  <si>
    <t>SUPERVISION DE LA EJECUCION DE OBRA CREACION DE LA INFRAESTRUCTURA VIAL Y PEATONAL DE LA AV. SAN JOSE TRAMO AV. EL SOL DE NARANJAL AV. LOS ALISOS DISTRITO DE SAN MARTÍN DE PORRES ¿ PROVINCIA DE LIMA REGION LIMA CODIGO UNICO DE INVERSION NRO 2354896</t>
  </si>
  <si>
    <t>CONSORCIO SUPERVISOR SAN JOSE</t>
  </si>
  <si>
    <t>CONTRATACIÓN DE LA CONSULTORÍA DE OBRA PARA LA ELABORACIÓN DEL EXPEDIENTE TÉCNICO: CREACIÓN DEL SISTEMA DE VIGILANCIA Y CONTROL DEL ÁREA DE CONSERVACIÓN REGIONAL SISTEMAS DE LOMAS DE LIMA, LOMAS DE CARABAYLLO 2, DISTRITO DE CARABAYLLO, PROVINCIA DE LIMA, DEPARTAMENTO DE LIMA, CUI 2498880</t>
  </si>
  <si>
    <t>ARQUITECTURA Y CONSTRUCCION ALFA 360 E.I.R.L</t>
  </si>
  <si>
    <t>CONTRATACIÓN DEL SERVICIO DE CONSULTORIA DE OBRA DE LA SUPERVISIÓN DE LA OBRA: MEJORAMIENTO DEL CANAL PRINCIPAL LA ESTRELLA, TRAMO: SECTOR PARIACHI II ETAPA, LA GLORIA ZONA 06, DISTRITO DE ATE, LIMA, LIMA, CÓDIGO ÚNICO DE INVERSIÓN 2367214</t>
  </si>
  <si>
    <t xml:space="preserve"> CONSORCIO CONSULTORES SUPERVISORES</t>
  </si>
  <si>
    <t>CONTRATACION DEL SERVICIO DE CONSULTORÍA DE OBRA PARA LA SUPERVISIÓN DE OBRA: “MEJORAMIENTO DEL SERVICIO DE TRANSITABILIDAD DE LA AV. REVOLUCIÓN, TRAMO AV. TUPAC AMARU – JR. JULIO CESAR TELLO ROJAS (AA.HH. SANTA ROSA DE COLLIQUE) DEL DISTRITO DE COMAS – PROVINCIA DE LIMA – DEPARTAMENTO DE LIMA, CON CÓDIGO ÚNICO DE INVERSIÓN N°2512403</t>
  </si>
  <si>
    <t>CONSORCIO CONSULTOR SANTA ROSA (MENDOZA &amp; TAPIA SAC - CESAR FERNANDO TAPIA JULCA)</t>
  </si>
  <si>
    <t xml:space="preserve"> Ejecucion de Obra MEJORAMIENTO DEL CANAL TORREBLANCA DE LA COMISION DE REGANTES CAUDIVILLA  PUNCHAUCA  HUACOY, DISTRITO DE CARABAYLLO - LIMA LIMA con codigo unico 2234613</t>
  </si>
  <si>
    <t>Adjudicacion Simplificada</t>
  </si>
  <si>
    <t>Precios Unitarios</t>
  </si>
  <si>
    <t>AS-SM-4-2021-MML/PGRLM-1</t>
  </si>
  <si>
    <t xml:space="preserve">	2,227,212.94</t>
  </si>
  <si>
    <t>PORFISA CONTRATISTAS GENERALES S.A.C.</t>
  </si>
  <si>
    <t>EJECUCIÓN DE OBRA CREACIÓN DE LA INFRAESTRUCTURA VEHICULAR Y PEATONAL EN LA AV. COLECTORA NN2, EN EL SECTOR SAN JUAN DE PARIACHI, ZONA DE DESARROLLO 05, SUB ZONA 04, DISTRITO DE ATE - LIMA – LIMA - CON CÓDIGO ÚNICO DE INVERSIÓN N° 2312206</t>
  </si>
  <si>
    <t>Licitacion Publica</t>
  </si>
  <si>
    <t>LP-SM-4-2021-MML/PGRLM-1</t>
  </si>
  <si>
    <t>PROIINCO S.A.</t>
  </si>
  <si>
    <t>CREACION DE PISTAS Y VEREDAS EN LA AV. ANDRES AVELINO CACERES, TRAMO OVALO BARRANTES HASTA PARADERO HM, ZONA 07, SUB ZONA 01, DISTRITO DE ATE - PROVINCIA DE LIMA - DEPARTAMENTO DE LIMA”, CON CÓDIGO ÚNICO 2344204</t>
  </si>
  <si>
    <t>LP-SM-5-2021-MML/PGRLM-1</t>
  </si>
  <si>
    <t>JHAN MARCO E.I.R.L.</t>
  </si>
  <si>
    <t xml:space="preserve"> EJECUCIÓN DE LA OBRA: MEJORAMIENTO DE LA BOCATOMA HUAMPANI, DISTRITO DE CHOSICA - LIMA - LIMA- COD. 2333001</t>
  </si>
  <si>
    <t>LP-SM-018-2020-MML/PGRLM-1</t>
  </si>
  <si>
    <t xml:space="preserve">CONSORCIO SANTISIMA TRINIDAD </t>
  </si>
  <si>
    <t>EJECUCION DE OBRA CREACIÓN DEL SERVICIO DE TRANSITABILIDAD VEHICULAR EN LA AV. PRINCIPAL Y EN LOS TRAMOS DE LA AV. ALAMEDA DE ÑAÑA , AV. BERNARDO BALAGUER, AV. CUSIPATA, AV. NUEVO HORIZONTE, CALLE LOS ALAMOS, CALLE PRINCIPAL, AV. HUANCAYO, CALLE HUANCAYO Y AV. 24 DE SETIEMBRE, DEL DISTRITO DE LURIGANCHO - PROVINCIA DE LIMA - DEPARTAMENTO DE LIMA - I ETAPA, con código único de inversión N° 2503847</t>
  </si>
  <si>
    <t>LP-SM- 01-2021-MML/PGRLM-1</t>
  </si>
  <si>
    <t xml:space="preserve">	6,899,453.81</t>
  </si>
  <si>
    <t>CONTRATISTAS GENERALES COTOMAR DEL PERU SAC</t>
  </si>
  <si>
    <t>EJECUCION DE OBRA CREACIÓN DEL SERVICIO DE TRANSITABILIDAD VEHICULAR EN LA AV. PRINCIPAL Y EN LOS TRAMOS DE LA AV. ALAMEDA DE ÑAÑA , AV. BERNARDO BALAGUER, AV. CUSIPATA, AV. NUEVO HORIZONTE, CALLE LOS ALAMOS, CALLE PRINCIPAL, AV. HUANCAYO, CALLE HUANCAYO Y AV. 24 DE SETIEMBRE, DEL DISTRITO DE LURIGANCHO - PROVINCIA DE LIMA - DEPARTAMENTO DE LIMA - II ETAPA, con código único de inversión N° 2503847</t>
  </si>
  <si>
    <t>LP-SM-2-2021-MML/PGRLM-1</t>
  </si>
  <si>
    <t xml:space="preserve"> C.A.H. CONTRATISTAS GENERALES S.A.</t>
  </si>
  <si>
    <t>CONTRATACION DE LA EJECUCION DE LA OBRA PIP “RECONSTRUCCION DE PISTAS Y VEREDAS EN LA AV. LAS TORRES TRAMO DESDE LA AV. CIRCUNVALACION HASTA LA ALTURA DE LA QUINTA AV., L=1.99 KM. DISTRITO DE LURIGANCHO CHOSICA, LIMA – LIMA” CON CODIGO UNICO N° 2498581</t>
  </si>
  <si>
    <t xml:space="preserve">Procedimiento Especial de Contratacion </t>
  </si>
  <si>
    <t>PEC-SM-01-2021-MML/PGRLM-1</t>
  </si>
  <si>
    <t>DITRANSERVA SOCIEDAD ANONIMA CERRADA</t>
  </si>
  <si>
    <t>CONTRATACION DE LA EJECUCION DE LA OBRA PIP “RECONSTRUCCIÓN DEL PUENTE HUAYCOLORO Y COMPONENTE COMPLEMENTARIO DE GESTIÓN DE RIESGOS (ACCESOS) EN LA AV. CAMPOY Y EN LA AV. LOS CISNES, DISTRITO DE SAN JUAN DE LURIGANCHO Y LURIGANCHO – CHOSICA, PROVINCIA DE LIMA, DEPARTAMENTO DE LIMA” CUI (IRI) 2386551</t>
  </si>
  <si>
    <t>PEC-SM-02-2021-MML/PGRLM-1</t>
  </si>
  <si>
    <t>CONSORCIO MB</t>
  </si>
  <si>
    <t>EJECUCIÓN DE OBRA “CREACION DEL PUENTE INCA MOYA EN EL DISTRITO DE CIENEGUILLA PROVINCIA DE LIMA DEPARTAMENTO DE LIMA CON CODIGO UNICO DE INVERSION N° 2258669”</t>
  </si>
  <si>
    <t>LP N°003-2021-MML-PGRLM</t>
  </si>
  <si>
    <t xml:space="preserve">CONSORCIO PUENTE INCA MOYA </t>
  </si>
  <si>
    <t>CONTRATACIÓN DEL SERVICIO DE EJECUCIÓN DE LA OBRA: “CREACION DEL SERVICIO DE PROTECCION CONTRA INUNDACIONES EN EL SECTOR ROMA ALTA DISTRITO DE CARABAYLLO –PROVINCIA DE LIMA-DEPARTAMENTO DE LIMA” CON CUI N° 2413720</t>
  </si>
  <si>
    <t xml:space="preserve">LP N°004-2021-MML-PGRLM-1 </t>
  </si>
  <si>
    <t>CONSTRUCTORA Y SERVICIOS RODEMA E.I.R.L.</t>
  </si>
  <si>
    <t xml:space="preserve"> EJECUCION DE OBRA MEJORAMIENTO Y REHABILITACION DE LA AV. DOMINICOS, TRAMO AV. CANTA CALLAO - LIMITE CON LA PROVINCIA CONSTITUCIONAL DEL CALLAO, DISTRITO DE SAN MARTÍN DE PORRES, PROVINCIA DE LIMA -LIMA CON CODIGO DE INVERSION N.2233865</t>
  </si>
  <si>
    <t>LP-SM-05-2021-MML/PGRLM-1</t>
  </si>
  <si>
    <t xml:space="preserve"> FM CONTRATISTAS GENERALES S.R.L</t>
  </si>
  <si>
    <t>LP-SM-07-2021-MML/PGRLM-1</t>
  </si>
  <si>
    <t>INGENIERIA CAMPO RIEGO S.A.C.</t>
  </si>
  <si>
    <t>EJECUCIÓN DE OBRA: “CREACION DE LA INFRAESTRUCTURA VIAL Y PEATONAL DE LA AV. SAN JOSE TRAMO: AV. EL SOL DE NARANJAL - AV. LOS ALISOS, DISTRITO DE SAN MARTIN DE PORRES - PROVINCIA DE LIMA - REGIÓN LIMA CODIGO DE INVERSION N° 2354896”</t>
  </si>
  <si>
    <t>LP-SM-06-2021-MML/PGRLM-1</t>
  </si>
  <si>
    <t>CONSORCIO SAN JUDAS TADEO</t>
  </si>
  <si>
    <t>LP-SM-8-2021-MML/PGRLM-1</t>
  </si>
  <si>
    <t>INGENIERIA MEDIOAMBIENTE &amp; CONSTRUCCION S.A.C.</t>
  </si>
  <si>
    <t xml:space="preserve">CONTRATACION DEL SERVICIO  DE  UN  ESPECIALISTA  EN CONTROL GUBERNAMENTAL  PARA LA IMPLEMENTACION  DEL  SISTEMA DE CONTROL  INTERNO  </t>
  </si>
  <si>
    <t>ASP</t>
  </si>
  <si>
    <t>NO APLICA</t>
  </si>
  <si>
    <t>culminado</t>
  </si>
  <si>
    <t>SERVICIO ESPECIALIZADO DE INGENIERIA CIVIL PARA LA GESTION DE RIESGO DE DESASTRE EN LAS CUENCAS Y QUEBRADAS EN EL AMBITO DE LIMA METROPOLITANA DE LA SUBGERENCIA DE ESTIMACION, PREVENCION, REDUCCION Y RECONSTRUCCION DE LA GGRD</t>
  </si>
  <si>
    <t>ADQUISICION DE BIDONES DE AGUA PARA LAS UNIDADES ORGANICAS DEL PGRLM</t>
  </si>
  <si>
    <t>CONTRATACION  DE SERVICIOS  PROFESIONALES EN SALUD MEDICO  OCUPACIONAL  PARA LA VIGILANCIA  PREVENCION  Y  CONTROL  DE LA SALUD DE LOS TRABAJADORES  DEL PGRLM RIESGO  A  EXPOSICION A COVID 19</t>
  </si>
  <si>
    <t>SERVICIO DE UN ESPECIALISTA EN GEOLOGIA Y MOVIMIENTO DE TIERRA PARA EL PROYECTO EN LA AV. LAS TORRES</t>
  </si>
  <si>
    <t>SERVICIO DE UN INGENIERO CIVIL PARA LA ELABORACION DE INFORMES TECNICOS PARA EL PROYECTO EN LA AV. LAS TORRES</t>
  </si>
  <si>
    <t>SERVICIO DE UN INGENIERO CIVIL PARA LA REVISION, SEGUIMIENTO Y MONITOREO DEL EXPEDIENTE TECNICO DEL PROYECTO EN LA AV. LAS TORRES</t>
  </si>
  <si>
    <t>SERVICIO DE UN INGENIERO CIVIL PARA EL SEGUIMIENTO Y MONITOREO DEL PROYECTO DE LA AV. DOMINGO ORUE</t>
  </si>
  <si>
    <t>SERVICIO DE UN ESPECIALISTA EN CONTRATACIONES CON EL ESTADO PARA EL PROYECTO EN LA AV. ANDRES AVELINO CACERES TRAMO OVALO BARRANTES</t>
  </si>
  <si>
    <t>SERVICIO DE UN ASESOR LEGAL EN LA EJECUCION CONTRACTUAL  PARA EL PROYECTO EN LA AV. ANDRES AVELINO CACERES TRAMO OVALO BARRANTES</t>
  </si>
  <si>
    <t>SERVICIO DE UN INGENIERO CIVIL PARA LA ELABORACION DE INFORMES TECNICOS PARA EL PROYECTO DEL CANAL TORREBLANCA</t>
  </si>
  <si>
    <t>ADQUISICION DE SUMINISTRO DE DIESEL B5 - S50 PARA MAQUINARIA PESADA DEL PROGRAMA DE GOBIERNO REGIONAL DE LIMA METROPOLITANA</t>
  </si>
  <si>
    <t>CONTRATACION DEL SERVICIO DE IMPLEMENTACION DE MURETE DE PROTECCION TRAMO SANTA INES POR RIESGO POR HUAYCO EN EL DISTRITO DE CHACLACAYO - LIMA- LIMA.</t>
  </si>
  <si>
    <t>CONTRATACION DE SERVICIO DE COORDINADOR DEL PROYECTO PARA LA ELABORACION DEL EXPEDIENTE TECNICO "MEJORAMIENTO DE LA INFRAESTRUCTURA DEL CANAL DE RIEGO SURCO - HUATICA EN 16 DISTRITOS DE LA PROVINCIA DE LIMA DEPARTAMENTO DE LIMA" CON CUI 2457121</t>
  </si>
  <si>
    <t>CONTRATACION DEL SERVICIO DE  TRANSPORTE DE MAQUINARIA PESADA EN CAMA BAJA</t>
  </si>
  <si>
    <t xml:space="preserve">CONTRATACION DEL SERVICIO DE UN COORDINADOR DE OBRA PARA EL PROYECTO :"MEJORAMIENTO  DE PISTAS  EN LA AV. LAS TORRES  TRAMO CIRCUNVALACION  HASTA EL ARCO DE JICAMARCA 4.9 KM, DISTRITO DE LURIGANCHO  CHOSICA, LIMA-LIMA" ETAPA I CODIGO   2341574. </t>
  </si>
  <si>
    <t xml:space="preserve">CONTRATACION DEL SERVICIO DE ALQUILER DE EXCAVADORA SOBRE ORUGAS 250 - 350 HP . </t>
  </si>
  <si>
    <t>20510467494</t>
  </si>
  <si>
    <t>SERVICIO DE TOMA DE INVENTARIO FISICO DE BIENES MUEBLES DEL PROGRAMA DE GOBIERNO REGIONAL DE LIMA METROPOLITANA</t>
  </si>
  <si>
    <t xml:space="preserve">CONTRATACION DEL SERVICIO  DE UN PROFESIONAL PARA APOYAR  EN EL PROCESO  DE IMPLEMENTACION  DE RECOMENDACIONES  Y DE ACCIONES  PREVENTIVAS  Y CORRECTIVAS  DE SITUACIONES  ADVERSAS PARA EL PROYECTO  "MEJORAMIENTO  DE PISTAS  EN LA AV.  LAS TORRES  TRAMO  CIRCUNVALACION  HASTA EL ARCO  DE JICAMARCA 4.9 KM  DISTRITO DE LURIGANCHO  CHOSICA, LIMA  -LIMA ETAPA I, CODIGO UNICO 2341574 </t>
  </si>
  <si>
    <t>SERVICIO DE CONSULTORIA PARA ELABORACION DE ESTUDIO DIAGNOSTICO Y/O EVALUACION DE DOCUMENTOS DE GESTION DEL PROGRAMA DE GOBIERNO REGIONAL DE LIMA METROPOLITANA.</t>
  </si>
  <si>
    <t>CONTRATACION DEL SERVICIO DE INSTALACION DE UN CERCO PERIMETRICO TEMPORAL EN EL PARQUE BELEN DE LA OBRA: "CONSTRUCCION DEL MALECON COSTANERA TRAMO AV. UNIVERSITARIA - AV. RAFAEL ESCARDO - DISTRITO DE SAN MIGUEL - PROVINCIA DE LIMA - DEPARTAMENTO DE LIMA" CODIGO SNIP Nº 135748</t>
  </si>
  <si>
    <t>CONTRATACION DEL SERVICIO DE TRABAJOS TOPOGRAFICOS Y CONTROL DE CALIDAD EN LA ESPECIALIDAD DE SUELOS Y PAVIMENTOS, PARA REALIZAR TRABAJOS EN LA OBRA: "MEJORAMIENTO DE PISTAS EN LA AV. LAS TORRES, TRAMO CIRCUNVALACION HASTA EL ARCO DE JICAMARCA 4.9 KM DISTRITO DE LURIGANCHO CHOSICA, LIMA - LIMA - ETAPA I", CODIGO DE INVERSION Nº 2341574</t>
  </si>
  <si>
    <t>CONTRATACION DE LA CONSULTORIA PARA LA EJECUCION DEL PLAN DE MONITOREO ARQUEOLOGICO DE LA OBRA "CREACION DE LA INFRAESTRUCTURA VEHICULAR Y PEATONAL EN LA AV. COLECTORA NN2 EN EL SECTOR DE SAN JUAN DE PARIACHI, ZONA 05, SUB ZONA 04 - DISTRITO DE ATE - LIMA - LIMA" CON CODIGO SNIP Nº 349364.</t>
  </si>
  <si>
    <t>CONTRATACION DE SERVICIO DE INTERNET Y SEGURIDAD GESTIONADA PARA EL PROGRAMA DE GOBIERNO REGIONAL DE LIMA METROPOLITANA.</t>
  </si>
  <si>
    <t>CONTRATACION  DEL SERVICIO ESPECIALIZADO  DE EVALUACION  DE INFORMES PRESENTADOS POR USUARIOS  DE LIMA METROPOLITANA  RESPECTO  A ALCOHOLES  ETILICO  Y METILICO  EN EL EJERCICIO  FISCAL  2021 EN EL MARCO  DE LA LEY  N 29632</t>
  </si>
  <si>
    <t>ADQUISICION DE COCINAS EN ACERO 2 HORNILLAS A GAS PROPANO PARA EL ALMACEN DE BIENES DE AYUDA HUMANITARIA DE LA SUBGERENCIA DE DEFENSA CIVIL DE LA GERENCIA DE GESTION DEL RIESGO DE DESASTRES DE LA MUNICIPALIDAD METROPOLITANA DE LIMA.</t>
  </si>
  <si>
    <t>CONTRATACION DE LA CONSULTORIA PARA LA ELABORACION Y EJECUCION DEL PLAN DE MONITOREO ARQUEOLOGICO DE LA OBRA: "CREACION DE PISTAS Y VEREDAS EN LA AV. ANDRES AVELINO CACERES, TRAMO OVALO BARRANTES HASTA PARADERDO HM, ZONA 07 SUB ZONA 01, DISTRITO DE ATE - LIMA - LIMA" CUI Nº 2344204.</t>
  </si>
  <si>
    <t>10257410337</t>
  </si>
  <si>
    <t>CONTRATACION DE UN PROFESIONAL PARA LA ELABORACION Y ADECUACION DE TÉRMINOS DE REFERENCIA PARA LAS CONTRATACIONES DE GESTIÓN A REALIZAR PARA EL PROYECTO: "MEJORAMIENTO DEL CANAL DERIVADOR NIEVERIA ENTRE LAS PROGRESIVAS KM 0+000 - 5+000 DISTRITO DE LURIGANCHO CHOSICA - LIMA  - LIMA" COD. 2278315, PARA LA SUBGERENCIA REGIONAL AGRARIA DEL PROGRAMA DE GOBIERNO REGIONAL DE LIMA METROPOLITANA.</t>
  </si>
  <si>
    <t>CONTRATACION DE UN PROFESIONAL PARA LA ELABORACION DE INFORMES TECNICOS DE CUENCAS Y QUEBRADAS PARA GESTION DE RIESGO DE DESASTRES EN EL AMBITO DE LIMA METROPOLITANA PARA LA SUBGERENCIA DE ESTIMACION, PREVENCION, REDUCCION Y RECONSTRUCCION DE LA GERENCIA DE GESTION DEL RIEGO DE DESASTRES.</t>
  </si>
  <si>
    <t>10427169427</t>
  </si>
  <si>
    <t xml:space="preserve">CONTRATACION DEL SERVICIO DE INGENIERIA  PARA LA REVISION  Y EVALUACION  DE  LAS VALORIZACIONES DE  OBRA Y SUPERVISION , ADICIONALES,  AMPLIACIONES DE PLAZO, MAYORES METRADOS  DE LA OBRA EN EJECUCION  PARA EL PROYECTO   MEJORAMIENTO  DE VEREDAS JARDINES , BERMA  CENTRAL  E  INSTALACION  DE SEMAFOROS EN LA AV.  JOSE CARLOS MARIATEGUI  TRAMO PASAJE  BRISTOL  -AV. WIESE + AV PROCERES DE LA INDEPENDENCIA  + DISTRITO DE SAN JUAN DE LURIGANCHO  - LIMA -LIMA  CODIGO UNICO  2144902 </t>
  </si>
  <si>
    <t>CONTRATACION DEL SERVICIO DE ELABORACION  DE INFORMES TECNICOS PARA EL SEGUIMIENTO Y MONITOREO   PARA EL PROYECTO: CREACION DE  LA INFRAESTRUCTURA  VEHICULAR Y PEATONAL  EN LA AV.  COLECTORA  NN2, EN EL SECTOR  SAN JUAN  DE PARIACHI, ZONA DE DESARROLLO 05,SUB ZONA 04, DISTRITODE ATE - LIMA -LIMA COD 2312206</t>
  </si>
  <si>
    <t>CONTRATACION DEL SERVICIO   DE INGENIERIA  PARA LA REVISION  Y EVALUACION  DE LAS VALORIZACIONES DE OBRA Y SUPERVISION, ADICIONALES, AMPLIACIONES  DE PLAZO  MAYORES METRADOS DE LA OBRA EN EJECUCION    PARA EL PROYECTO: CREACION DE  LA INFRAESTRUCTURA  VEHICULAR Y PEATONAL  EN LA AV.  COLECTORA  NN2, EN EL SECTOR  SAN JUAN  DE PARIACHI, ZONA DE DESARROLLO 05,SUB ZONA 04, DISTRITO DE ATE - LIMA -LIMA COD 2312206</t>
  </si>
  <si>
    <t>CONTRATACION DEL SERVICIO  ESPECIALIZADO  PARA  EL SEGUIMIENTO Y MONITOREO PARA EL PROYECTO CREACION DELA INFRAESTRUCTURA  VEHICULAR Y PEATONAL  EN LA AV.  COLECTORA  NN2, EN EL SECTOR  SAN JUAN  DE PARIACHI, ZONA DE DESARROLLO 05,SUB ZONA 04, DISTRITODE ATE - LIMA -LIMA COD 2312206</t>
  </si>
  <si>
    <t xml:space="preserve">CONTRATACION DEL SERVICIO   DE REVISION Y MONITOREO EN MECANICA DE SUELOS PARA EL PROYECTO: CREACION DE PISTAS Y VEREDAS EN LA AV. ANDRES AVELINO CACERES, TRAMO OVALO BARRANTES HASTA PARADERO HM, ZONA 07, SUB ZONA 01, DISTRITO DE ATE - PROVINCIA DE LIMA - DEPARTAMENTO DE LIMA COD 2344204 </t>
  </si>
  <si>
    <t>CONTRATACION DEL SERVICIO   ELABORACION DE INFORMES TECNICOS DE SEGUIMIENTO Y MONITOREO PARA EL PROYECTO: CREACION DE PISTAS Y VEREDAS EN LA AV. ANDRES AVELINO CACERES, TRAMO OVALO BARRANTES HASTA PARADERO HM, ZONA 07, SUB ZONA 01, DISTRITO DE ATE - PROVINCIA DE LIMA - DEPARTAMENTO DE LIMA COD 2344204</t>
  </si>
  <si>
    <t xml:space="preserve">CONTRATACION DEL SERVICIO   DE INGENIERIA PARA LA REVISION Y EVALUACION DE LAS VALORIZACIONES DE OBRA Y SUPERVISION, ADICIONALES, AMPLIACIONES DE PLAZO, MAYORES METRADOS DE LA OBRA EN EJECUCION PARA EL PROYECTO: CREACION DE PISTAS Y VEREDAS EN LA AV. ANDRES AVELINO CACERES, TRAMO OVALO BARRANTES HASTA PARADERO HM, ZONA 07, SUB ZONA 01, DISTRITO DE ATE - PROVINCIA DE LIMA - DEPARTAMENTO DE LIMA COD 2344204 </t>
  </si>
  <si>
    <t xml:space="preserve">CONTRATACION DEL SERVICIO  DE SEGUIMIENTO DEL AVANCE FINANCIERO Y ACTUALIZACION DEL FORMATO 12B PARA LA EJECUCION DE INVERSIONES  PARA EL PROYECTO: CREACION DE PISTAS Y VEREDAS EN LA AV. ANDRES AVELINO CACERES, TRAMO OVALO BARRANTES HASTA PARADERO HM, ZONA 07, SUB ZONA 01, DISTRITO DE ATE - PROVINCIA DE LIMA - DEPARTAMENTO DE LIMA COD 2344204 </t>
  </si>
  <si>
    <t>CONTRATACION DEL SERVICIO DE SEGUIMIENTO Y MONITOREO DEL PROCESO DE SELECCION PARA LA EJECUCION DE LA OBRA PARA EL PROYECTO: "MEJORAMIENTO DEL CANAL TORREBLANCA DE LA COMISION DE REGANTES CAUDIVILLA - PUNCHAUCA - HUACOY, DISTRITO DE CARABAYLLO - LIMA - LIMA" COD. N° 2234613</t>
  </si>
  <si>
    <t>CONTRATACION DEL SERVICIO DE INGENIERIA  ESPECIALIZADO  PARA LA REVISION DEL EXPEDIENTE  TECNICO  PARA EL PROYECTO  CREACION DEL PUENTE MANCHAY Y ACCESOS EN EL CENTRO POBLADO RURAL TAMBO INGA DEL  DISTRITO  DE PACHACAMAC PROVINCIA DE LIMA DEPARTAMENTO DE LIMA  CODIGO UNICO  2413635</t>
  </si>
  <si>
    <t>CONTRATACION DEL SERVICIO DE  ELABORACION  DE INFORMES  TECNICOS PARA EL SEGUIMIENTO  Y MONITOREO DEL EXPEDIENTE TECNICO   PARA EL PROYECTO  CREACION  DEL PUENTE INCA MOYA  Y ACCESOS, DISTRITO  DE CINEGUILLA - PROVINCIA  DE DE LIMA - DEPARTAMENTO  DE LIMA  COD. 2258669</t>
  </si>
  <si>
    <t xml:space="preserve">CONTRATACION DE SERVICIO DE ELABORACION  DE INFORMES TECNICOS  PARA EL SEGUIMIENTO  DE  LA LIBERACION  DE INTERFERENCIAS CON  LA EMPRESAS DE TELECOMUNICACIONES  PARA EL PROYECTO  MEJORAMIENTO  DE PISTAS  EN LA AV. LAS TORRES  TRAMO CIRCUNVALACION  HASTA EL ARCO DE JICAMARCA  4.9 KM , DISTRITO  DE LURIGANCHO- CHOSICA, LIMA,LIMA, ETAPA I  CON CUI 2341574 </t>
  </si>
  <si>
    <t>CONTRATACION DEL SEGUIMIENTO  DEL AVANCE FINANCIERO  Y ACTUALIZACION  DE REGISTROS  DE SEGUIMIENTO EN APLICATIVO DEL BANCO  DE INVERSIONES  Y DE LA MML PARA LA EJECUCION DE LA INVERSIONES PARA EL PROYECTO  DE INVERSION MEJORAMIENTO  DE PISTAS  EN LA AV. LAS TORRES  TRAMO CIRCUNVALACION  HASTA EL ARCO DE JICAMARCA  4.9 KM , DISTRITO  DE LURIGANCHO- CHOSICA, LIMA,LIMA, ETAPA I  CON CUI 2341574</t>
  </si>
  <si>
    <t>CONTRATACION DEL SERVICIO  ESPECIALIZADO  EN REVISION  Y EVALUACION  DE LAS CONTRATACIONES CON EL ESTADO PARA EL PROYECTO  MEJORAMIENTO  DE PISTAS  EN LA AV. LAS TORRES  TRAMO CIRCUNVALACION  HASTA EL ARCO DE JICAMARCA  4.9 KM , DISTRITO  DE LURIGANCHO- CHOSICA, LIMA,LIMA, ETAPA I  CON CUI 2341574</t>
  </si>
  <si>
    <t>CONTRATACION DEL SERVICIO  ESPECIALIZADO  EN ASESORIA  LEGAL PARA LA EJECUCION  CONTRACTUAL  PARA EL PROYECTO  MEJORAMIENTO  DE PISTAS  EN LA AV. LAS TORRES  TRAMO CIRCUNVALACION  HASTA EL ARCO DE JICAMARCA  4.9 KM , DISTRITO  DE LURIGANCHO- CHOSICA, LIMA,LIMA, ETAPA I  CON CUI 2341574</t>
  </si>
  <si>
    <t xml:space="preserve">CONTRATACION DEL SERVICIO DE INGENIERIA  PARA LA REVISION  Y EVALUACION  DE LAS VALORIZACIONES DE  OBRA Y SUPERVISION , ADICIONALES , AMPLIACIONES DE PLAZO, MAYORES  METRADOS  DE LA OBRA EN EJECUCION   PARA EL PROYECTO  MEJORAMIENTO  DE PISTAS  EN LA AV. LAS TORRES  TRAMO CIRCUNVALACION  HASTA EL ARCO DE JICAMARCA  4.9 KM , DISTRITO  DE LURIGANCHO- CHOSICA, LIMA,LIMA, ETAPA I  CON CUI 2341574 </t>
  </si>
  <si>
    <t>CONTRATACION DEL SERVICIO DE SEGUIMIENTO  Y MONITOREO  PARA EL EXPEDIENTE  TECNICO   PARA EL PROYECTO  MEJORAMIENTO  DE PISTAS  EN LA AV. LAS TORRES  TRAMO CIRCUNVALACION  HASTA EL ARCO DE JICAMARCA  4.9 KM , DISTRITO  DE LURIGANCHO- CHOSICA, LIMA,LIMA, ETAPA III  CON CUI 2341574</t>
  </si>
  <si>
    <t>CONTRATACION DEL SERVICIO ESPECIALIZADO DE IMPLEMENTACION DEL SISTEMA DE CONTROL INTERNO E IMPLEMENTACION DE RECOMENDACIONES EN EL PROGRAMA DE GOBIERNO REGIONAL DE LIMA METROPOLITANA</t>
  </si>
  <si>
    <t>10092128089</t>
  </si>
  <si>
    <t>CONTRATACION DEL SERVICIO DE ALQUILER DE VEHICULO PARA EL TRANSPORTE DE PERSONAL QUE REALIZAN VISITAS A OBRA PARA EL PROYECTO "MEJORAMIENTO DE PISTAS EN LA AV. LAS TORRES TRAMO CIRCUNVALACION HASTA EL ARCO DE JICAMARCA 4.9 KM, DISTRITO DE LURIGANCHO CHOSICA, LIMA-LIMA" ETAPA I, CODIGO UNICO Nº 2341574</t>
  </si>
  <si>
    <t>20525089917</t>
  </si>
  <si>
    <t>CONTRATACION DEL SERVICIO DE UN PROFESIONAL PARA LA SUSCRIPCION DE LA DOCUMENTACION QUE GENERE EL CONTRATISTA PARA LA EJECUCION DE OBRA: "MEJORAMIENTO DEL CANAL DE RIEGO DE CARAPONGUILLO, DISTRITO DE LURIGANCHO - CHOSICA - LIMA - LIMA" - COD. 2335195, DE LA SUBGERENCIA REGIONAL AGRARIA DEL PROGRAMA DE GOBIERNO REGIONAL DE LIMA METROPOLITANA.</t>
  </si>
  <si>
    <t>CONTRATACION DEL SERVICIO  ESPECIALIZADO EN MATERIAL LEGAL PARA LA ETAPA DE EJECUCION CONTRACTUAL DE CONTRATOS DE EJECUCION Y SUPERVISION DE OBRA, BIENES, SERVICIOS, CONSULTORIAS EN GENERAL Y CONSULTORIAS DE OBRA PARA EL AREA DE LOGISTICA DEL PROGRAMA DE GOBIERNO REGIONAL DE LIMA METROPOLITANA.</t>
  </si>
  <si>
    <t xml:space="preserve">CONTRATACION DEL SERVICIO DE REVISION DE TERMINOS DE REFERENCIAS - ELABORACION DE ESTUDIOS DE MERCADO - EVALUACION Y MODIFICACION DEL PLAN ANUAL DE CONTRATACIONES, PARA LOS DIFERENTES PROYECTOS DE INVERSION Y ADQUISICION DE BIENES Y SERVICIOS DEL PROGRAMA DE GOBIERNO REGIONAL DE LIMA METROPOLITANA.   </t>
  </si>
  <si>
    <t>CONTRATACION DEL SERVICIO DE ELABORACION Y GESTION DE EXPEDIENTES DE CONTRATACION EN EL MARCO DE LA LEYU 30225 Y 30556 PARA OBRAS Y CONSULTORIAS DE OBRA.</t>
  </si>
  <si>
    <t>CONTRATACION DEL SERVICIO DE GESTIÓN DE LOS ACTOS PREPARATORIOS Y FASE DE SELECCION PARA LA CONTRATACION DE LOS DIFERENTES PROYECTOS DE INVERSION DEL PROGRAMA DE GOBIERNO REGIONAL DE LIMA METROPOLITANA.</t>
  </si>
  <si>
    <t>CONTRATACION DEL SERVICIO DE EVALUACIÓN Y REVISIÓN DE LOS REQUERIMIENTOS DE LAS DIVERSAS AREAS USUARIAS DEL PROGRAMA DE GOBIERNO REGIONAL DE LIMA METROPOLITANA.</t>
  </si>
  <si>
    <t>CONTRATACION DEL SERVICIO ESPECIALIZADO EN MANEJO DE CATALOGO ELECTRONICO Y PROCEDIMIENTO DE SELECCION PARA EL AREA DE LOGISTICA DEL PROGRAMA DE GOBIERNO REGIONAL DE LIMA METROPOLITANA.</t>
  </si>
  <si>
    <t>CONTRATACION DEL SERVICIO DE GESTIÓN DE REQUERIMIENTOS DE BIENES Y SERVICIOS MENORES A 8 UIT PARA EL AREA DE LOGISTICA DEL PROGRAMA DE GOBIERNO REGIONAL DE LIMA METROPOLITANA.</t>
  </si>
  <si>
    <t>CONTRATACION DE SERVICIO PROFESIONAL DE MEDICO EN SALUD OCUPACIONAL PARA LA VIGILANCIA, PREVENCION Y CONTROL DE LA SALUD DE LOS TRABAJADORES DEL PGRLM CON RIESGO DE EXPOSICION A COVID-19</t>
  </si>
  <si>
    <t>ADQUISICION DE VIDEOWALL PARA EL CENTRO DE OPERACIONES DE EMERGENCIA REGIONAL DE LA GERENCIA DE GESTION DEL RIESGO DE DESASTRES DE LA MUNICIPALIDAD METROPOLITANA DE LIMA.</t>
  </si>
  <si>
    <t>CONTRATACION DEL SERVICIO DE CONSULTORIA PARA LA ELABORACION DE FICHAS TECNICAS DE ACTIVIDADES DE DESCOLMATACION EN EL CAUCE DEL RIO RIMAC - DISTRITO DE CHACLACAYO.</t>
  </si>
  <si>
    <t xml:space="preserve">ADQUISICION DE INSUMOS PARA EL MANTENIMIENTO PREVENTIVO Y CORRECTIVO DE LA EXCAVADORA PARA LA SUBGERENCIA DE ESTIMACION, PREVENCION, REDUCCION Y RECONSTRUCCION. </t>
  </si>
  <si>
    <t>ADQUISICION DE INSUMOS PARA EL MANTENIMIENTO PREVENTIVO DE DIECISIETE (17) MAQUINAS PARA LA SUBGERENCIA DE ESTIMACIÓN, PREVENCIÓN, REDUCCIÓN Y RECONSTRUCCIÓN.</t>
  </si>
  <si>
    <t>CONTRATACION DEL SERVICIO ESPECIALIZADO PARA EL SEGUIMIENTO DEL AVANCE FINANCIERO Y ACTUALIZACION DEL FORMATO 12B PARA LA EJECUCION DE INVERSIONES PARA LA OBRA "CREACION DE LA INFRAESTRUCTURA VEHICULAR Y PEATONAL EN LA AV. COLECTORA NN2, EN EL SECTOR SAN JUAN DE PARIACHI, ZONA DE DESARROLLO  05, SUB ZONA  04 DISTRITO ATE - LIMA-LIMA CODIGO NICO  2312206</t>
  </si>
  <si>
    <t>CONTRATACION DEL SERVICIO DE ELABORACION DE FICHA TECNICA GENERAL SIMPLIFICA DEL PROYECTO DE INVERSION: "MEJORAMIENTO DEL SERVICIO OPERATIVO Y MISIONAL PARA EL MONITOREO DE PUNTOS CRITICOS PARA PREVENCION DE DESASTRE POR INUNDACION EN LAS ZONAS AGRICOLAS DE LOS VALLES DE LIMA METROPOLITANA - LIMA - LIMA"</t>
  </si>
  <si>
    <t>ADQUISICIÓN DE CÁMARA Y LENTES DE FOTOGRÁFICA PARA EL CENTRO DE OPERACIONES DE EMERGENCIA REGIONAL DE LA GERENCIA DE GESTIÓN DEL RIESGO DE DESASTRES DE LA MUNICIPALIDAD METROPOLITANA DE LIMA</t>
  </si>
  <si>
    <t>SERVICIO ESPECIALIZADO  PARA LA REVISION  Y EVALUACION  DEL EXPEDIENTE  TECNICO  DEL PI: CREACION  DEL PUENTE  INCA MOYA EN EL DISTRITO  DE  CINEGUILLA - PROVINCIA  DE LIMA   DEPARTAMIENTO DE LIMA  C.U.I  N° 2258669</t>
  </si>
  <si>
    <t>CONTRATACION DEL SERVICIO DE ACONDICIONAMIENTO DEL SISTEMA ELECTRICO DEL CENTRO DE OPERACIONES DE EMERGENCIA REGIONAL DE LA MUNICIPALIDAD METROPOLITANA DE LIMA - COER MML.</t>
  </si>
  <si>
    <t xml:space="preserve">ADQUISICIÓN DE EQUIPOS DE PROTECCION ELECTRICA UPS PARA EL CENTRO DE OPERACIONES DE EMERGENCIA REGIONAL DE LA GERENCIA DE GESTIÓN DEL RIESGO DE DESASTRES DE LA MUNICIPALIDAD METROPOLITANA DE LIMA  </t>
  </si>
  <si>
    <t>ADQUISICION E INSTALACIÓN DE MODULOS SEPARADORES ACRÍLICOS COMO PARTE DEL EXPEDIENTE: “ADQUICISIÓN DE EQUIPO DE MEDICIÓN DE LONGITUD, DISPOSITIVO DE SISTEMA DE POSICIONAMIENTO GEOGRÁFICO GPS, ESTACIÓN TOTAL Y VEHÍCULO AERREO NO TRIPULADO – DRONE; ADEMÁS DE OTROS ACTIVOS EN LA SUBEGERENCIA REGIONAL DE INFRAESTRUCTURA DEL PROGRAMA DE GOBIERNO REGIONAL DE LIMA METROPOLITANA, DISTRITO DE LIMA, PROVINCIA DE LIMA, DEPARTAMENTO LIMA. CON CODIGO UNICO Nº 2515617.</t>
  </si>
  <si>
    <t>CONTRATACION  DE LA CONSULTORIA  PARA LA ELABORACION  DEL ESTUDIO AMBIENTAL PARA EL EXPEDIENTE  TECNICO  DEL PI: CREACION  DEL SERVICIO  DE TRANSITABILIDAD VEHICULAR EN LA  AV. PRINCIPAL  Y EN LOS TRAMOS  DE LA AV.  ALAMEDA DE ÑAÑA,  AV. BERNARDO   BALAGUER  AV.  CUSITPATA  AV.  NUEVO HORIZONTE  CALLE LOS ALAMOS , CALLE  PRINCIPAL  AV.  HUANCAYO, CALLE HUANCAYO  Y AV. 24 DE SETIEMBRE  DEL DISTRITO  DE LURIGANCHO PROVINCIA  DE LIMA -LIMA  CODIGO UNICO  N °2503847</t>
  </si>
  <si>
    <t>CONTRATACION DE LA CONSULTORIA PARA LA ELABORACION Y EJECUCION DEL PLAN DE MONITOREO  ARQUEOLOGICO  DE LA OBRA  CREACION  DEL SERVICIO  DE TRANSITABILIDAD VEHICULAR  EN LA AV. PRINCIPAL Y EN LOS TRAMOS DE LA AV.ALAMEDA DE ÑAÑA AV. BERNARDO BALAGUER , AV. CUSIPATA  AV.NUEVO HORIZONTE   CALLE LOS ALAMOS CALLE PRINCIPAL AV. HUANCAYO , CALLE HUANCAYO Y AV.24 DE SETIEMBRE  DEL DISTRITO  DE LURIGANCHO  PROVINCIA DE LIMA -LIMA  CON CUI 2503847</t>
  </si>
  <si>
    <t>CONTRATACION DEL SERVICIO DE INGENIERIA PARA LA  REVISION Y EVALUACION DE LAS VALORIZACIONES DE OBRA Y SUPERVISION, ADICIONALES, AMPLIACIONES DE PLAZO, MAYORES METRADOS DE LA OBRA EN EJECUCION: "MEJORAMIENTO DE LA BOCATOMA HUAMPANI, DISTRITO DE CHOSICA - LIMA - LIMA" - CIU 2333001</t>
  </si>
  <si>
    <t>CONTRATACION  DEL SERVICIO  ESPECIALIZADO  DE EVALUACION  DE INFORMES  TRIMESTRALES PRESENTADOS  POR USUARIOS  DE LIMA METROPOLITANA  EN EL 2DO  TRIMESTRE DEL 2021 RESPECTO  A  ALCOHOLES  ETILICO Y METILICO EN EL EJERCICIO  FISCAL  2021 EN EL MARCO  DE LA LEY  N °29632</t>
  </si>
  <si>
    <t xml:space="preserve">CONTRATACION DEL SERVICIO ESPECIALIZADO PARA LA REVISION Y GESTION DE LA RECEPCION DE OBRA Y LA LIQUIDACION PARA EL PROYECTO: "MEJORAMIENTO DE PISTAS EN LA AV. LAS TORRES TRAMO CIRCUNVALACION HASTA EL ARCO DE JICAMARCA 4.9 KM, DISTRITO DE LURIGANCHO- CHOSICA, LIMA - LIMA"  ETAPA I CODIGO N° 2341574, </t>
  </si>
  <si>
    <t>CONTRATACION DEL SERVICIO DE UN PROFESIONAL  PARA APOYAR EN  LA IDENTIFICACION  DE RIESGOS Y BRINDAR  RECOMENDACIONES  RESPECTO  A LA ADOPCION  DE  ACCIONES  PREVENTIVAS  Y CORRECTIVAS  DE SITUACIONES ADVERSAS QUE PUDIERAN INDENTIFICARSE RESPECTO  AL   PROYECTO CREACION  DE PISTAS Y VEREDAS  EN  LA AV.  ANDRES AVELINO  CACERES TRAMO  OVALO BARRANTES HASTA PARADERO  HM  ZONA 07 SUB ZONA 01 DISTRITO  DE ATE  PROVINCIA  DE LIMA DEPARTAMENTO  DE LIMA COD 2344204</t>
  </si>
  <si>
    <t>CONTRATACION DEL SERVICIO DE  ELABORACION  DE INFORMES  TECNICOS PARA LA LIBERACION DE INTERFERENCIAS CON EMPRESAS DE ENERGIA ELECTRICA PARA EL PROYECTO: "CREACIÓN DE PISTAS Y VEREDAS EN LA AV. ANDRES AVELINO CACERES, TRAMO OVALO BARRANTES HASTA PARADERO HM, ZONA 07, SUB ZONA 01, DISTRITO DE ATE - PROVINCIA DE LIMA - DEPARTAMENTO DE LIMA" CODIGO UNICO 2344204</t>
  </si>
  <si>
    <t>CONTRATACION DEL SERVICIO ESPECIALIZADO PARA LA REVISION Y EVALUACIÓN DEL EXPEDIENTE TECNICO PARA EL PROYECTO: "MEJORAMIENTO DEL SERVICIO DE TRANSITABILIDAD DE LA AV. REVOLUCIÓN, TRAMO AV. TUPAC AMARU - JR. JULIO CESAR TELLO ROJAS (AA.HH. SANTA ROSA DE COLLIQUE) DEL DISTRITO DE COMAS - PROVINCIA DE LIMA - DEPARTAMENTO DE LIMA" CODIGO UNICO 2512403</t>
  </si>
  <si>
    <t>SERVICIO DE ELABORACION DE INFORMES TECNICOS PARA LAS ALTERNATIVASDE SOSTENIMIENTO Y PROTECCION FISICA FRENTE A PELIGROS EN LAS CUENCAS Y QUEBRADAS</t>
  </si>
  <si>
    <t>ADQUISICION DE TINTAS DE IMPRESIÓN PARA PLOTTER HP DESIGNJET SD PRO 44-IN MFP (1GY94A) T1700DR 44-IN POSTSCRIPT PRINTER PARA IMPRIMIR MAPAS Y PLANOS</t>
  </si>
  <si>
    <t xml:space="preserve">CONTRATACION DEL SERVICIO ESPECIALIZADO PARA LA REVISION Y EVALUACION DE LA VALORIZACION DE OBRA, VALORIZACION DE ADICIONALES Y GESTIONAR LA RECEPCION PARCIAL PARA EL PROYECTO: "MEJORAMIENTO DE VEREDAS, JARDINES, BERMA CENTRAL E INSTALACION DE SEMAFOROS EN LA AV.  JOSE CARLOS MARIATEGUI TRAMO PASAJE BRISTOL - AV. WIESE + AV PROCERES DE LA INDEPENDENCIA  + DISTRITO DE SAN JUAN DE LURIGANCHO  - LIMA -LIMA"  CODIGO UNICO  2144902 </t>
  </si>
  <si>
    <t>CONTRATACION DEL SERVICIO PARA LA REVISION  Y EVALUACION DE LAS VALORIZACIONES DE OBRA Y SUPERVISION, ADICIONALES, AMPLIACIONES DE PLAZO, MAYORES METRADOS DEL PROYECTO: "MEJORAMIENTO DEL CANAL DERIVADOR NIEVERIA ENTRE LAS PROGRESIVAS KM 0+000 - 5+000 DISTRITO DE LURIGNACHO CHOSICA - LIMA - LIMA" CODIGO 2278315.</t>
  </si>
  <si>
    <t>ADQUISICION DE ESPUMADERA DE ALUMINIO PARA EL ALMACEN DE BIENES DE AYUDA HUMANITARIA DE LA SUBGERENCIA DE DEFENSA CIVIL DE LA GERENCIA DE GESTION DEL RIESGO DE DESASTRES DE LA MUNICIPALIDAD METROPOLITANA DE LIMA.</t>
  </si>
  <si>
    <t>CONTRATACION DEL SERVICIO DE CONSULTORIA PARA LA ELABORACION Y EJECUCION DEL PLAN DE MONITOREO ARQUEOLOGICO PARA LA OBRA "MEJORAMIENTO DE PISTAS EN LA AV. LAS TORRES TRAMO CIRCUNVALACION HASTA EL ARCO DE JICAMARCA 4.9 KM, DISTRITO DE LURIGANCHO CHOSICA, LIMA - LIMA, ETAPA I" CUI Nº 2341574.</t>
  </si>
  <si>
    <t>SERVICIO PARA REALIZAR LA INDAGACION DE ESTUDIOS DE MERCADO DE LOS REQUERIMIENTOS DE BIENES Y SERVICIOS SIN PROCESO DE SELECCIÓN, PARA EL AREA DE LOGISTICA DEL PROGRAMA DE GOBIERNO REGIONAL DE LIMA METROPOLITANA</t>
  </si>
  <si>
    <t>SERVICIO DE REPORTE Y ANALISIS DE LA CUENTA CONTABLE DE BIENES DE SUMINISTRO DE FUNCIONAMIENTO Y ASISTENCIA SOCIAL DEL PROGRAMA DE GOBIERNO REGIONAL DE LIMA METROPOLITANA</t>
  </si>
  <si>
    <t>SERVICIO DE FORMULACION DE MATRICES SOBRE LA GESTION DE LAS CONTRATACIONES PÚBLICAS DE BIENES Y SERVICIO SIN PROCEDIMIENTO DE SELECCIÓN EN EL AREA DE LOGISTICA QUE SE GENERARÁ POR LAS ATENCIONES DE LOS REQUERIMIENTOS DEL PROGRAMA DE GOBIERNO REGIONAL DE LIMA METROPOLITANA.</t>
  </si>
  <si>
    <t>CONTRATACION DEL SERVICIO ESPECIALIZADO PARA LA REVISION Y EVALUACION DEL EXPEDIENTE TECNICO DEL PI:” MEJORAMIENTO DE PISTAS EN LA AV. LAS TORRES TRAMO CIRCUNVALACION HASTA EL ARCO DE JICAMARCA 4.9 KM,  DISTRITO DE LURIGANCHO – CHOSICA – LIMA”, CODIGO UNICO 2341574 ETAPA III</t>
  </si>
  <si>
    <t>SERVICIO ESPECIALIZADO EN CONTROL GUBERNAMENTAL PARA DESARROLLAR LAOBRES RELACINADAS CON EL REFORZAMIENTO DEL CONTROL INTERNO DE LA INSTITUCION, DE ACUERDO A LO QUE ESTABLECE LA LEY N° 27785 "LEY DEL SISTEMA NACIONAL DE CONTROL Y LA CONTRALORIA GENERAL DE LA REPUBLICA" Y MODIFICATORIA LEY N° 30742 "LEY DE FORTALECIMIENTO DE LA CONTRALORIA GENERAL DE LA REPULICA Y DEL SISTEMA NACIONAL DE CONTROL". ASIMISMO, PARA EL CUMPLIMIENTO DE LO DISPUESTO EN LA DIRECTIVA N° 006-2019-CG/INTEG "IMPLEMENTACION DEL SISTEMA DE CONTROL INTERNO EN LAS ENTIDADES DEL ESTADO" Y SU MODIFICATORIA APROBADA POR LA R.C. N° 093-2021-CG Y LA DIRECTIVA N° 014-2020-CG/SESNC "IMPLEMENTACION DE RECOMENDACIONES, APROBADA POR LA R.C. N° 343-2020-CG.</t>
  </si>
  <si>
    <t>SERVICIO PARA LA GESTION, SEGUIMIENTO Y CONTROL DE PAGO DE VALORIZACIONES DE LA OBRA: "CREACIÓN DEL SERVICIO DE TRANSITABILIDAD VEHICULAR EN LA AV. PRINCIPAL Y EN LOS TRAMOS DE LA AV. ALAMEDA DE ÑAÑA, AV. BERNARDO BALAGUER, AV. CUSIPATA, AV. NUEVO HORIZONTE, CALLE LOS ALAMOS, CALLE PRINCIPAL, AV. HUANCAYO, CALLE HUANCAYO Y AV. 24 DE SETIEMBRE DEL DISTRITO DE LURIGANCHO PROVINCIA DE LIMA - LIMA - I ETAPA" CODIGO N° 2503847</t>
  </si>
  <si>
    <t xml:space="preserve">CONTRATACIÓN DEL SERVICIO ESPECIALIZADO LEGAL PARA LA ETAPA DE EJECUCION  CONTRACTUAL  DE LA EJECUCION  DE OBRA CREACION  DEL SERVICIO  DE TRANSITABILIDAD  VEHICULAR  EN LA AV.  PRINCIPAL  Y EN LOS TRAMOS  DE LA AV.  ALAMEDA  DE ÑAÑA,  AV. BERNARDO  BALAGUER, AV. CUSIPATA ,  AV. NUEVO  HORIZONTE, CALLE LOS ALAMOS , CALLE PRINCIPAL , AV. HUANCAYO , CALLE HUANCAYO, Y AV. 24 DE SETIEMBRE, DEL DISTRITO  DE LURIGANCHO  -PROVINCIA  DE LIMA - DEPARTAMENTO  DE LIMA -I ETAPA  CON CODIGO UNICO  DE INVERSION N  2503847 </t>
  </si>
  <si>
    <t xml:space="preserve">SERVICIO ESPECIALIZADO PARA LA CONDUCCION DE LOS ACTOS PREPARATORIOS Y/O LA ETAPA SELECCION DE LA SUPERVISIÓN DE OBRA DEL PROYECTO CON CODIGO UNICO DE INVERSION N° 2258669, DENOMINADO: "CREACION  DEL PUENTE INCA MOYA  EN EL DISTRITO  DE CINEGUILLA - PROVINCIA  DE DE LIMA - DEPARTAMENTO  DE LIMA    </t>
  </si>
  <si>
    <t>CONTRATACIÓN DEL SERVICIO ESPECIALIZADO LEGAL  PARA LA ETAPA   DE LA EJECUCION CONTRACTUAL  DE LA EJECUCION   DE OBRA CREACION  DEL SERVICIO  DE TRANSITABILIDAD  VEHICULAR  EN LA AV.  PRINCIPAL  Y EN LOS TRAMOS  DE LA AV.  ALAMEDA  DE ÑAÑA,  AV. BERNARDO  BALAGUER, AV. CUSIPATA ,  AV. NUEVO  HORIZONTE, CALLE LOS ALAMOS , CALLE PRINCIPAL , AV. HUANCAYO , CALLE HUANCAYO, Y AV. 24 DE SETIEMBRE, DEL DISTRITO  DE LURIGANCHO  -PROVINCIA  DE LIMA - DEPARTAMENTO  DE LIMA -II ETAPA  CON CODIGO UNICO  DE INVERSION N  2503847</t>
  </si>
  <si>
    <t>SERVICIO DE  ESPECIALIZADO PARA LA CONDUCCION DE LA ETAPA SELECCION DE LA EJECUCION DE OBRA DEL PROYECTO  CON CODIGO UNICO DE INVERSION N° 2258669, DENOMINADO: "CREACION  DEL PUENTE INCA MOYA EN EL DISTRITO  DE CINEGUILLA - PROVINCIA  DE LIMA - DEPARTAMENTO  DE LIMA"</t>
  </si>
  <si>
    <t>CONTRATACION DE SERVICIO DE ELABORACION DE INFORMES TECNICOS PARA EL SEGUIMIENTO DE LA LIBERACION DE INTERFERENCIAS CON LA EMPRESAS DE TELECOMUNICACIONES PARA EL PROYECTO DE INVERSION: "CREACION DEL SERVICIO DE TRANSITABILIDAD VEHICULAR EN LA AV. PRINCIPAL Y EN LOS TRAMOS DE LA AV. ALAMEDA DE ÑAÑA Y AV. BERNARDO  BALAGUER, AV. CUSIPATA, AV. NUEVO HORIZONTE, CALLE LOS ALAMOS, CALLE PRINCIPAL, AV. HUANCAYO, CALLE HUANCAYO Y AV. 24  DE SETIEMBRE, DEL DISTRITO  DE LURIGANCHO PROVINCIA  DE LIMA -DEPARTAMENTO  DE LIMA"  - II ETAPÁ, CON  CUI: 2503847,</t>
  </si>
  <si>
    <t xml:space="preserve"> CONTRATACION DEL SERVICIO  ESPECIALIZADO  PARA EL SEGUIMIENTO  Y MONITOREO  DE LAS ACTIVIDADES  PROGRAMADAS  PARA EL  PROYECTO  DE INVERSION "CREACION  DEL SERVICIO  DE TRANSITABILIDAD  VEHICULAR  EN LA AV.  PRINCIPAL  Y EN LOS TRAMOS DE LA AV. ALAMEDA DE ÑAÑA, AV. BERNARDO  BALAGUER AV.  CUSIPATA , AV. NUEVO HORIZONTE , CALLE LOS ALAMOS , CALLE PRINCIPAL, AV. HUANCAYO , CALLE  HUANCAYO  Y AV. 24 DE SETIEMBRE, DEL DISTRITO  DE LURIGANCHO -PROVINCIA DE LIMA DEPARTAMENTO  DE LIMA -II  ETAPA  , CON  CUI N 2503847</t>
  </si>
  <si>
    <t>CONTRATACION DEL SERVICIO DE INGENIERIA  PARA LA REVISION  Y EVALUACION  DE LAS VALORIZACIONES, ADICIONALES, AMPLIACIONES  DE PLAZO, MAYORES METRADOS  DE LA OBRA EN EJECUCION  PARA EL PROYECTO  DE INVERSION "CREACION DE PISTAS  Y VEREDAS  EN  LA AV. ANDRES  AVELINO CACERES , TRAMO OVALO  BARRANTES  HASTA EL PARADERO HM, ZONA 07, SUB ZONA 01, DISTRITO  DE  ATE -PROVINCIA  DE LIMA -DEPARTAMENTO  DE LIMA  CON CUI N° 2344204</t>
  </si>
  <si>
    <t>CONTRATACION DEL SERVICIO ESPECIALIZADO  EN SEGUIMIENTO  Y MONITOREO  DE LAS CONTRATACIONES  CON EL ESTADO  PARA EL PROYECTO  DE INVERSION "CREACION  DEL SERVICIO  DE TRANSITABILIDAD  VEHICULAR  EN LA AV.  PRINCIPAL  Y EN LOS TRAMOS DE LA AV. ALAMEDA DE ÑAÑA, AV. BERNARDO  BALAGUER AV.  CUSIPATA , AV. NUEVO HORIZONTE , CALLE LOS ALAMOS , CALLE PRINCIPAL, AV. HUANCAYO , CALLE  HUANCAYO  Y AV. 24 DE SETIEMBRE, DEL DISTRITO  DE LURIGANCHO -PROVINCIA DE LIMA DEPARTAMENTO  DE LIMA -I  ETAPA  , CON  CUI N 2503847</t>
  </si>
  <si>
    <t>CONTRATACION DEL SERVICIO DE SEGUIMIENTO  DEL AVANCE  FINANCIERO  Y ACTUALIZACION  DE REGISTROS  DE SEGUIMIENTO EN APLICATIVO  DEL BANCO DE INVERSIONES  Y DE LA MML PARA  LA EJECUCION  DE LAS INVERSIONES    PARA EL  PROYECTO  DE INVERSION "CREACION  DEL SERVICIO  DE TRANSITABILIDAD  VEHICULAR  EN LA AV.  PRINCIPAL  Y EN LOS TRAMOS DE LA AV. ALAMEDA DE ÑAÑA, AV. BERNARDO  BALAGUER AV.  CUSIPATA , AV. NUEVO HORIZONTE , CALLE LOS ALAMOS , CALLE PRINCIPAL, AV. HUANCAYO , CALLE  HUANCAYO  Y AV. 24 DE SETIEMBRE, DEL DISTRITO  DE LURIGANCHO -PROVINCIA DE LIMA DEPARTAMENTO  DE LIMA -II  ETAPA  , CON  CUI N 2503847</t>
  </si>
  <si>
    <t>CONTRATACION DEL SERVICIO ESPECIALIZADO  EN ASESORIA  LEGAL  PARA LA EJECUCION  CONTRACTUAL  PARA EL PROYECTO  DE INVERSION "CREACION  DEL SERVICIO  DE TRANSITABILIDAD  VEHICULAR  EN LA AV.  PRINCIPAL  Y EN LOS TRAMOS DE LA AV. ALAMEDA DE ÑAÑA, AV. BERNARDO  BALAGUER AV.  CUSIPATA , AV. NUEVO HORIZONTE , CALLE LOS ALAMOS , CALLE PRINCIPAL, AV. HUANCAYO , CALLE  HUANCAYO  Y AV. 24 DE SETIEMBRE, DEL DISTRITO  DE LURIGANCHO -PROVINCIA DE LIMA DEPARTAMENTO  DE LIMA -I  ETAPA  , CON  CUI N 2503847</t>
  </si>
  <si>
    <t xml:space="preserve">CONTRATACION DEL SERVICIO DE ELABORACION  DE INFORMES TECNICOS  DE SEGUIMIENTO  Y MONITOREO    PARA EL PROYECTO  DE INVERSION "CREACION  DEL SERVICIO  DE TRANSITABILIDAD  VEHICULAR  EN LA AV.  PRINCIPAL  Y EN LOS TRAMOS DE LA AV. ALAMEDA DE ÑAÑA, AV. BERNARDO  BALAGUER AV.  CUSIPATA , AV. NUEVO HORIZONTE , CALLE LOS ALAMOS , CALLE PRINCIPAL, AV. HUANCAYO , CALLE  HUANCAYO  Y AV. 24 DE SETIEMBRE, DEL DISTRITO  DE LURIGANCHO -PROVINCIA DE LIMA DEPARTAMENTO  DE LIMA -I  ETAPA  , CON  CUI N 2503847 </t>
  </si>
  <si>
    <t>SERVICIO PARA LA INTEGRACION CONTABLE  PARA EL AREA DE CONTABILIDAD DE LA SUBGERENCIA  REGIONAL  DE ADMINISTRACION  Y FINANZAS DEL PROGRAMA DE GOBIERNO REGIONAL DE LIMA METROPOLITANA</t>
  </si>
  <si>
    <t xml:space="preserve">CONTRATACION DEL SERVICIO   DE INGENIERIA  PARA LA REVISION DE VALORIZACIONES  DE OBRA Y/O ADICIONALES  DE OBRA Y/O AMPLIACIONES DE PLAZO  DE LA OBRA  EN EJECUCION  PARA EL PROYECTO  DE INVERSION "CREACION  DE LA INFRAESTRUCTURA  VEHICULAR  Y PEATONAL  EN LA  AV. COLECTORA  NN2, EN EL SECTOR  SAN JUAN  DE PARIACHI, ZONA  DE DESARROLLO 05, SUB ZONA 04,  DISTRITO  DE ATE  -LIMA -LIMA " CON CUI N° 2312206 </t>
  </si>
  <si>
    <t>SERVICIO PARA PARA LOS ACTOS PREPARATORIOS, SELECCION Y CONDUCCION DE LA FASE DE EXPRESION DE INTERES DE LA SUPERVISION PARA LA EJECUCION DE LA OBRA: "RECONSTRUCCION DEL PUENTE HUAYCOLORO Y COMPONENTE COMPLEMENTARIO DE GESTION DE RIEGOS (ACCESOS) EN LA AV. CAMPOY Y EN LA AV. LOS CISNES, DISTRITO  DE SAN JUAN  DE LURIGANCHO-CHOSICA , PROVINCIA  DE LIMA, DEPARTAMENTO  DE LIMA  CON CODIGO  UNICO  2386551</t>
  </si>
  <si>
    <t>CONTRATACIÓN DEL SERVICIO PARA LA FASE  DE EXPRESION  DE INTERES  Y CONDUCCION  DE LOS ACTOS PREPARATORIOS  Y ETAPA DE SELECCION  EN EL MARCO  DE LA LEY 30556, DE L A EJECUCION DE OBRA : RECONSTRUCCION  DEL PUENTE  HUAYCOLORO Y COMPONENTE  COMPLEMENTARIO  DE GESTION  DE RIEGOS  (ACCESOS) EN LA AV. CAMPOY  Y EN LA AV. LOS CISNES , DISTRITO  DE SAN JUAN  DE LURIGANCHO-CHOSICA , PROVINCIA  DE LIMA, DEPARTAMENTO  DE LIMA  CON CODIGO  UNICO  2386551</t>
  </si>
  <si>
    <t>CONTRATACION  DE SERVICIO  DE PLAN, PROGRAMACION  Y VIGILANCIA  MEDICA  DE LOS TRABAJADORES  DEL PGRLM  CON RIESTGO DE EXPOSICION A COVID -19</t>
  </si>
  <si>
    <t>CONTRATACION DEL SERVICIO DE MONITOREO DE LA EJECUCION DEL PLAN OPERATIVO INSTITUCIONAL (POI) 2021 Y CONSOLIDACION DE PROPUESTAS DE ACCIONES PARA EL PROYECTO DEL PLAN ESTRATEGICO INSITUCIONAL (PEI) 2023-2026 DEL PGRLM</t>
  </si>
  <si>
    <t xml:space="preserve">SERVICIO PARA LA ELABORACION DE LOS ANALISIS DE CUENTAS CONTABLES DEL PROGRAMA DE GOBIERNO REGIONAL DE LIMA METROPOLITANA EN EL AREA DE CONTABILDIAD DE LA SUBGERENCIA REGIONAL DE ADMINISTRACION </t>
  </si>
  <si>
    <t>SERVICIO DE ESPECIALIZADO  PARA LA EVALUACION  Y REVISION  DEL PROCESO  DE ELABORACION  DEL EXPEDIENTE  TECNICO "CREACION  DEL PUENTE  MANCHAY  Y ACCESOS  EN EL  CENTRO POBLADO  RURAL  TAMBO  INGA  DEL DISTRITO  DE PACHACAMAC -PROVINCIA  DE LIMA -DEPARTAMENTO  DE  LIMA " CON CODIGO  UNICO  DE INVERSION  N 2413635</t>
  </si>
  <si>
    <t>CONTRATACION  DEL SERVICIO  DE ELABORACION  DE INFORMES  TECNICOS DE SEGURIDAD , SALUD  OCUPACIONAL  Y MEDIO AMBIENTE  PARA LA OBRA  DEL PROYECTO DE  INVERSION: "MEJORAMIENTO  DEL CANAL  TORREBLANCA  DE LA  COMISION  DE REGANTES  CAUDIVILLA -PUNCHAUCA -HUACOY, DISTRITO DE  CARBAYLLO-LIMA-LIMA " CON CUI N 2234613</t>
  </si>
  <si>
    <t>CONTRATACION  DEL SERVICIO  DE  SUPERVISION  E INSPECCION  EN CONTROL DE CALIDAD EN LA ESPECIALIDAD DE SUELOS Y  PAVIMENTOS  PARA LA  DIVISION DE OBRAS  DE LA  SUBGERENCIA  REGIONAL DE  INFRESTRUCTURA  DEL PROGRAMA REGIONAL DE LIMA METROPOLITANA , PARA REALIZAR  TRABAJOS  EN LA OBRA :" CREACION  DEL SERVICIO  DE TRANSTABILIDAD VEHICULAR  EN LA AV. BALAGUER  , AV. CUSIPATA , AV, NUEVO HORIZONTE , CALLE LOS ALAMOS, CALLE PRINCIPAL , AV. HUANCAYO , CALLE HUANCAYO  Y AV. 24 DE SETIEMBRE  DEL DISTRITO  DE LURIGANCHO, PROVINCIA  DE LIMA DEPARTAMENTO  DE LIMA " ETAPA I Y II CON  CUI  N °2503847</t>
  </si>
  <si>
    <t>SERVICIO DE SANEAMIENTO FÍSICO LEGAL DE PREDIOS</t>
  </si>
  <si>
    <t>CONTRATACION  DEL SERVICIO  ESPECIALIZADO  DE GESTION  DE PAGOS Y DOCUMENTOS  DERIVADOS DE LAS VALORIZACIONES DE LA OBRA  Y SUPERVISION  DE LA OBRA "RECONSTRUCCION  DE PISTAS Y VEREDAS  EN LA AV.  LAS TORRES  TRAMO DESDE LA AV. CIRCUNVALACION  HASTA LA ALTURA DE LA QUINTA AV, L =1.99 KM DISTRITO  DE  LURIGANCHO  CHOSICA, LIMA-LIMA " CON CUI (IRI) N°2498581</t>
  </si>
  <si>
    <t xml:space="preserve">SERVICIO DE GESTION ADMINISTRATIVA EN LA PROGRAMACION Y ADQUISICION DE BIENES Y SERVICIOS PARA LA REDUCCION DE VULNERABILIDAD Y ATENCION DE EMERGENCIAS POR DESASTRES PARA LA SUBGERENCIA DE DEFENSA CIVIL </t>
  </si>
  <si>
    <t>SERVICIO  DE SUPERVISION  E  INSPECCION DE TRABAJOS  PARA EL CONTROL  DE CALIDAD  EN LA ESPECIALIDAD  DE SUELOS  Y PAVIMENTOS  PARA LA OBRA: CREACION DEL SERVICIO DE TRANSITABILIDAD VEHICULAR  EN LA AV. PRINCIPAL  Y EN LOS TRAMOS  DE LA AV.  ALAMEDA DE ÑAÑA.AV.  BERNARDO, BALAGUER  AV. CUSIPATA  AV.  NUEVO HORIZONTE , CALLE  LOS ALAMOS , CALLE  PRINCIPAL , AV.  HUANCAYO , CALLE HUANCAYO  Y AV. 24 DE SETIEMBRE  DEL DISTRITO DE LURIGANCHO  -PROVINCIA  DE LIMA  DEPARTAMENTO  DE LIMA -ETAPA  Y II CON  CUI N 2503847</t>
  </si>
  <si>
    <t>SERVICIO DE SUPERVISION E INSPECCION DE TRABAJOS TOPOGRAFICOS PARA LA OBRA "CREACION DEL SERVICIO DE TRANSITABILIDAD VEHICULAR EN LA AV. PRINCIPAL Y EN LOS TRAMOS DE LA AV. ALAMEDA DE ÑAÑA, AV. BERNARDO BALAGUER, AV. CUSIPATA, AV. NUEVO HORIZONTE, CALLE LOS ALAMOS, CA. PRINCIPAL, AV. HUANCAYO, CA. HUANCAYO Y AV. 24 DE SETIEMBRE, DEL DISTRITO DE LURIGANCHO - PROVINCIA DE LIMA - DEPARTAMENTO DE LIMA" ETAPA I y II CON CUI N° 2503847</t>
  </si>
  <si>
    <t>CONTRATACION DEL SERVICIO DE INGENIERIA  PARA LA REVISION  Y EVALUACION  DE LA ELABORACION  DE ESTUDIO  A NIVEL  DE EXPEDIENTE  TECNICO: RECUPERACION  DEL AREA DEGRADADA POR RESIDUOS  SOLIDOS  MUNICIPALES  EN EL ASENTAMIENTO  HUMANO  NUEVA JERUSALEN II DISTRITO  DE CARABAYLLO , PROVINCIA DE LIMA, DEPARTAMENTO  DE LIMA-CUI 2483388</t>
  </si>
  <si>
    <t>CONTRTACION DEL SERVICIO DE ACONDICIONAMIENTO DE OFICINA Y EQUIPAMIENTO PARA LA IMPLEMENTACION DE UNA SALA DE CRISIS EN EL CENTRO DE OPERACIONES DE EMERGENCIA DE LIMA METROPOLITANA.</t>
  </si>
  <si>
    <t>CONTRATACION  DEL SERVICIO  DE EVALUACION  DE INFORMES  PRESENTADOS  POR LAS EMPRESAS QUE COMERCIALIZAN  ALCOHOLES  ETILICOS  Y NETILICOS  DURANTE  EL EJERCICIO  DEL TERCER TRIMESTRE DEL ALÑO 2021</t>
  </si>
  <si>
    <t xml:space="preserve">SERVICIO PARA LA ETAPA DE ACTOS PREPARATORIOS, SELECCION EN MARCO  DE LA LEY 30225 DE LA  SUPERVISION  DE OBRA : CREACION DE LA INFRAESTRUCTURA VIAL Y PEATONAL DE LA AV. SAN JOSE, TRAMO AV. EL SOL DE NARANJAL - AV. LOS ALISOS DISTRITO DE SAN MARTIN DE PORRES - PROVINCIA  DE LIMA - REGION  LIMA, CON CODIGO UNICO DE INVERSION N° 2354896. </t>
  </si>
  <si>
    <t>CONTRATACION DEL SERVICIO DE ELABORACION DE INFORMES TECNICOS DEL MONITOREO Y EVALUACION DE PUNTOS CRITICOS FRENTE A PELIGROS EN LAS CUENCAS DEL RIO CHILLON, RIMAC Y LURIN EN EL AMBITO DE LA SUBGERENCIA DE ESTIMACION, PREVENCION, REDUCCION Y RECONSTRUCCION DE LA GERENCIA DE GESTION DE RIESGO DE DESASTRES DE LA MUNICIPALIDAD METROPOLITANA DE LIMA</t>
  </si>
  <si>
    <t>SERVICIO ESPECIALIZADO DE SEGUIMIENTO Y REPORTE DE LA CONSOLIDACION DE INFORMACIÓN FINANCIERA PARA REGISTROS DE ACTUALIZACION DE MONTOS DE INVERSIÓN PARA EL PROYECTO "RECONSTRUCCIÓN DE PISTAS Y VEREDAS EN LA AV. LAS TORRES TRAMO DESDE LA AV. CIRCUNVALACION HASTA LA ALTURA DE LA QUINTA AV.., L 1.99 KM, DISTRITO DE LURIGANCHO - CHOSICA, LIMA - LIMA" CON CUI (IRI) N° 2498581</t>
  </si>
  <si>
    <t>SERVICIO ESPECIALIZADO EN REVISIÓN, COORDINACIÓN Y GESTIÓN DEL PROCESO DE AVANCE DE OBRA DEL PROYECTO DE INVERSIÓN: "CREACION DEL SERVICIO DE TRANSITABILIDAD VEHICULAR EN LA AV. PRINCIPAL Y EN LOS TRAMOS DE LA AV. ALAMEDA DE ÑAÑA, AV. BERNARDO BALAGUER, AV. CUSIPATA, AV. NUEVO HORIZONTE, CALLE LOS ALAMOS, CALLE PRINCIPAL, AV. HUANCAYO, CALLE HUANCAYO Y AV. 24 DE SETIEMBRE DEL DISTRITO DE LURIGANCHO - PROVINCIA DE LIMA - DEPARTAMENTO DE LIMA" ETAPA I, CON CUI N° 2503847</t>
  </si>
  <si>
    <t>SERVICIO ESPECIALIZADO EN REVISION, COORDINACIÓN Y GESTIÓN DEL PROCESO DE AVANCE DE OBRA DEL PROYECTO "RECONSTRUCCION DE PISTAS Y VEREDAS EN LA AV. LAS TORRES TRAMO DESDE LA AV. CIRCUNVALACION HASTA LA ALTURA DE LA QUINTA AV.., L 1.99 KM, DISTRITO DE LURIGANCHO - CHOSICA, LIMA - LIMA" CON CODIGO UNICO DE INVERSIONES (IRI) N° 2498581</t>
  </si>
  <si>
    <t>CONTRATACION DEL SERVICIO ESPECIALIZADO DE DISEÑO GEOMETRICO Y SEÑALIZACION PARA EL PROYECTO DE INVERSION: "CREACION DEL PUENTE MANCHAY Y ACCESOS EN EL CENTRO POBLADO RURAL TAMBO INGA DEL DISTRITO DE PACHACAMAC, PROVINCIA DE LIMA, DEPARTAMENTO DE LIMA, CON CUI 2413635</t>
  </si>
  <si>
    <t>CONTRATACION DE SERVICIO  ESPECIALIZADO  PARA LA REVISION  Y EVALUACION  DEL EXPEDIENTE  TECNICO  PARA EL PROYECTO  DE INVERSION "MEJORAMIENTO DEL SERVICIO  DE TRANSITABILIDAD  DEL PAR  VIAL  EN LA AV. LOS FICUS , AV.1 MACHU PICCHU, CL 5,  AV.  SAN JUAN BAUTISTA , EN LOS DISTRITOS  DE PACHACAMAC Y CIENEGUILLA  DE LA PROVINCIA  DE LIMA -DEPARTAMENTO  DE LIMA  CON CUI N 2513623</t>
  </si>
  <si>
    <t>SERVICIO ESPECIALIZADO PARA LA ELABORACION DE INFORMES TECNICOS DE LA REVISION DE DOCUMENTOS TECNICOS DE LA OBRA Y SUPERVISION Y REGISTRO DE AVANCE DE OBRA DEL PROYECTO EN EL SISTEMA DE SEGUIMIENTO DEL MINISTERIO DE ECONOMIA Y FINANZAS Y DEL INFOBRAS PARA EL PROYECTO DE INVERSIÓN: "CREACION DEL SERVICIO DE TRANSITABILIDAD VEHICULAR EN LA AV. PRINCIPAL Y EN LOS TRAMOS DE LA AV. ALAMEDA DE ÑAÑA, AV. BERNARDO BALAGUER, AV. CUSIPATA, AV. NUEVO HORIZONTE, CALLE LOS ALAMOS, CALLE PRINCIPAL, AV. HUANCAYO, CALLE HUANCAYO Y AV. 24 DE SETIEMBRE DEL DISTRITO DE LURIGANCHO - PROVINCIA DE LIMA - DEPARTAMENTO DE LIMA" ETAPA II, CON CUI N° 2503847</t>
  </si>
  <si>
    <t xml:space="preserve">CONTRATACION  DEL SERVICIO  ACONDICIONADO DE LA OFICINA DE LA SUBGERENCIA  DE DEFENSA CIVIL </t>
  </si>
  <si>
    <t>CONTRATACION DEL SERVICIO DE MANTENIMIENTO Y REFACCION DE LOS SERVICIOS HIGIENICOS</t>
  </si>
  <si>
    <t xml:space="preserve">ADQUISCION DE  ESTANDERIA  METALICAS PARA EL ORDENAMIENTO  PARA LA SUBERENCIA  REGIONAL DE INFRAESTRUCTURA </t>
  </si>
  <si>
    <t>ADQUISICION DE DISCO DURO DE ALMACENAMIENTO NAS DE 40TB (2 UND) Y DISCO DURO PORTATIL  2TB (1UND), PARA LA IOARR: "ADQUISICION DE EQUIPO DE MEDICION DE LONGITUD, DISPOSITIVO DE SISTEMA DE POSICIONAMIENTO GEOGRAFICO GPS, ESTACION TOTAL Y VEHICULO AEREO NO TRIPULADO -DRONE; ADEMAS DE OTROS ACTIVOS EN LA SUBGERENCIA REGIONAL DE INFRAESTRUCTURA DEL PROGRAMA DE GOBIERNO REGIONAL DE LIMA METROPOLITANA, DISTRITO DE LIIMA, DEPARTAMENTO LIMA CODIGO UNICO N 2515617</t>
  </si>
  <si>
    <t xml:space="preserve">CONTRATACION DEL SERVICIO  PARA  EL CONTROL  DE CALIDAD  EN  LAS  ESPECIALIDADES  DE ESTUDIO  PARA ENSAYOS  GEOTECNICOS  Y LIBERACION  DEL NIVEL  FISICO  DEL TERRENO  PARA LA INSPECCION  Y/O SUPERVISION  PARA LA DIVISION  DE OBRAS  DE LA SUBGERENCIA  REGIONAL  DE INFRAESTRUCTURA  DEL PROGRAMA REGIONAL  DE  LIMA METROPOLITANA -PGRLM , PARA REALIZAR  TRABAJOS  EN  LA OBRA  :"RECONSTRUCCION  DEL PUENTE  HUAYCOLORO Y COMPONENTE COMPLEMENTARIO  DE GESTION  (ACCESOS) EN LA AV.  CAMPO Y ENLA AV.  LOS CISNES ,DISTRITO  DE SAN JUAN DE LURIGANCHO  Y LURIGANCHO -CHOSICA  PROVINCIA  DE LIMA , DEPARTAMENTO  DE LIMA CUI N  2386551 </t>
  </si>
  <si>
    <t>ADQUISICION DE PAÑALES PARA ADULTO PARA EL ALMACEN DE BIENES DE AYUDA HUMANITARIA</t>
  </si>
  <si>
    <t>ADQUISICION DE PONCHO DE PVC PARA EL ALMACEN DE BIENES DE AYUDA HUMANITARIA</t>
  </si>
  <si>
    <t xml:space="preserve"> ADQUISICION E INSTALACION DE GEOMALLAS EN LOS ACANTILADOS DE LA COSTA VERDE DISTRITO CHORRILLO</t>
  </si>
  <si>
    <t>CONTRATACION DE LA ELABORACION DE LAS ESPECIFICACIONES TECNICAS PARA LA IMPLEMENTACION DEL SISTEMA DE MESA DE PARTES DIGITALES Y NOTIFICACIONES ELECTRONICAS DEL PROGRAMA DE GOBIERNO REGIONAL DE LIMA METROPLITANA.</t>
  </si>
  <si>
    <t>SERVICIO PARA EL MANTENIMIENTO CORRECTIVO AL SISTEMA DE TRANSMISION DEL TRACTO  REMOLCADOR ACTROS DEL PNC</t>
  </si>
  <si>
    <t>ADQUISICION DE ESTACION TOTAL, PARA LA IOARR: "ADQUISICION DE EQUIPO DE MEDICION DE LONGITUD, DISPOSITIVO DE SISTEMA DE POSICIONAMIENTO GEOGRAFICO GPS, ESTACION TOTAL Y VEHICULO AREA NO TRIPULADO - DRONE; ADEMAS DE OTROS ACTIVOS EN LA SUBGERENCIA REGIONAL DE INFRAESTRUCTURA DEL PROGRAMA DE GOBIERNO REGIONAL DE LIMA METROPOLITANA, DISTRITO DE LIMA, PROVINCIA DE LIMA, DEPARTAMENTO DE LIMA" CODIGO UNICO N° 2515617</t>
  </si>
  <si>
    <t>ADQUISICIÓN DE HERRAMIENTAS PARA EL ALMACEN DE BIENES DE AYUDA HUMANITARIA DE LA SUBGERENCIA DE DEFENSA CIVIL DE LA GERENCIA DE GESTION DEL RIESGO DE DESASTRES DE LA MUNICIPALIDAD METROPOLITANA DE LIMA</t>
  </si>
  <si>
    <t>Suma Alzada</t>
  </si>
  <si>
    <t>AS N°019-2020-PGRLM</t>
  </si>
  <si>
    <t>S/ 131,950.00</t>
  </si>
  <si>
    <t>AGRIMAQ S.A.C.</t>
  </si>
  <si>
    <t>Ejecutado</t>
  </si>
  <si>
    <t>ADQUISICIÓN DE KIT DE ROPA PARA NIÑO / NIÑA, PARA EL ALMACÉN DE BIENES DE AYUDA HUMANITARIA DE LA SUB GERENCIA DE DEFENSA CIVIL DE LA GERENCIA DE GESTIÓN DEL RIESGO DE DESASTRES DE LA MUNICIPALIDAD METROPOLITANA DE LIMA</t>
  </si>
  <si>
    <t>AS N°016-2021-PGRLM</t>
  </si>
  <si>
    <t>S/ 43,500.00</t>
  </si>
  <si>
    <t>CREACIONES EVER S.A.C</t>
  </si>
  <si>
    <t xml:space="preserve"> ADQUISICIÓN DE OLLAS DE ALUMINIO N°26 PARA EL ALMACÉN DE BIENES DE AYUDA HUMANITARIA DE LA SUBGERENCIA DE DEFENSA CIVIL DE LA GERENCIA DE GESTIÓN DEL RIESGO DE DESASTRES DE LA MUNICIPALIDAD METROPOLITANA DE LIMA</t>
  </si>
  <si>
    <t>AS N°018-2021-PGRLM</t>
  </si>
  <si>
    <t>S/ 70,432.00</t>
  </si>
  <si>
    <t>CORPORACIÓN OVERFLORD</t>
  </si>
  <si>
    <t>ADQUISICIÓN DE UNIFORMES INSTITUCIONALES PARA LOS SERVIDORES DEL PGRLM</t>
  </si>
  <si>
    <t>AS N°019-2021-PGRLM</t>
  </si>
  <si>
    <t>S/ 48,795.00</t>
  </si>
  <si>
    <t>MIRANDA ZAPATA MARY</t>
  </si>
  <si>
    <t>SERVICIO DE CONSULTORIA PARA EL ESTUDIO DE MECANICA DE SUELOS, GEOLOGIA, GEOTECNICA, GEOFISICA, FUENTES DE AGUA PARA EL EXPEDIENTE TECNICO DEL PI: CREACION DEL PUENTE MANCHAY Y ACCESOS EN EL CENTRO POBLADO RURAL TAMBO INGA DEL DISTRITO DE PACHACAMAC - PROVINCIA DE LIMA - DEPARTAMENTO DE LIMA - CODIGO UNICO DE INVERSION N° 2413635</t>
  </si>
  <si>
    <t>AS N°02-2021-PGRLM</t>
  </si>
  <si>
    <t xml:space="preserve"> VERA &amp; MORENO S.A. CONSULTORES DE INGENIERIA</t>
  </si>
  <si>
    <t>CONTRATACION DEL SERVICIO DE LIMPIEZA PARA LAS INSTALACIONES DEL PROGRAMA DE GOBIERNO REGIONAL DE LIMA METROPOLITANA Y DEL ALMACEN DE BIENES DE AYUDA HUMANITARIA DE LA SUBGERENCIA DE DEFENSA CIVIL DE LA GERENCIA DE GESTION DEL RIESGO DE DESASTRES DE LA MUNICIPALIDAD METROPOLITANA DE LIMA</t>
  </si>
  <si>
    <t>AS N°03-2021-PGRLM</t>
  </si>
  <si>
    <t>MARPE CLEAN S.A.C.</t>
  </si>
  <si>
    <t>Contratación del Servicio de Mantenimiento Preventivo y Correctivo para la Flota vehicular del Programa de Gobierno Regional de Lima Metropolitana y Subgerencia de Defensa Civil de la Municipalidad Metropolitana de Lima</t>
  </si>
  <si>
    <t>AS N°05-2021-PGRLM</t>
  </si>
  <si>
    <t>INVERSIONES AUTOMOTRIZ SALAS EIRL</t>
  </si>
  <si>
    <t>En Ejecucion</t>
  </si>
  <si>
    <t>ADQUISICIÓN DE COMBUSTIBLE DIESEL B5 ¿ S-50 PARA MAQUINARIA PESADA Y FLOTA VEHICULAR DEL PROGRAMA DE GOBIERNO REGIONAL DE LIMA METROPOLITANA Y LA SUBGERENCIA DE DEFENSA CIVIL DE LA MUNICIPALIDAD METROPOLITANA DE LIMA</t>
  </si>
  <si>
    <t>Subasta Inversa Electronica</t>
  </si>
  <si>
    <t>SIE N°01-2021-PGRLM</t>
  </si>
  <si>
    <t>GRIFO J.H.P. E.I.R.LTDA.</t>
  </si>
  <si>
    <t>CONTRATACIÓN DEL SERVICIO DE SEGURIDAD Y VIGILANCIA DE LAS OFICINAS DEL PROGRAMA DE GOBIERNO REGIONAL DE LIMA METROPOLITANA Y DEL ALMACÉN DE BIENES DE AYUDA HUMANITARIA DE LA SUBGERENCIA DE DEFENSA CIVIL</t>
  </si>
  <si>
    <t>AS N°08-2021-PGRLM</t>
  </si>
  <si>
    <t>SEGURIDAD OLIMPO S.A.</t>
  </si>
  <si>
    <t>CONTRATACIÓN DE LOS SERVICIOS DE CORREO ELECTRONICO EN NUBE Y DE INTERNET SEGURO PARA EL PROGRAMA DE GOBIERNO REGIONAL DE LIMA METROPOLITANA</t>
  </si>
  <si>
    <t>AS N°014-2021-PGRLM</t>
  </si>
  <si>
    <t>GTD PERÜ S.A</t>
  </si>
  <si>
    <t>CONTRATACIÓN DEL SERVICIO DE TELEFONÍA MÓVIL PARA EL PROGRAMA DE GOBIERNO REGIONAL DE LIMA METROPOLITANA</t>
  </si>
  <si>
    <t>AS N°015-2021-PGRLM</t>
  </si>
  <si>
    <t>ENTEL PERÚ S.A.</t>
  </si>
  <si>
    <t>CONTRATACIÓN DEL SERVICIO DE RECUPERACIÓN DEL PROYECTO: "CONSTRUCCIÓN DE UN SISTEMA DE RIEGO CON FINES DE FORESTACIÓN Y ÁREAS VERDES, FORTALECIENDO LA PARTICIPACIÓN CIUDADANA Y LAS CAPACIDADES LOCALES DE HUAYCÁN, DISTRITO DE ATE, LIMA - LIMA" CÓDIGO ÚNICO N°2124104</t>
  </si>
  <si>
    <t>AS N°017-2021-PGRLM</t>
  </si>
  <si>
    <t>CONSORCIO HUAYCÁN VERDE</t>
  </si>
  <si>
    <t xml:space="preserve">ADQUISICION DE ESTACION TOTAL Y ACCESORIOS DE TOPOGRAFIA </t>
  </si>
  <si>
    <t>ADQUISICION DE COCINAS A GAS DE MESA DE 2 HORNILLAS PARA EL ALMACEN DE BIENES DE AYUDA HUMANITARIA.</t>
  </si>
  <si>
    <t xml:space="preserve">ADQUISICION DE MATERIALES DE CONSTRUCCION </t>
  </si>
  <si>
    <t xml:space="preserve">ADQUISICION DE MONITOR LED </t>
  </si>
  <si>
    <t>ADQUISICION DE REPUESTOS PARA IMPRESORA HP LASER JET ENTERPRISE MFP M632-2022</t>
  </si>
  <si>
    <t>SERVICIO DE EVALUACIÓN DEL PLAN ANUAL DE CONTRATACIONES CORRESPONDIENTE AL EJERCICIO 2021 DEL PROGRAMA DE GOBIERNO REGIONAL DE LIMA METROPOLITANA</t>
  </si>
  <si>
    <t>10096184951</t>
  </si>
  <si>
    <t>SERVICIO PARA LA FORMULACIÓN DE MATRIZ SOBRE LA GESTIÓN DE LAS CONTRATACIONES PÚBLICAS DE BIENES Y SERVICIO SIN PROCEDIMIENTO DE SELECCIÓN.</t>
  </si>
  <si>
    <t>10400727223</t>
  </si>
  <si>
    <t>SERVICIO ESPECIALIZADO EN GESTIÓN DE ACTOS PREPARATORIOS Y FASE DE SELECCIÓN PARA LA CONTRATACIÓN DE PROYECTOS DE INVERSIÓN PARA EL AREA DE LOGISTICA DEL PROGRAMA DE GOBIERNO REGIONAL DE LIMA METROPOLITANA.</t>
  </si>
  <si>
    <t>10428830062</t>
  </si>
  <si>
    <t>SERVICIO ESPECIALIZADO EN MATERIAL LEGAL PARA LA ETAPA DE EJECUCIÓN CONTRACTUAL DE CONTRATOS DE EJECUCIÓN Y SUPERVISIÓN DE OBRA, BIENES, SERVICIOS, CONSULTORÍAS EN GENERAL Y CONSULTORÍAS DE OBRA PARA EL AREA DE LOGISTICA DEL PROGRAMA DE GOBIERNO REGIONAL DE LIMA METROPOLITANA.</t>
  </si>
  <si>
    <t>10710454332</t>
  </si>
  <si>
    <t>SERVICIO PARA LA FORMULACIÓN, ELABORACIÓN Y PUBLICACIÓN DEL PLAN ANUAL DE CONTRATACIONES, CORRESPONDIENTE AL AÑO 2022 Y PARA LA ETAPA DE SELECCIÓN DE PROCEDIMIENTOS DE CONTRATACIÓN PARA EJECUCIÓN DE OBRAS EN EL MARCO DE LA LEY N° 30225.</t>
  </si>
  <si>
    <t>10446087954</t>
  </si>
  <si>
    <t>SERVICIO ESPECIALIZADO PARA LA CONDUCCIÓN DE LA ETAPA SELECCIÓN DE PROCEDIMIENTO DE SELECCIÓN Y MANEJO DE CATALOGO ELECTRÓNICO PARA EL AREA DE LOGISTICA DEL PROGRAMA DE GOBIERNO REGIONAL DE LIMA METROPOLITANA..</t>
  </si>
  <si>
    <t>10448304634</t>
  </si>
  <si>
    <t>CONTRATACION DEL SERVICIO DE EVALUACION DE INFORMES PRESENTADOS POR LAS EMPRESAS DE COMERCIALIZAN ALCOHOLES ETILICOS Y METILICOS DURANTE EL EJERCICO DEL CUARTO TRIMESTRE DEL AÑO 2021 Y RECEPCION DE INFORMES TRIMESTRALES EN MATERIAS DE ALCOHOLES ETILICOS Y METILICOS DEL 1ER TRIMESTRE DEL 2022.</t>
  </si>
  <si>
    <t>10449697931</t>
  </si>
  <si>
    <t>CONTRATACION DE SERVICIO ESPECIALIZADO PARA LA FORMULACION DE REPORTE DE SEGUIMIENTO DEL PLAN DE ACCION ANUAL A PRESENTARSE A LA CONTRALORIA GENERAL DE LA REPUBLICA HASTA EL 31.01.2022 Y 31.03.2022 Y ACTIVIDADES RELACIONADAS CON LOS MISMOS Y TAMBIEN RESPECTO AL SEGUIMIENTO E IMPLMENTACON DE RECOMENDACIOES.</t>
  </si>
  <si>
    <t>CONTRATACION DEL SERVICIO DE TOMA DE INVENTARIO FISICO DE BIENES MUEBLES Y ALMACEN DEL PGRLM</t>
  </si>
  <si>
    <t xml:space="preserve">CONTRATACION DEL SERVICIO DE ELABORACION DE INFORMES TECNICOS PARA LAS ALTERNATIVAS DE SOSTENIMIENTO Y PROTECCION FISICA FRENTE A PELIGORS EN LAS CUENCAS Y QUEBRADAS EN EL AMBITO DE LIMA METROPOLITANA </t>
  </si>
  <si>
    <t>SERVICIO PARA LA INTEGRACION CONTABLE PARA EL AREA DE CONTABILIDAD DEL PGRLM</t>
  </si>
  <si>
    <t>10104136538</t>
  </si>
  <si>
    <t>CONTRATRATACION  DEL SERVICIO  DE  PLAN  DE PROGRAMACION  Y VIGILANCIA DE LOS TRABAJADORES  DEL PGRLM  CON RIESGO  DE EXPOSICION  A COVID -19</t>
  </si>
  <si>
    <t>10024476044</t>
  </si>
  <si>
    <t>SERVICIO ESPECIALIZADO EN REVISION, COORDINACION Y GESTION DEL PROCESO DE AVANCE DE OBRA  DEL PROYECTO DE INVERSION: "CREACION DEL PTE. INCA MOYA Y ACCESOR, DISTRITO DE CIENEGUILLA - PROVINCIA LIMA - DEPARTAMENTO DE LIMA" CUI N° 2258669.</t>
  </si>
  <si>
    <t>10473655646</t>
  </si>
  <si>
    <t>SERVICIO ESPECIALIZADO EN LA ELABORACION DE INFORMES TECNICOS PARA LA REVISION DE DOCUMENTOS GENERADOS PARA LA EJECUCION Y PARA LA SUPERVISION DEL PROYECTO DE INVERSION: "CREACION DEL PTE. INCA MOYA Y ACCESOR, DISTRITO DE CIENEGUILLA - PROVINCIA LIMA - DEPARTAMENTO DE LIMA" CUI N° 2258669.</t>
  </si>
  <si>
    <t>10731446780</t>
  </si>
  <si>
    <t>SERVICIO DE UN PROFESIONAL PARA LA IDENTIFICACION DE RIESGOS Y BRINDAR RECOMENDACIONES RESPECTO A LA ADOPCION DE ACCIONES PREVENTIVAS Y/O CORRECTIVAS DE SITUACIONES ADVERSAS QUE PUDIERAN IDENTIFICARSE EN EL PROYECTO: "CREACION DEL PTE. INCA MOYA Y ACCESOR, DISTRITO DE CIENEGUILLA - PROVINCIA LIMA - DEPARTAMENTO DE LIMA" CUI N° 2258669.</t>
  </si>
  <si>
    <t>10089997025</t>
  </si>
  <si>
    <t>SERVICIO DE SEGUIMIENTO Y MONITOREO DE LAS GESTIONES PARA LA LIBERACION DE LAS TRANSFERENCIAS CON LAS EMPRESAS PRESTADORAS DE SERVICIO EN LA OBRA "CREACION DEL PTE. INCA MOYA Y ACCESOR, DISTRITO DE CIENEGUILLA - PROVINCIA LIMA - DEPARTAMENTO DE LIMA" CUI N° 2258669.</t>
  </si>
  <si>
    <t>10087529954</t>
  </si>
  <si>
    <t>SERVICIO DE MONITOREO DEL AVANCE FINANCIERO Y REGISTRO DE SEGUIMIENTO EN LOS APLICATIVOS DEL BANCO DE INVERSIONES Y EN EL SISTEMA DE INFOBRAS PARA LA EJECUCION DE LAS INVERSIONES  DEL PROYECTO: "CREACION DEL PTE. INCA MOYA Y ACCESOR, DISTRITO DE CIENEGUILLA - PROVINCIA LIMA - DEPARTAMENTO DE LIMA" CUI N° 2258669.</t>
  </si>
  <si>
    <t>10464544149</t>
  </si>
  <si>
    <t>SERVICIO DE ELABORACION DE ELABORACION DE INFORMES TECNICOS DE SEGURIDAD, SALUD OCUPACIONAL Y MEDIO AMBIENTE PARA LA OBRA DEL PROYECTO: "CREACION DEL PTE. INCA MOYA Y ACCESOR, DISTRITO DE CIENEGUILLA - PROVINCIA LIMA - DEPARTAMENTO DE LIMA" CUI N° 2258669.</t>
  </si>
  <si>
    <t>10709252131</t>
  </si>
  <si>
    <t>SERVICIO DE MONITOREO Y SEGUIMIENTO A LOS PROCEDIMIENTOS DE CONTRATACIÓN DE LA SUPERVISIÓN Y DE LA EJECUCIÓN DE LA OBRA DEL PROYECTO DE INVERSIÓN: "CREACION DE LA INFRAESTRUCTURA VIAL Y PEATONAL DE LA AV. SAN JOSE, TRAMOS AV. EL SOL DE NARANJAL - AV. LOS ALISOS, DISTRITO DE SAN MARTIN DE PORRES- PROVINCIA DE LIMA - REGION LIMA" CON CUI N° 2354896</t>
  </si>
  <si>
    <t>SERVICIO ESPECIALIZADO EN ASESORIA LEGAL PARA LA EJECUCION CONTRACTUAL PARA EL PROYECTO DE INVERSION: "RECONSTRUCCION DE PISTAS Y VEREDAS EN LA AV. LAS TORRES TRAMO DESDE LA AV. CIRCUNVALACION HASTA LA ALTURA DE LA QUINTA AV.M,, L=1.99 KM DISTRITO DE LURIGANCHO CHOCISA, LIMA - LIMA" CON CUI (IRI) N° 2498581</t>
  </si>
  <si>
    <t>10425421501</t>
  </si>
  <si>
    <t>SERVICIO ESPECIALIZADO EN REVISIÓN, COORDINACIÓN Y GESTIÓN DEL PROCESO DE AVANCE DE OBRA DEL PROYECTO: "RECONSTRUCCION DE PISTAS Y VEREDAS EN LA AV. LAS TORRES TRAMO DESDE LA AV. CIRCUNVALACION HASTA LA ALTURA DE LA QUINTA AV.M,, L=1.99 KM DISTRITO DE LURIGANCHO CHOCISA, LIMA - LIMA" CON CUI (IRI) N° 2498581</t>
  </si>
  <si>
    <t>10442706447</t>
  </si>
  <si>
    <t>CONSULTORIA PARA LA ELABORACION DEL ESTUDIO AMBIENTAL PARA EL EXPEDIENTE TECNICO: "CREACION DE LA INFRAESTRUCTURA VIAL Y PEATONAL DE LA AV. PROLONGACION NARANJAL, TRAMO AV. CANTA CALLAO - AV. PARAMONGA, DISTRITO DE SAN MARTIN DE PORRES - PROVINCIA DE LIMA - REGION LIMA" C.U.I. N° 2354775</t>
  </si>
  <si>
    <t>vigente</t>
  </si>
  <si>
    <t>SERVICIO ESPECIALIZADO PARA ESTUDIO DE TRAFICO,  PARA LA ELABORACION DEL EXPEDIENTE TECNICO DEL PI: "CREACION DE LA INFRAESTRUCTURA VIAL Y PEATONAL DE LA AV. PROLONGACION NARANJAL, TRAMO AV. CANTA CALLAO - AV. PARAMONGA, DISTRITO DE SAN MARTIN DE PORRES - PROVINCIA DE LIMA - REGION LIMA" C.U.I. N° 2354775</t>
  </si>
  <si>
    <t>SERVICIO ESPECIALIZADO PARA ESTUDIO DE TRANSITO PARA LA ELABORACION DEL EXPEDIENTE TECNICO DEL PI: "CREACION DE LA INFRAESTRUCTURA VIAL Y PEATONAL DE LA AV. PROLONGACION NARANJAL, TRAMO AV. CANTA CALLAO - AV. PARAMONGA, DISTRITO DE SAN MARTIN DE PORRES - PROVINCIA DE LIMA - REGION LIMA" C.U.I. N° 2354775</t>
  </si>
  <si>
    <t>SERVICIO ESPECIALIZADO PARA EL DISEÑO DE PAVIMENTO EN LA ELABORACION DEL EXPEDIENTE TECNICO DEL PI: "CREACION DE LA INFRAESTRUCTURA VIAL Y PEATONAL DE LA AV. PROLONGACION NARANJAL, TRAMO AV. CANTA CALLAO - AV. PARAMONGA, DISTRITO DE SAN MARTIN DE PORRES - PROVINCIA DE LIMA - REGION LIMA" C.U.I. N° 2354775</t>
  </si>
  <si>
    <t>CONTRATACION  DEL SERVICIO ESPECIALIZADO  EN REVISION , COORDINACION Y GESTION  DEL PROCESO  DEL AVANCE DE OBRA DEL PROYECTO  DE INVERSION  " MEJORAMIENTO  DEL CANAL  PRINCIPAL  LA ESTRELLA  TRAMO SECTOR  PARIACHI  II ETAPA  LA GLORIA  ZONA 6 DISTRITO  DE ATE-LIMA -LIMA  CON N° CUI  23677214</t>
  </si>
  <si>
    <t>SERVICIO DE SEGUIMIENTO Y MONITOREO DEL CUMPLIMIENTO DE LA NORMATIVA EN CONTRATACIONES EN LA EJECUCION CONTRACTUAL DE LA OBRA: "CREACION DEL SERVICIO DE TRANSITABILIDAD VEHICULAR EN LA AV. PRINCIPAL Y EN LOS TRAMOS DE LA AV. ALAMEDA DE ÑAÑA, AV. BERNARDO BALAGUER, AV. CUSIPATA, AV. NUEVO HORIZONTE, CALLE LOS ALAMOS, CALLE PRINCIPAL, AV. HUANCAYO, CALLE HUANCAYO Y AV. 24 DE SETIEMBRE, DEL DISTRITO DE LURIGANCHO - PROVINCIA DE LIMA - DEPARTAMENTO DE LIMA" ETAPA II, CON CUI N° 2503847</t>
  </si>
  <si>
    <t xml:space="preserve">ELABORACION  Y EJECUCION  DEL PLAN DE MONITOREO  ARQUEOLOGICO  DE LA OBRA  "MEJORAMIENTO  DEL CANAL TORREBLANCA  DE LA COMISION  DE REGANTES CAUDIVILLA PUNCHAUCA  -HUAYCOY , DISTRITO  DE CARABAYLLO  -LIMA-LIMA CON CUI  N°2234613 </t>
  </si>
  <si>
    <t>SERVICIO DE INSTALACION DE ENROCADO DE PROTECCION DEL CANAL TRAMO DE GANADEROS 02 EN LOS PANTANOS DE VILLA, EN EL DISTRITO DE CHORRILLO - LIMA - LIMA</t>
  </si>
  <si>
    <t>CONSULTORIA PARA LA ELABORACION Y EJECUCION DEL PLAN DE MONITOREO ARQUEOLOGICO DE LA OBRA "MEJORAMIENTO Y REHABILITACION DE LA AV. DOMINICOS, TRAMO AV. CANTA CALLO - LIMITE CON LA PROVINCIA CONSTITUCIONAL DEL CALLAO, DISTRITO DE SAN MARTIN DE PORRES, PROVINCIA DE LIMA, LIMA" CON CODIGO UNICO 2233865</t>
  </si>
  <si>
    <t>SERVICIO DE INGENIERIA PARA LA REVISION Y EVALUACION DE LAS VALORIZACIONES DE OBRA Y SUPERVISIÓN DEL PROYECTO: "CREACIÓN DEL SERVICIO DE PROTECCIÓN CONTRA INUNDACIONES EN EL SECTOR ROMA ALTA EN EL DISTRITO DE CARABAYLLO - PROVINCIA DE LIMA - DEPARTAMENTO DE LIMA" CUI 2413720</t>
  </si>
  <si>
    <t>SERVICIO DE INTERNET PARA EL COER</t>
  </si>
  <si>
    <t>SERVICIO DE INGENIERIA PARA EL SEGUIMIENTO Y MONITOREO  DEL PROYECTO: "CREACIÓN DEL SERVICIO DE PROTECCIÓN CONTRA INUNDACIONES EN EL SECTOR ROMA ALTA EN EL DISTRITO DE CARABAYLLO - PROVINCIA DE LIMA - DEPARTAMENTO DE LIMA" CUI 2413720</t>
  </si>
  <si>
    <t>SERVICIO DE ELABORACION  - MAQUETA</t>
  </si>
  <si>
    <t>SERVICIO  DE SEGUIMIENTO Y MONITOREO PARA EL AVANCE FISICO DE LA EJECUCION DE LA OBRA DEL PROYECTO DE INVERSION: "CREACIÓN DEL SERVICIO DE TRANSITABILIDAD VEHICULAR EN LA AV. PRINCIPAL Y EN LOS TRAMOS DE LA AV. ALAMEDA DE ÑAÑA, AV. BERNARDO BALAGUER , AV. CUSIPATA, AV. NUEVO HORIZONTE, CA. LOS ALAMOS, CA. PRINCIPAL, AV. HUANCAYO, CA. HUANCAYO Y AV. 24 DE SETIEMBRE DEL DISTRITO DE LURIGANCHO - LIMA - LIMA" ETAPA II CON CUI N° 2503847</t>
  </si>
  <si>
    <t>SERVICIO ESPECIALIZADO DE MONITOREO DEL PLAN DE DESVIO, SEÑALIZACION Y SEGURIDAD VIAL DEL  PROYECTO: "CREACIÓN DEL SERVICIO DE TRANSITABILIDAD VEHICULAR EN LA AV. PRINCIPAL Y EN LOS TRAMOS DE LA AV. ALAMEDA DE ÑAÑA, AV. BERNARDO BALAGUER , AV. CUSIPATA, AV. NUEVO HORIZONTE, CA. LOS ALAMOS, CA. PRINCIPAL, AV. HUANCAYO, CA. HUANCAYO Y AV. 24 DE SETIEMBRE DEL DISTRITO DE LURIGANCHO - LIMA - LIMA" ETAPA II CON CUI N° 2503847</t>
  </si>
  <si>
    <t>SERVICIO ESPECIALIZADO PARA ESTUDIO DE MECANICA DE SUELOS, ESTUDIO DE CANTERAS, DEPOSITOS DE MATERIAL EXCEDENTE Y FUENTE DE AGUA PARA LA ELABORACION DEL EXPEDIENTE TECNICO DEL PI: "CREACION DE LA INFRAESTRUCTURA VIAL Y PEATONAL DE LA AV. PROLONGACION NARANJAL, TRAMO AV. CANTA CALLAO - AV. PARAMONGA, DISTRITO DE SAN MARTIN DE PORRES - PROVINCIA DE LIMA - REGION LIMA" C.U.I. N° 2354775</t>
  </si>
  <si>
    <t>SERVICIO ESPECIALIZADO PARA LA REVISION Y VERIFICACION DE DOCUMENTOS TECNICOS GENERADOS EN EL PROYECTO: "CREACIÓN DEL SERVICIO DE TRANSITABILIDAD VEHICULAR EN LA AV. PRINCIPAL Y EN LOS TRAMOS DE LA AV. ALAMEDA DE ÑAÑA, AV. BERNARDO BALAGUER , AV. CUSIPATA, AV. NUEVO HORIZONTE, CA. LOS ALAMOS, CA. PRINCIPAL, AV. HUANCAYO, CA. HUANCAYO Y AV. 24 DE SETIEMBRE DEL DISTRITO DE LURIGANCHO - LIMA - LIMA" ETAPA II CON CUI N° 2503847</t>
  </si>
  <si>
    <t>SERVICIO DE SEGUIMIENTO  Y MONITOREO  PARA EL AVANCE  FISICO DE LA EJECUCION  DE LA OBRA  DEL PROYECTO  DE INVERSION  "CREACION  DEL PUENTO INCA MOYA  Y ACCESOS  DISTRITO DE CINEGUILLA  -PROVINCIA  DE LIMA DEPARTAMENTO  DE LIMA CON CODIGO UNICO  DE INVERSION  2258669</t>
  </si>
  <si>
    <t>SERVICIO DE ELABORACION DE TERMINOS DE REFERENCIA PARA LOS COMPONENTES INTANGIBLES DEL PROYECTO DE INVERSION: "CREACIÓN DEL SISTEMA DE VIGILANCIA Y CONTROL DEL AREA DE CONSERVACIÓN REGIONAL SISTEMA DE LOMAS DE LIMA - LOMAS DE ANCON, DISTRITO DE ANCON- PROVINCIA DE LIMA - DEPARTAMENTO DE LIMA" CON CUI N° 2507207.</t>
  </si>
  <si>
    <t>SUPERVISIÓN PARA EL SERVICIO DE RECUPERACIÓN DE PROYECTO: CONSTRUCCIÓN DE UN SISTEMA DE RIEGO CON FINES DE FORESTACIÓN Y AREAS VERDES, FORTALECIENDO LA PARTICIPACIÓN CIUDADANA Y LAS CAPACIDADES LOCALES DE HUAYCAN, DISTRITO DE ATE, LIMA - LIMA, CON C.U.I. N° 2124104</t>
  </si>
  <si>
    <t>SERVICIO ESPECIALIZADO EN REVISION, VERIFICACION Y ELABORACION DE INFORMES TECNICOS GENERADOS POR EL CONTRATISTA EJECUTOR DE LA OBRA Y DE LA SUPERVISION DEL PROYECTO DE INVERSION: "MEJORAMIENTO DEL CANAL PRINCIPAL LA ESTRELLA, TRAMO SECTOR PARIACHI II ETAPA LA GLORIA, ZONA 6 DISTRITO DE ATE - LIMA - LIMA" CON CUI N° 2367214</t>
  </si>
  <si>
    <t>SERVICIO DE UN SUPERVISION PARA EL INICIO DE LA OBRA</t>
  </si>
  <si>
    <t>10329220805</t>
  </si>
  <si>
    <t>SERVICIO ESPECIALIZADO PARA LA PROGRAMACION Y FASES DE DISEÑO DE RED SEMAFORICA PARA LA SEGUNDA ETAPA DEL PROYECTO DE INVERSION: !MEJORAMIENTO DEL SERVIICO DE TRANSITABILIDAD DE LA AV. REVOLUCION, TRAMO AV. TUPAC AMARU - JR. JULIO CESAR TELLO ROJAS (AA.HH. SANTA ROSA DE COLLIQUE) DISTRITO DE COMAS - LIMA - LIMA" C.U.I. N° 2512403</t>
  </si>
  <si>
    <t>SERVICIO DE SUPERVISION  PARA LA EJECUCION  DE LA OBRA  MEJORAMIENTO  DE VEREDAS , JARDINES , BERMA , CENTRAL  E  INSTALACION DE  SEMAFOROES  EN LA AV. CARLOS MARIATEGUI  TRAMO  PASAJE BRISTOL -AV.  WIESE (AV.  PROCERES  DE LA  INDEPENDENCIA ) DISTRITO  DE  SAN JUAN  DE LURIGANHO  -LIMA -LIMA  CON CODIGO UNICO  2144902</t>
  </si>
  <si>
    <t>CONTRATACION DE SERVICIO DE GESTIÓN PARA EL LEVANTAMIENTO DE OBSERVACIONES Y PAGO DE LIQUIDACIONES PARA LA ADQUISICION (TRATO DIRECTO) DE INMUEBLES AFECTADOS POR LA EJECUCIÓN DEL PROYECTO DE INVERSIÓN PÚBLIC: "CREACION DE LA INFRAESTRUCTURA VIAL Y PEATONAL DE LA AV. PROLONGACION NARANJAL, TRAMO: AV. CANTA CALLAO - AV. PARAMONGA, DISTRITO DE SAN MARTIN DE PORRES - PROVINCIA DE LIMA - REGION LIMA! CODIGO UNICO DE INVERSION N° 2354775,</t>
  </si>
  <si>
    <t>CONTRATACIÓN DE UN ESPECIALISTA EN CONTRATACIONES DEL ESTADO PARA LA GESTIÓN DEL PROCESO DE ACTOS PREPARATORIOS Y SELECCIÓN, ASÍ COMO LA REVISIÓN DE LOS REQUERIMIENTOS DE BIENES, SERVICIOS Y OBRAS DE LAS DIFERENTES ÁREAS USUARIAS DEL PROGRAMA DE GOBIERNO REGIONAL DE LIMA METROPOLITANA (PGRLM)</t>
  </si>
  <si>
    <t>CONTRATACIÓN DEL SERVICIO DE UN PROFESIONAL O TÉCNICO CERIFICADO POR EL OSCE PARA LA EJECUCIÓN DE PROCEDIMIENTOS DE SELECCIÓN DEL PROGRAMA DE GOBIERNO REGIONAL DE LIMA METROPOLITANA</t>
  </si>
  <si>
    <t xml:space="preserve">CONTRATACIÓN DEL SERVICIO DE UN ESPECIALISTA EN PROCEDIMIENTOS DE SELECCIÓN DE OBRAS Y CONSULTORIA DE OBRAS </t>
  </si>
  <si>
    <t>SERVICIO DE UN PROFESIONAL O TÉCNICO CERIFICADO POR EL OSCE PARA LA EJECUCIÓN DE PROCEDIMIENTOS DE SELECCIÓN Y MANEJO DE CATÁLOGO ELECTRÓNICO PARA EL ÁREA DE LÓGISTICA DEL PROGRAMA DE GOBIERNO REGIONAL DE LIMA METROPOLITANA</t>
  </si>
  <si>
    <t>CONTRATACION DEL SERVICIO DE UN ESPECIALISTA EN CONTRATACIONES DE BIENES Y SERVICIOS MENORES O IGUALES A 8 UIT, EN ATENCION DE LOS REQUERIMIENTOS SOLICITADOS POR LAS AREAS USUARIAS DEL PROGRAMA DE GOBIERNO REGIONAL DE LIMA METROPOLITANA</t>
  </si>
  <si>
    <t>SERVICIO ESPECIALIZADO LEGAL PARA LA ETAPA DE EJECUCIÓN CONTRACTUAL DE LA EJECUCIÓN DE OBRA: “CREACIÓN DE LA INFRAESTRUCTURA VIAL Y PEATONAL DE LA AV. SAN JOSÉ TRAMO: AV. EL SOL DE NARANJAL – AV. LOS ALISOS, DISTRITO DE SAN MARTIN DE PORRES – PROVINCIA DE LIMA – REGIÓN LIMA” CÓDIGO DE INVERSIÓN N° 2354896</t>
  </si>
  <si>
    <t>CONTRATACION DEL SERVICIO DE ELABORACION DE INFORMES TECNICOS DE PROCESAMIENTO FOTOGRAMETRICO DE FOTOGRAFIAS OBTENIDAS DE LOS VUELOS DE DRON DE VEINTICUATRO (TRAMOS Y ANALISIS DE AREAS EN FUNCION AL PELIGRO Y RIESGO EN EL AMBITO DE LIMA METROPOLITANA PARA LA SUBGERENCIA DE ESTIMACIÓN, PREVENCIÓN, REDUCCIÓN Y RECONSTRUCCIÓN</t>
  </si>
  <si>
    <t>se rebajó</t>
  </si>
  <si>
    <t>SERVICIO DE ELABORACION DE INFORMES TECNICOS PARA SOSTENIMIENTO Y PROTECCION FISICA DE LOS PUNTOS CRITICOS EN LAS CUENCAS Y QUEBRADAS EN EL AMBITO DE LIMA METROPOLITANA.</t>
  </si>
  <si>
    <t xml:space="preserve">CONTRATACION DEL SERVICIO DE ESPECIALISTA PARA LA ELABORACION DE REPORTES CONTABLES </t>
  </si>
  <si>
    <t>SERVICIO ESPECIALIZADO PARA LA REUBICACION DE BUZONES EN EL PROYECTO: "RECONSTRUCCION DEL PUENTE HUAYCOLORO Y COMPONENTE DE RIESGO  (ACCESOR) EN LA AV. CAMPOYO Y EN LA AV. LOS CISNES, DISTRITO DE SAN JUAN DE LURIGANCHO Y LURIGANCHO - CHOSICA - PROVINCIA DE LIMA - DEPARTAMENTO DE LIMA" CON CUI (IRI) N° 2386551.</t>
  </si>
  <si>
    <t>SERVICIO DE PLAN PROGRAMACION Y VIGILANCIA MEDICA DE LOS TRABAJADORES DEL PROGRAMA DE GOBIERNO REGIONAL DE LIMA METROPOLITANA, CON RIESGO DE EXPOSICION A COVID-19</t>
  </si>
  <si>
    <t>CONTRATACION DEL SERVICIO DE ACONDICIONAMIENTO</t>
  </si>
  <si>
    <t>CONTRATACION  DEL SERVICIO  ESPECIALIZADO EN ASISTENCIA TECNICA  Y SEGUIMIENTO  PARA  EL CUMPLIMIENTO  DE LA  NORMATIVA EN  CONTRATACIONES  DEL ESTADO EN LA EJECUCION CONTRACTUAL DEL PROYECTO  DE INVERSION :" CREACION  DE LA INFRAESTRUCTURA  VIAL  Y PEATONAL  DE LA  AV.  SAN JOSE , TRAMO : AV. EL SOL NARANJAL -AV. LOS  ALISOS , DISTRITO DE SAN MARTIN DE PORRES  -PROVINCIA  DE LIMA - REGION  LIMA " CON CUI  2354896</t>
  </si>
  <si>
    <t>10239301580</t>
  </si>
  <si>
    <t>CONTRATACION  DEL SERVICIO ESPECIALIZADO  EN REVISION , COORDINACION  Y GESTION  DEL PROCESO EJECUCION  DE OBRA  DEL PROYECTO DE INVERSION :" MEJORAMIENTO  DEL SERVICIO  DE TRANSITABILIDAD DE LA AV.  REVOLUCION , TRAMO  AV.  TUPAC  AMARU -JR.  JULIO  CESAR TELLO  ROJAS (A.A.HH. SANTA ROSA  DE  COLLIQUE )  DEL DISTRITO  DE COMAS  -PROVINCIA  DE  LIMA-DEPARTAMENTO  DE  LIMA " CON CUI  N 2612403</t>
  </si>
  <si>
    <t>SERVICIO DE ESPECIALISTA QUIMICO</t>
  </si>
  <si>
    <t>SERVICIO ESPECIALIZADO PARA LA REVISION, COMPATIBILIZACION Y ASESORAMIENTO DEL EXPEDIENTE TECNCIO DEL PI: "CREACION DE LA INFRAESTRUCTURA VIAL Y PEATONAL DE LA AV. PROLONGACION NARANJAL, TRAMO: AV. CANTA CALLAO - AV. PARAMONGA, DISTRITO DE SAN MARTIN DE PORRES - PROVINCIA DE LIMA - REGION LIMA" C.U.I. N° 2354775.</t>
  </si>
  <si>
    <t xml:space="preserve">SERVICIO ESPECIALIZADO  DE  CONTROL Y MANEJO  DEL SISTEMA DE CONTROL GUBERNAMENTAL  </t>
  </si>
  <si>
    <t>SERVICIO PARA LA ASESORIA LEGAL ESPECIALIZADA EN EL MARCO DE LA NORMATIVA EN CONTRATACIONES PARA LA EJECUCION CONTRACTUAL DEL PROYECTO DE INVERSION: "MEJORAMIENTO DEL SERVICIO DE TRANSITABILIDAD DE LA AV. REVOLUCION TRAMO AV. TUPAC AMARU - JR. JULIO CESAR TELLO ROJAS  (AA.HH. SANTA ROSA DE COLLIQUE) DEL DISTRITO DE COMAS - PROVINCIA DE LIMA  - DEPARTAMENTO DE LIMA" CON C.U.I. N° 2512403</t>
  </si>
  <si>
    <t>SERVICIO DE VERIFICACION Y REVISION DE DOCUMENTOS TECNICOS GENERADOS PARA LA EJECUCION DEL PROYECTO DE INVERSION PÚBLICA: "MEJORAMIENTO DEL SERVICIO DE TRANSITABILIDAD DE LA AV. REVOLUCION TRAMO AV. TUPAC AMARU - JR. JULIO CESAR TELLO ROJAS  (AA.HH. SANTA ROSA DE COLLIQUE) DEL DISTRITO DE COMAS - PROVINCIA DE LIMA  - DEPARTAMENTO DE LIMA" CON C.U.I. N° 2512403</t>
  </si>
  <si>
    <t>SERVICIO ESPECIALIZADO EN GESTION, MONITOREO Y ELABORACIÓN DE INFORMES TECNICOS PARA LA CULMINACION Y RECEPCION DE LA OBRA DEL PROYECTO: "CREACION DEL PUENTE INCA MOYA Y ACCESOR, DISTRITO DE CIENEGUILLA - PROVINCIA DE LIMA - DEPARTAMENTO DE LIMA" CON CODIGO UNICO DE INVERSIONES N° 2258669.</t>
  </si>
  <si>
    <t>CONTRATACION  DEL SERVICIO DE INGENIERIA   PARA EL SEGUIMIENTO Y MONITOREO  DEL PROYECTO  CREACION  DEL SERVICIO  DE PROTECCION  CONTRA  INUNDACIONES  DEL SECTOR  ROMA ALTA  EN EL DISTRITO  DE  CARABAYLLO  -PROVINCIA  DE LIMA DEPARTAMENTO  DE LIMA  CUI  2413720</t>
  </si>
  <si>
    <t>CONTRATACION  DEL SERVICIO  DE  INGENIERIA  PARA LA ELABORACION  DE INFORMES  DEL SEUGUIMIENTO PARA LIQUIDACION  DEL PROYECTO    MEJORAMIENTO  DEL CANAL DERIVADOR  NIEVERIA ENTRE  LAS PROGRESIVAS KM 0+000-0+5000 DISTRITO  DE LURIGANCHO  CHOSICA  -LIMA -LIMA  CUI 2278315 PARA  LA SUBGERENCIA  REGIONAL AGRARIA  DEL PROGRAMA DE GOBIERNO REGIONAL  DE  LIMA METROPOLITANA</t>
  </si>
  <si>
    <t>CONTRATACION  DEL SERVICIO  DE  INGENIERIA  PARA EL SEGUIMIENTO  Y MONITOREO  DEL PROYECTO    MEJORAMIENTO  DEL CANAL DERIVADOR  NIEVERIA ENTRE  LAS PROGRESIVAS KM 0+000-0+5000 DISTRITO  DE LURIGANCHO  CHOSICA  -LIMA -LIMA  CUI 2278315 PARA  LA SUBGERENCIA  REGIONAL AGRARIA  DEL PROGRAMA DE GOBIERNO REGIONAL  DE  LIMA METROPOLITANA</t>
  </si>
  <si>
    <t>CONTRATACION  DEL SERVICIO  DE INGENIERIA  PARA RECOPILACION DE INFORMACION , REVISION  DE LA DOCUMENTACION  TRAMITADA DEL PROYECTO  MEJORAMIENTO  DEL CANAL DERIVADOR  NIEVERIAENTRE  LAS PROGRESIVAS KM 0+000-0+5000 DISTRITO  DE LURIGANCHO  CHOSICA  -LIMA -LIMA  CUI 2278315 PARA  LA SUBGERENCIA  REGIONAL AGRARIA  DEL PROGRAMA DE GOBIERNO REGIONAL  DE  LIMA METROPOLITANA</t>
  </si>
  <si>
    <t>CONTRATACION  DEL SERVICIO  DE MONITOREO  Y SEGUIMIENTO  DEL AVANCE FINANCIERIO  PARA LA LIQUIDACION  DE OBRA  DEL PROYECTO  MEJORAMIENTO  DEL CANAL DERIVADOR  NIEVERIA ENTRE  LAS PROGRESIVAS KM 0+000-0+5000 DISTRITO  DE LURIGANCHO  CHOSICA  -LIMA -LIMA  CUI 2278315 PARA  LA SUBGERENCIA  REGIONAL AGRARIA  DEL PROGRAMA DE GOBIERNO REGIONAL  DE  LIMA METROPOLITANA</t>
  </si>
  <si>
    <t>SERVICIO ESPECIALIZADO EN MONITOREO, GESTION, REVISIÓN DEL PROCESO DE AVANCE DE OBRA DEL PROYECTO: "MEJORAMIENTO Y REHABILITACION DE LA AV. DOMINICIOS, TRAMOS AV. CANTA CALLAO - LIMITE CON LA PROVINCIA CONSTITUCIONAL DEL CALLAO, DISTRITO DE SAN MARTIN DE PORRES, PROVINCIA DE LIMA, LIMA" CON CUI N° 2233865</t>
  </si>
  <si>
    <t>SERVICIO DE MONITOREO, SUPERVISION E INSPECCION EN CONTROL DE CALIDAD EN LA ESPECIALIDAD DE SUELOS PARA LA EJECUCION DE LA OBRA: "MEJORAMIENTO DEL SERVICIO DE TRANSITABILIDAD DE LA AV. REVOLUCION, TRAMO AV. TUPAC AMARU - JR. JULIO CESAR TELLO ROJAS  (AA.HH. SANTA ROSA DE COLLIQUE), DISTRITO DE COMAS, PROVINCIA DE LIMA, DEPARTAMENTO DE LIMA" CON CUI N° 2512403</t>
  </si>
  <si>
    <t>SERVICIO ESPECIALIZADO DE SEGUIMIENTO DE LA EJECUCION FINANCIERA Y REPORE DE INFORMACION PARA REGISTROS DE ACTUALIZACION DE MONTOS DE INVERSION PARA EL PROYECTO DE INVERSION: "CREACION DE LA INFRAESTRUCTURA VIAL Y PEATONAL DE LA AV. SAN JOSE, TRAMO AV. EL SOL DE NARANJAL - AV. LOS ALISOS, DISTRITO DE SAN MARTIN DE PORRES - LIMA - LIMA" CON C.U.I. N° 2354896</t>
  </si>
  <si>
    <t>SERVICIO  DE CALIDAD DE SUELOS   PARA LA OBRA: MEJORAMIENTO  DEL SERVICIO  DE TRANSTITABILIDAD  DE LA AV. REVOLUCION , TRAMO  AV. TUPACA  AMARU  -JR. JULIO  CESAR TELLO  ROJAS (AA.HH. SANTA ROSA DE COLLIQUE DEL DISTRITO  DE COMAS  -PROVINCIA  DE LIMA CON CUI N 2512403</t>
  </si>
  <si>
    <t>CONTRATACION DEL SERVICIO DE LIMPIEZA PARA LAS INSTALACIONES DEL PGRLM Y DEL ALMACEN DE AYUDA HUMANITARIA DE LA SUBGERENCIA DE DEFENSA CIVIL DE LA GGRD DE LA MML</t>
  </si>
  <si>
    <t>SERVICIO ESPECIALIZADO EN GESTIÓN, MONITOREO Y ELABORACIÓN DE INFORMES TECNICOS PARA LA CULMINACION Y RECEPCION DE LA OBRA DEL PROYECTO: " AMPLIACION DEL SERVIICO DE TRANSITABILIDAD VEHICULAR Y PEATONAL DEL PTE. HUAYCOLORO, DISTRITO DE SAN JUAN DE LURIGANCHO - LIMA - LIMA" CUI (IRI) N° 2386551</t>
  </si>
  <si>
    <t>SERVICIO ESPECIALIZADO  PARA LA IDENTIFICACION  Y EVALUACION  DE RIESGO  ELECTRICO  DE LAS TORRES  DE ALTA TENSION  PARA EL PROYECTO  DE INVERSION : CREACION  DE LA INFRAESTRUCTURA VIAL Y PEATONAL  DE LA AV. PROLONGACION  NARANJAL , TRAMO AV. CANTA CALLAO  -AV. PARAMONGA, DISTRITO  DE SAN MARTIN DE PORRES  PROVINCIA  DE LIMA -REGION  LIMA  C.U.I N  2354775</t>
  </si>
  <si>
    <t>SERVICIO DE CONSULTORIA ESPECIALIZADA PARA LA EVALUACION ESTRUCTURAL DEL PGRLM</t>
  </si>
  <si>
    <t xml:space="preserve"> SERVICIO DE INGENIERIA  PARA LA REVISION  Y EVALUACION  DE LA ELABORACION DE ESTUDIO  A NIVEL EXPEDIENTE  TECNICO : CREACION  DEL SISTEMA DE VIGILANCIA  Y CONTROL  DEL AREA DE CONSERVACION REGIONAL  SISTEMA  DE LOMAS  DE LIMA  -LOMAS DE CARABAYLLO 2 DISTRITO  DE  CARABAYLLO -PROVINCIA  DE LIMA  -DEPARTAMENTO DE LIMA  CON CUI  2498880</t>
  </si>
  <si>
    <t>CONTRATACION  DEL SERFVICIO  DE MONITOREO  Y SEGUIMIENTO  DE LA EJECUCION  DE LOS TRABAJOS  PARA LIBERACION  DE  LAS INTERFERENCIAS POR LA EMPRESAS PRESTADORAS DEL PROYECTO  DE INVERSION : CREACION  DE LA INFRAESTRUCTURA  VIAL  Y PEATONAL  DE LA AV. SAN JOSE  TRAMO: AV. EL SOL DE NARANJAL  -AV. LOS ALISOS , DISTRITO DE SAN MARTIN  DE PORRES -PROVINCIA  DE LIMA -REGION DE LIMA-CON CODIGO UNICO  DE INVERSIONES  2354896</t>
  </si>
  <si>
    <r>
      <t xml:space="preserve">SERVICIO DE UN ESPECIALISTA EN CONTRATACIONES DEL ESTADO PARA LA GESTIÓN DE LA CONTRATACIÓN DEL SERVICIO DE CONSULTORÍA DE OBRA PARA LA SUPERVISIÓN DE OBRA: </t>
    </r>
    <r>
      <rPr>
        <sz val="10.5"/>
        <color theme="1"/>
        <rFont val="Calibri"/>
        <family val="2"/>
        <scheme val="minor"/>
      </rPr>
      <t>“CREACIÓN DE LA INFRAESTRUCTURA VIAL Y PEATONAL DE LA AV. PROLONGACIÓN NARANJAL, TRAMO: AV. CANTA CALLAO – AV. PARAMONGA, DISTRITO DE SAN MARTÍN DE PORRES – PROVINCIA DE LIMA – REGIÓN LIMA” C.U.I. N°2354775 DEL PROGRAMA DE GOBIERNO REGIONAL DE LIMA METROPOLITANA (PGRLM).</t>
    </r>
  </si>
  <si>
    <r>
      <t>SERVICIO ESPECIALIZADO EN GESTIÓN DEL SISTEMA ELECTRÓNICO DE LAS CONTRATACIONES DEL ESTADO (SEACE) DURANTE LA ETAPA DE LA FASE DE ACTOS PREPARATORIOS Y FASE DE SELECCIÓN PARA LA CONTRATACIÓN DE LA EJECUCIÓN Y SUPERVISIÓN DEL PROYECTO DE INVERSIÓN CON CUI N° 2354775</t>
    </r>
    <r>
      <rPr>
        <sz val="10.5"/>
        <color theme="1"/>
        <rFont val="Calibri"/>
        <family val="2"/>
        <scheme val="minor"/>
      </rPr>
      <t xml:space="preserve"> “CREACION DE LA INFRAESTRUCTURA VIAL Y PEATONAL DE LA AV. PROLONGACION NARANJAL, TRAMO: AV. CANTA CALLAO AV. PARAMONGA, DISTRITO DE SAN MARTIN DE PORRES - PROVINCIA DE LIMA REGIÓN LIMA” DEL PROGRAMA DE GOBIERNO REGIONAL DE LIMA METROPOLITANA</t>
    </r>
  </si>
  <si>
    <r>
      <t>SERVICIO ESPECIALIZADO LEGAL PARA LA ETAPA DE EJECUCIÓN CONTRACTUAL DE LA EJECUCIÓN DE OBRA</t>
    </r>
    <r>
      <rPr>
        <sz val="10.5"/>
        <color theme="1"/>
        <rFont val="Calibri"/>
        <family val="2"/>
        <scheme val="minor"/>
      </rPr>
      <t>: “MEJORAMIENTO DEL SERVICIO DE TRANSITABILIDAD DE LA AV. REVOLUCION, TRAMO AV. TUPAC AMARU - JR. JULIO CESAR TELLO ROJAS (AA.HH. SANTA ROSA DE COLLIQUE) DISTRITO DE COMAS – PROVINCIA DE LIMA –DEPARTAMENTO DE LIMA“  CON CODIGO UNICO DE INVERSION N° 2512403</t>
    </r>
  </si>
  <si>
    <t>CONTRATACIÓN DE UN ESPECIALISTA EN CONTRATACIONES DEL ESTADO PARA LA GESTIÓN DE LA CONTRATACIÓN DE LA EJECUCIÓN DE OBRA: “CREACIÓN DE LA INFRAESTRUCTURA VIAL Y PEATONAL DE LA AV. PROLONGACIÓN NARANJAL, TRAMO: AV. CANTA CALLAO – AV. PARAMONGA, DISTRITO DE SAN MARTÍN DE PORRES – PROVINCIA DE LIMA – REGIÓN LIMA” C.U.I. N°2354775 DEL PROGRAMA DE GOBIERNO REGIONAL DE LIMA METROPOLITANA (PGRLM)</t>
  </si>
  <si>
    <t>ERVICIO  ESPECIALIZADO  EN GESTION DOCUMENTARIA  Y ARCHIVO  DIGITALIZADO PARA  EL PROYECTO DE INVERSION : MEJORAMIENTO  DEL SERVICIO  DE TRANSITABILIDAD  DE LA AV. REVOLUCION  TRAMO  AV. TUPAC AMARU -JR. JULIO  CESAR TELLO ROJAS(AA.HH.SANTA  ROSA DE COLLIQUE ) DEL DISTRITO  DE COMAS -PROVINCIA  DE LIMA DEPARTAMENTO  DE LIMA  CON CODIGO UNICO  DE INVERSIONES  CUI  N 2512403</t>
  </si>
  <si>
    <t> CONTRATACION DEL SERVICIO DE MONITOREO Y SEGUIMIENTO DEL AVANCE FINANCIERO Y REGISTRO EN EL APLICATIVO DEL BANCO DE INVERSIONES Y EN EL SISTEMA DE INFOBRAS PARA EL PROYECTO DE INVERSION: "MEJORAMIENTO Y REHABILITACION DE LA AV. DOMINICOS, TRAMO AV. CANTA CALLAO -LIMITE CON LA PROVINCIA CONSTITUCIONAL DEL CALLAO, DISTRITO DE SAN MARTIN DE PORRES, PROVINCIA DE LIMA, LIMA  CON CODIGO UNICIO DE INVERSIONES N° 2233865</t>
  </si>
  <si>
    <t xml:space="preserve">CONTRATACION  DEL SERVICIO  DE  ESTUDIO  DE PRE INVERSION  "CREACION  DE  SERVICIOS  DE ATENCION  EN CASOS DE DESASTRES  NATURALES  O EMERGENCIAS  DISTRITO  DE LIMA -PROVINCIA  DE LIMA , DEPARTAMENTO  DE LIMA </t>
  </si>
  <si>
    <t>Contratacion Directa</t>
  </si>
  <si>
    <t>01-2022-MML/PGRLM</t>
  </si>
  <si>
    <t xml:space="preserve"> TARRILLO VERGEL ERNESTO</t>
  </si>
  <si>
    <t>CONTRATACIÍÓN DE SEGURO PATRIMONIAL PARA EL PROGRAMA DE GOBIERNO REGIONAL DE LIMA METROPOLITANA</t>
  </si>
  <si>
    <t>023-2021-MML/PGRLM</t>
  </si>
  <si>
    <t>MAPFRE PERU CIA DE SEGUROS Y REASEGUROS</t>
  </si>
  <si>
    <t>AS-SM-2-2022-MML/PGRLM-1</t>
  </si>
  <si>
    <t>CONSORCIO ELISAD SAC - SANTORINI SAC</t>
  </si>
  <si>
    <t>ADQUISICIÓN DE COMBUSTIBLE DIESEL B5 S-50 PARA LA MAQUINARIA PESADA DEL PROGRAMA NUESTRAS CIUDADES PNC DEL MINISTERIO DE VIVIENDA CONSTRUCCIÓN Y SANEAMIENTO MVCS EN EL MARCO DE LA ADENDA 03 AL CONVENIO 111-2019-VIVIENDA CON EL PROGRAMA DE GOBIERNO REGIONAL DE LIMA METROPOLITANA MML</t>
  </si>
  <si>
    <t>SIE-SIE-1-2022-MML/PGRLM-1</t>
  </si>
  <si>
    <t>CONSORCIO ORO NEGRO S.A.C</t>
  </si>
  <si>
    <t>ALQUILERES DE EDIFICACIONES, OFICINAS Y ESTRUCTURAS</t>
  </si>
  <si>
    <t>Expediente técnico compuesto por 4 entregables</t>
  </si>
  <si>
    <t>Servicio de supervisión de obra</t>
  </si>
  <si>
    <t>CONTRATO DECLARADO NULO</t>
  </si>
  <si>
    <t>Servicio compuesto por 5 entregables</t>
  </si>
  <si>
    <t>en proceso</t>
  </si>
  <si>
    <t>En proceso de recepción de obra</t>
  </si>
  <si>
    <t>---</t>
  </si>
  <si>
    <t>CONTRATACIÓN DEL SERVICIO DE CONSULTORÍA DE OBRA PARA LA ELABORACIÓN DEL EXPEDIENTE TÉCNICO DEL PROYECTO MEJORAMIENTO DE LA AV. REVOLUCIÓN TRAMO AV. TÚPAC AMARU JR. JULIO CESAR TELLO ROJAS (AAHH SANTA ROSA DE COLLIQUE) DISTRITO DE COMAS, PROVINCIA DE LIMA, DEPARTAMENTO DE LIMA, CÓDIGO ÚNICO DE INVERSIÓN N°2512403</t>
  </si>
  <si>
    <t>-</t>
  </si>
  <si>
    <t xml:space="preserve">TRANSPORTE </t>
  </si>
  <si>
    <t>AMBIENTE</t>
  </si>
  <si>
    <t xml:space="preserve">AGROPECUARIA </t>
  </si>
  <si>
    <t>PLANEAMIENTO, GESTION Y RESERVA DE CONTINGENCIA</t>
  </si>
  <si>
    <t>CONSULTORÍA DE OBRA PARA LA ELABORACIÓN DEL EXPEDIENTE TÉCNICO: CREACIÓN DEL PUENTE INCA MOYA EN EL DISTRITO DE CIENEGUILLA ¿ PROVINCIA DE LIMA ¿ DEPARTAMENTO DE LIMA C.U.I N° 2258669</t>
  </si>
  <si>
    <t xml:space="preserve">Estudio de Pre Inversion, esta compuesto por 03 entregables </t>
  </si>
  <si>
    <t>Expediente técnico</t>
  </si>
  <si>
    <t>PPTO 2023 (PROYECCION 31/12)</t>
  </si>
  <si>
    <t>Sub total 2023</t>
  </si>
  <si>
    <t>GOBIERNO REGIONAL DE LIMA METROPOLITANA</t>
  </si>
  <si>
    <t>PIA      
     Proyectado</t>
  </si>
  <si>
    <t>CONTRATACION DEL SERVICIO DE ARRENDAMIENTO DE LOCAL PARA EL FUNCIONAMIENTO DE LAS OFICINAS ADMINISTRATIVAS DEL PROGRAMA DE GOBIERNO REGIONAL DE LIMA METROPOLITANA</t>
  </si>
  <si>
    <t>SERVICIO DE LIMPIEZA DE LAS OFICINAS DEL PROGRAMA DE GOBIERNO REGIONAL DE LIMA METROPOLITANA Y DEL ALMACEN DE BIENES DE AYUDA HUMANITARIA DE LA SUBGERENCIA DE DEFENSA CIVIL DE LA GERENCIA DE GESTIÓN DEL RIESGO DE DESASTRES DE LA MUNICIPALIDAD METROPOLITANA DE LIMA</t>
  </si>
  <si>
    <t>EJECUCION DE OBRA MEJORAMIENTO DEL SERVICIO DE TRANSITABILIDAD DE LA AV. REVOLUCIÓN, TRAMO AV. TÚPAC AMARU JR. JULIO CÉSAR TELLO ROJAS (A.A.H.H. SANTA ROSA DE COLLIQUE) DEL DISTRITO DE COMASPROVINCIA DE LIMA ¿ DEPARTAMENTO DE LIMA C.U.I. N°2512403 I ETAPA</t>
  </si>
  <si>
    <t xml:space="preserve">
EJECUCION DE OBRA MEJORAMIENTO DEL CANAL PRINCIPAL LA ESTRELLA TRAMO SECTOR PARIACHI II ETAPA LA GLORIA ZONA 06 DISTRITO DE ATE LIMA,  LIMA CODIGO UNICO DE INVERSION N. 2367214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</si>
</sst>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280A]d&quot; de &quot;mmmm&quot; de &quot;yyyy;@"/>
    <numFmt numFmtId="165" formatCode="_-* #,##0_-;\-* #,##0_-;_-* &quot;-&quot;??_-;_-@_-"/>
    <numFmt numFmtId="166" formatCode="#,##0_ ;\-#,##0\ "/>
    <numFmt numFmtId="167" formatCode="0.0%"/>
    <numFmt numFmtId="168" formatCode="0.000%"/>
    <numFmt numFmtId="169" formatCode="#0.00"/>
    <numFmt numFmtId="170" formatCode="&quot;S/&quot;#,##0.00"/>
  </numFmts>
  <fonts count="56">
    <font>
      <sz val="11"/>
      <color theme="1"/>
      <name val="Calibri"/>
      <family val="2"/>
      <scheme val="minor"/>
    </font>
    <font>
      <sz val="11"/>
      <color theme="0"/>
      <name val="Calibri"/>
      <family val="2"/>
      <scheme val="minor"/>
    </font>
    <font>
      <b/>
      <sz val="8"/>
      <name val="Arial"/>
      <family val="2"/>
    </font>
    <font>
      <sz val="10"/>
      <name val="Arial"/>
      <family val="2"/>
    </font>
    <font>
      <sz val="8"/>
      <name val="Arial"/>
      <family val="2"/>
    </font>
    <font>
      <sz val="10"/>
      <name val="Arial Narrow"/>
      <family val="2"/>
    </font>
    <font>
      <sz val="8"/>
      <name val="Calibri"/>
      <family val="2"/>
      <scheme val="minor"/>
    </font>
    <font>
      <b/>
      <sz val="8"/>
      <name val="Calibri"/>
      <family val="2"/>
      <scheme val="minor"/>
    </font>
    <font>
      <sz val="10"/>
      <name val="Courier"/>
      <family val="3"/>
    </font>
    <font>
      <b/>
      <sz val="9"/>
      <name val="Arial"/>
      <family val="2"/>
    </font>
    <font>
      <b/>
      <sz val="10"/>
      <color theme="0"/>
      <name val="Arial"/>
      <family val="2"/>
    </font>
    <font>
      <b/>
      <sz val="8"/>
      <color theme="0"/>
      <name val="Arial"/>
      <family val="2"/>
    </font>
    <font>
      <b/>
      <sz val="12"/>
      <name val="Arial"/>
      <family val="2"/>
    </font>
    <font>
      <b/>
      <sz val="11"/>
      <color theme="0"/>
      <name val="Arial"/>
      <family val="2"/>
    </font>
    <font>
      <b/>
      <sz val="12"/>
      <color theme="0"/>
      <name val="Arial"/>
      <family val="2"/>
    </font>
    <font>
      <sz val="8"/>
      <color theme="1"/>
      <name val="Arial"/>
      <family val="2"/>
    </font>
    <font>
      <b/>
      <sz val="14"/>
      <color theme="0"/>
      <name val="Arial"/>
      <family val="2"/>
    </font>
    <font>
      <b/>
      <sz val="16"/>
      <color theme="0"/>
      <name val="Arial"/>
      <family val="2"/>
    </font>
    <font>
      <sz val="9"/>
      <name val="Arial"/>
      <family val="2"/>
    </font>
    <font>
      <sz val="12"/>
      <name val="Arial"/>
      <family val="2"/>
    </font>
    <font>
      <b/>
      <sz val="11"/>
      <color theme="0"/>
      <name val="Calibri"/>
      <family val="2"/>
      <scheme val="minor"/>
    </font>
    <font>
      <sz val="11"/>
      <name val="Calibri"/>
      <family val="2"/>
      <scheme val="minor"/>
    </font>
    <font>
      <b/>
      <sz val="11"/>
      <name val="Calibri"/>
      <family val="2"/>
      <scheme val="minor"/>
    </font>
    <font>
      <b/>
      <sz val="14"/>
      <color theme="0"/>
      <name val="Calibri"/>
      <family val="2"/>
      <scheme val="minor"/>
    </font>
    <font>
      <b/>
      <sz val="12"/>
      <color theme="0"/>
      <name val="Calibri"/>
      <family val="2"/>
      <scheme val="minor"/>
    </font>
    <font>
      <b/>
      <sz val="8"/>
      <color theme="0"/>
      <name val="Calibri"/>
      <family val="2"/>
      <scheme val="minor"/>
    </font>
    <font>
      <b/>
      <sz val="16"/>
      <color theme="0"/>
      <name val="Calibri"/>
      <family val="2"/>
      <scheme val="minor"/>
    </font>
    <font>
      <b/>
      <sz val="9"/>
      <color theme="0"/>
      <name val="Calibri"/>
      <family val="2"/>
      <scheme val="minor"/>
    </font>
    <font>
      <b/>
      <sz val="9"/>
      <color theme="0"/>
      <name val="Arial"/>
      <family val="2"/>
    </font>
    <font>
      <sz val="9"/>
      <color theme="0"/>
      <name val="Arial"/>
      <family val="2"/>
    </font>
    <font>
      <sz val="14"/>
      <color theme="0"/>
      <name val="Arial"/>
      <family val="2"/>
    </font>
    <font>
      <sz val="12"/>
      <color theme="0"/>
      <name val="Arial"/>
      <family val="2"/>
    </font>
    <font>
      <b/>
      <sz val="14"/>
      <name val="Arial"/>
      <family val="2"/>
    </font>
    <font>
      <sz val="11"/>
      <color theme="1"/>
      <name val="Calibri"/>
      <family val="2"/>
      <scheme val="minor"/>
    </font>
    <font>
      <b/>
      <sz val="10"/>
      <color theme="0"/>
      <name val="Calibri"/>
      <family val="2"/>
      <scheme val="minor"/>
    </font>
    <font>
      <b/>
      <sz val="10"/>
      <name val="Calibri"/>
      <family val="2"/>
      <scheme val="minor"/>
    </font>
    <font>
      <sz val="10"/>
      <name val="Calibri"/>
      <family val="2"/>
      <scheme val="minor"/>
    </font>
    <font>
      <sz val="9"/>
      <color indexed="8"/>
      <name val="Arial Narrow"/>
      <family val="2"/>
    </font>
    <font>
      <sz val="8"/>
      <name val="Arial Narrow"/>
      <family val="2"/>
    </font>
    <font>
      <sz val="9"/>
      <name val="Arial Narrow"/>
      <family val="2"/>
    </font>
    <font>
      <sz val="9"/>
      <color theme="1"/>
      <name val="Arial Narrow"/>
      <family val="2"/>
    </font>
    <font>
      <b/>
      <sz val="9"/>
      <color theme="1"/>
      <name val="Arial"/>
      <family val="2"/>
    </font>
    <font>
      <sz val="9"/>
      <color theme="1"/>
      <name val="Arial"/>
      <family val="2"/>
    </font>
    <font>
      <sz val="10"/>
      <name val="Helv"/>
      <family val="2"/>
    </font>
    <font>
      <sz val="11"/>
      <name val="Calibri"/>
      <family val="2"/>
    </font>
    <font>
      <sz val="11"/>
      <name val="Cali"/>
    </font>
    <font>
      <sz val="11"/>
      <color rgb="FF201F1E"/>
      <name val="Calibri"/>
      <family val="2"/>
      <scheme val="minor"/>
    </font>
    <font>
      <sz val="10"/>
      <color rgb="FF000000"/>
      <name val="Calibri"/>
      <family val="2"/>
      <scheme val="minor"/>
    </font>
    <font>
      <sz val="10"/>
      <color theme="1"/>
      <name val="Calibri"/>
      <family val="2"/>
      <scheme val="minor"/>
    </font>
    <font>
      <b/>
      <sz val="10.5"/>
      <color theme="1"/>
      <name val="Calibri"/>
      <family val="2"/>
      <scheme val="minor"/>
    </font>
    <font>
      <sz val="10.5"/>
      <color theme="1"/>
      <name val="Calibri"/>
      <family val="2"/>
      <scheme val="minor"/>
    </font>
    <font>
      <sz val="10"/>
      <color theme="0"/>
      <name val="Arial"/>
      <family val="2"/>
    </font>
    <font>
      <sz val="9"/>
      <color theme="2" tint="-0.89999084444715716"/>
      <name val="Arial"/>
      <family val="2"/>
    </font>
    <font>
      <sz val="8"/>
      <color theme="1"/>
      <name val="Calibri"/>
      <family val="2"/>
      <scheme val="minor"/>
    </font>
    <font>
      <sz val="9"/>
      <color rgb="FFFF0000"/>
      <name val="Arial"/>
      <family val="2"/>
    </font>
    <font>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bgColor indexed="64"/>
      </patternFill>
    </fill>
    <fill>
      <patternFill patternType="solid">
        <fgColor theme="4"/>
        <bgColor indexed="64"/>
      </patternFill>
    </fill>
  </fills>
  <borders count="61">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indexed="64"/>
      </bottom>
      <diagonal/>
    </border>
    <border>
      <left/>
      <right/>
      <top/>
      <bottom style="thin">
        <color indexed="64"/>
      </bottom>
      <diagonal/>
    </border>
    <border>
      <left style="thin">
        <color theme="0"/>
      </left>
      <right style="thin">
        <color theme="0"/>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top/>
      <bottom style="thin">
        <color theme="0"/>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indexed="64"/>
      </left>
      <right style="medium">
        <color indexed="64"/>
      </right>
      <top/>
      <bottom style="thin">
        <color indexed="64"/>
      </bottom>
      <diagonal/>
    </border>
    <border>
      <left/>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5" fillId="0" borderId="0"/>
    <xf numFmtId="49" fontId="8" fillId="0" borderId="0"/>
    <xf numFmtId="0" fontId="5" fillId="0" borderId="0"/>
    <xf numFmtId="0" fontId="3" fillId="0" borderId="0"/>
    <xf numFmtId="43" fontId="33" fillId="0" borderId="0" applyFont="0" applyFill="0" applyBorder="0" applyAlignment="0" applyProtection="0"/>
    <xf numFmtId="0" fontId="43" fillId="0" borderId="0"/>
    <xf numFmtId="9" fontId="33" fillId="0" borderId="0" applyFont="0" applyFill="0" applyBorder="0" applyAlignment="0" applyProtection="0"/>
  </cellStyleXfs>
  <cellXfs count="563">
    <xf numFmtId="0" fontId="0" fillId="0" borderId="0" xfId="0"/>
    <xf numFmtId="0" fontId="4"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justify" vertical="center" wrapText="1"/>
    </xf>
    <xf numFmtId="0" fontId="4" fillId="0" borderId="0" xfId="0" applyFont="1"/>
    <xf numFmtId="0" fontId="6" fillId="0" borderId="0" xfId="0" applyFont="1"/>
    <xf numFmtId="0" fontId="7" fillId="0" borderId="0" xfId="1" applyFont="1" applyAlignment="1">
      <alignment vertical="center"/>
    </xf>
    <xf numFmtId="0" fontId="6" fillId="0" borderId="0" xfId="0" applyFont="1" applyAlignment="1">
      <alignment vertical="center" wrapText="1"/>
    </xf>
    <xf numFmtId="0" fontId="6" fillId="0" borderId="0" xfId="0" applyFont="1" applyAlignment="1">
      <alignment wrapText="1"/>
    </xf>
    <xf numFmtId="49" fontId="7" fillId="0" borderId="0" xfId="2" applyFont="1" applyAlignment="1">
      <alignment horizontal="left" vertical="center"/>
    </xf>
    <xf numFmtId="3" fontId="6" fillId="0" borderId="0" xfId="2" applyNumberFormat="1" applyFont="1" applyAlignment="1">
      <alignment vertical="center"/>
    </xf>
    <xf numFmtId="3" fontId="6" fillId="0" borderId="0" xfId="2" applyNumberFormat="1" applyFont="1" applyAlignment="1">
      <alignment horizontal="right" vertical="center"/>
    </xf>
    <xf numFmtId="0" fontId="4" fillId="0" borderId="6" xfId="0" applyFont="1" applyBorder="1" applyAlignment="1">
      <alignment horizontal="center" vertical="center" wrapText="1"/>
    </xf>
    <xf numFmtId="0" fontId="7" fillId="0" borderId="0" xfId="0" applyFont="1" applyAlignment="1">
      <alignment horizontal="center" vertical="center" wrapText="1"/>
    </xf>
    <xf numFmtId="0" fontId="18" fillId="0" borderId="0" xfId="0" applyFont="1"/>
    <xf numFmtId="0" fontId="9" fillId="0" borderId="0" xfId="1" applyFont="1" applyAlignment="1">
      <alignment vertical="center"/>
    </xf>
    <xf numFmtId="0" fontId="18" fillId="0" borderId="10" xfId="0" applyFont="1" applyBorder="1"/>
    <xf numFmtId="0" fontId="18" fillId="0" borderId="9" xfId="0" applyFont="1" applyBorder="1"/>
    <xf numFmtId="0" fontId="18" fillId="0" borderId="29" xfId="0" applyFont="1" applyBorder="1"/>
    <xf numFmtId="0" fontId="18" fillId="0" borderId="2" xfId="0" applyFont="1" applyBorder="1"/>
    <xf numFmtId="0" fontId="18" fillId="0" borderId="30" xfId="0" applyFont="1" applyBorder="1"/>
    <xf numFmtId="0" fontId="18" fillId="0" borderId="1" xfId="0" applyFont="1" applyBorder="1"/>
    <xf numFmtId="49" fontId="18" fillId="0" borderId="23" xfId="0" applyNumberFormat="1" applyFont="1" applyBorder="1" applyAlignment="1">
      <alignment horizontal="left"/>
    </xf>
    <xf numFmtId="0" fontId="18" fillId="0" borderId="22" xfId="0" applyFont="1" applyBorder="1"/>
    <xf numFmtId="0" fontId="18" fillId="0" borderId="5" xfId="0" applyFont="1" applyBorder="1"/>
    <xf numFmtId="0" fontId="18" fillId="0" borderId="6" xfId="0" applyFont="1" applyBorder="1"/>
    <xf numFmtId="0" fontId="18" fillId="0" borderId="15" xfId="0" applyFont="1" applyBorder="1"/>
    <xf numFmtId="0" fontId="18" fillId="0" borderId="21" xfId="0" applyFont="1" applyBorder="1"/>
    <xf numFmtId="49" fontId="18" fillId="0" borderId="33" xfId="0" applyNumberFormat="1" applyFont="1" applyBorder="1" applyAlignment="1">
      <alignment horizontal="left"/>
    </xf>
    <xf numFmtId="0" fontId="18" fillId="2" borderId="11" xfId="0" applyFont="1" applyFill="1" applyBorder="1" applyAlignment="1">
      <alignment horizontal="right"/>
    </xf>
    <xf numFmtId="0" fontId="18" fillId="2" borderId="7" xfId="0" applyFont="1" applyFill="1" applyBorder="1"/>
    <xf numFmtId="0" fontId="18" fillId="2" borderId="8" xfId="0" applyFont="1" applyFill="1" applyBorder="1"/>
    <xf numFmtId="0" fontId="18" fillId="2" borderId="31" xfId="0" applyFont="1" applyFill="1" applyBorder="1"/>
    <xf numFmtId="0" fontId="18" fillId="2" borderId="32" xfId="0" applyFont="1" applyFill="1" applyBorder="1"/>
    <xf numFmtId="0" fontId="18" fillId="0" borderId="23" xfId="0" applyFont="1" applyBorder="1"/>
    <xf numFmtId="0" fontId="18" fillId="0" borderId="3" xfId="0" applyFont="1" applyBorder="1"/>
    <xf numFmtId="0" fontId="18" fillId="0" borderId="4" xfId="0" applyFont="1" applyBorder="1"/>
    <xf numFmtId="0" fontId="18" fillId="0" borderId="13" xfId="0" applyFont="1" applyBorder="1"/>
    <xf numFmtId="0" fontId="18" fillId="0" borderId="20" xfId="0" applyFont="1" applyBorder="1"/>
    <xf numFmtId="0" fontId="18" fillId="0" borderId="33" xfId="0" applyFont="1" applyBorder="1" applyAlignment="1">
      <alignment horizontal="right"/>
    </xf>
    <xf numFmtId="0" fontId="9" fillId="0" borderId="0" xfId="0" applyFont="1"/>
    <xf numFmtId="0" fontId="18" fillId="0" borderId="0" xfId="1" applyFont="1" applyAlignment="1">
      <alignment horizontal="left" vertical="center"/>
    </xf>
    <xf numFmtId="0" fontId="18" fillId="0" borderId="0" xfId="1" applyFont="1" applyAlignment="1">
      <alignment vertical="center"/>
    </xf>
    <xf numFmtId="49" fontId="18" fillId="0" borderId="0" xfId="3" applyNumberFormat="1" applyFont="1" applyAlignment="1">
      <alignment horizontal="left" vertical="center"/>
    </xf>
    <xf numFmtId="0" fontId="9" fillId="0" borderId="0" xfId="1" applyFont="1" applyAlignment="1">
      <alignment horizontal="center" vertical="center"/>
    </xf>
    <xf numFmtId="0" fontId="12" fillId="0" borderId="0" xfId="4" applyFont="1"/>
    <xf numFmtId="0" fontId="12" fillId="0" borderId="0" xfId="1" applyFont="1" applyAlignment="1">
      <alignment vertical="center"/>
    </xf>
    <xf numFmtId="0" fontId="19" fillId="0" borderId="0" xfId="4" applyFont="1"/>
    <xf numFmtId="0" fontId="18" fillId="0" borderId="0" xfId="4" applyFont="1"/>
    <xf numFmtId="0" fontId="9" fillId="0" borderId="0" xfId="4" applyFont="1" applyAlignment="1">
      <alignment horizontal="center"/>
    </xf>
    <xf numFmtId="164" fontId="18" fillId="0" borderId="0" xfId="0" applyNumberFormat="1" applyFont="1"/>
    <xf numFmtId="0" fontId="18" fillId="0" borderId="0" xfId="0" applyFont="1" applyAlignment="1">
      <alignment horizontal="center" wrapText="1"/>
    </xf>
    <xf numFmtId="0" fontId="9" fillId="0" borderId="0" xfId="0" applyFont="1" applyAlignment="1">
      <alignment horizontal="center" textRotation="90" wrapText="1"/>
    </xf>
    <xf numFmtId="0" fontId="18" fillId="0" borderId="19" xfId="0" applyFont="1" applyBorder="1"/>
    <xf numFmtId="0" fontId="2" fillId="0" borderId="0" xfId="0" applyFont="1" applyAlignment="1">
      <alignment horizontal="left" indent="2"/>
    </xf>
    <xf numFmtId="0" fontId="9" fillId="0" borderId="6" xfId="1" applyFont="1" applyBorder="1" applyAlignment="1">
      <alignment vertical="center"/>
    </xf>
    <xf numFmtId="0" fontId="9" fillId="0" borderId="6" xfId="1" applyFont="1" applyBorder="1" applyAlignment="1">
      <alignment horizontal="left" vertical="center"/>
    </xf>
    <xf numFmtId="0" fontId="18" fillId="0" borderId="34" xfId="0" applyFont="1" applyBorder="1"/>
    <xf numFmtId="0" fontId="9" fillId="0" borderId="4" xfId="1" applyFont="1" applyBorder="1" applyAlignment="1">
      <alignment vertical="center"/>
    </xf>
    <xf numFmtId="0" fontId="16" fillId="3" borderId="25" xfId="1" applyFont="1" applyFill="1" applyBorder="1" applyAlignment="1">
      <alignment vertical="center"/>
    </xf>
    <xf numFmtId="0" fontId="28" fillId="3" borderId="25" xfId="1" applyFont="1" applyFill="1" applyBorder="1" applyAlignment="1">
      <alignment horizontal="center" vertical="center"/>
    </xf>
    <xf numFmtId="0" fontId="29" fillId="3" borderId="25" xfId="0" applyFont="1" applyFill="1" applyBorder="1"/>
    <xf numFmtId="0" fontId="28" fillId="3" borderId="25" xfId="1" applyFont="1" applyFill="1" applyBorder="1" applyAlignment="1">
      <alignment horizontal="center" vertical="center" wrapText="1"/>
    </xf>
    <xf numFmtId="0" fontId="30" fillId="3" borderId="25" xfId="0" applyFont="1" applyFill="1" applyBorder="1" applyAlignment="1">
      <alignment horizontal="center" vertical="center"/>
    </xf>
    <xf numFmtId="0" fontId="10" fillId="3" borderId="25" xfId="1" applyFont="1" applyFill="1" applyBorder="1" applyAlignment="1">
      <alignment horizontal="center" vertical="center" wrapText="1"/>
    </xf>
    <xf numFmtId="0" fontId="10" fillId="3" borderId="25" xfId="1" applyFont="1" applyFill="1" applyBorder="1" applyAlignment="1">
      <alignment horizontal="center" vertical="center"/>
    </xf>
    <xf numFmtId="0" fontId="28" fillId="3" borderId="36" xfId="1" applyFont="1" applyFill="1" applyBorder="1" applyAlignment="1">
      <alignment horizontal="center" vertical="center" wrapText="1"/>
    </xf>
    <xf numFmtId="0" fontId="28" fillId="3" borderId="39" xfId="1" applyFont="1" applyFill="1" applyBorder="1" applyAlignment="1">
      <alignment horizontal="center" vertical="center" wrapText="1"/>
    </xf>
    <xf numFmtId="0" fontId="28" fillId="3" borderId="40" xfId="1" applyFont="1" applyFill="1" applyBorder="1" applyAlignment="1">
      <alignment horizontal="center" vertical="center" wrapText="1"/>
    </xf>
    <xf numFmtId="0" fontId="28" fillId="3" borderId="41" xfId="1" applyFont="1" applyFill="1" applyBorder="1" applyAlignment="1">
      <alignment horizontal="center" vertical="center" wrapText="1"/>
    </xf>
    <xf numFmtId="0" fontId="30" fillId="3" borderId="26" xfId="0" applyFont="1" applyFill="1" applyBorder="1" applyAlignment="1">
      <alignment horizontal="center" vertical="center"/>
    </xf>
    <xf numFmtId="0" fontId="18" fillId="0" borderId="25" xfId="0" applyFont="1" applyBorder="1"/>
    <xf numFmtId="0" fontId="13" fillId="3" borderId="25" xfId="1" applyFont="1" applyFill="1" applyBorder="1" applyAlignment="1">
      <alignment vertical="center"/>
    </xf>
    <xf numFmtId="49" fontId="10" fillId="3" borderId="25" xfId="2" applyFont="1" applyFill="1" applyBorder="1" applyAlignment="1">
      <alignment horizontal="center" textRotation="90" wrapText="1"/>
    </xf>
    <xf numFmtId="0" fontId="20" fillId="3" borderId="25" xfId="0" applyFont="1" applyFill="1" applyBorder="1" applyAlignment="1">
      <alignment horizontal="center" wrapText="1"/>
    </xf>
    <xf numFmtId="0" fontId="13" fillId="3" borderId="35" xfId="0" applyFont="1" applyFill="1" applyBorder="1" applyAlignment="1">
      <alignment horizontal="center" vertical="center" wrapText="1"/>
    </xf>
    <xf numFmtId="0" fontId="9" fillId="5" borderId="6" xfId="1" applyFont="1" applyFill="1" applyBorder="1" applyAlignment="1">
      <alignment horizontal="left" vertical="center"/>
    </xf>
    <xf numFmtId="0" fontId="9" fillId="5" borderId="6" xfId="1" applyFont="1" applyFill="1" applyBorder="1" applyAlignment="1">
      <alignment vertical="center"/>
    </xf>
    <xf numFmtId="0" fontId="29" fillId="0" borderId="0" xfId="0" applyFont="1"/>
    <xf numFmtId="0" fontId="18" fillId="0" borderId="24" xfId="0" applyFont="1" applyBorder="1"/>
    <xf numFmtId="0" fontId="28" fillId="3" borderId="25" xfId="0" applyFont="1" applyFill="1" applyBorder="1"/>
    <xf numFmtId="49" fontId="29" fillId="3" borderId="25" xfId="3" quotePrefix="1" applyNumberFormat="1" applyFont="1" applyFill="1" applyBorder="1" applyAlignment="1">
      <alignment horizontal="left" vertical="center"/>
    </xf>
    <xf numFmtId="0" fontId="16" fillId="3" borderId="25" xfId="1" applyFont="1" applyFill="1" applyBorder="1" applyAlignment="1">
      <alignment horizontal="center" vertical="center"/>
    </xf>
    <xf numFmtId="0" fontId="28" fillId="3" borderId="25" xfId="1" applyFont="1" applyFill="1" applyBorder="1" applyAlignment="1">
      <alignment vertical="center"/>
    </xf>
    <xf numFmtId="15" fontId="10" fillId="3" borderId="25" xfId="1" applyNumberFormat="1" applyFont="1" applyFill="1" applyBorder="1" applyAlignment="1">
      <alignment horizontal="center" vertical="center"/>
    </xf>
    <xf numFmtId="0" fontId="9" fillId="3" borderId="25" xfId="1" applyFont="1" applyFill="1" applyBorder="1" applyAlignment="1">
      <alignment horizontal="center" vertical="center"/>
    </xf>
    <xf numFmtId="0" fontId="9" fillId="3" borderId="25" xfId="1" applyFont="1" applyFill="1" applyBorder="1" applyAlignment="1">
      <alignment vertical="center"/>
    </xf>
    <xf numFmtId="0" fontId="28" fillId="3" borderId="25" xfId="0" applyFont="1" applyFill="1" applyBorder="1" applyAlignment="1">
      <alignment horizontal="center" vertical="center" wrapText="1"/>
    </xf>
    <xf numFmtId="0" fontId="14" fillId="3" borderId="25" xfId="0" applyFont="1" applyFill="1" applyBorder="1" applyAlignment="1">
      <alignment horizontal="center"/>
    </xf>
    <xf numFmtId="0" fontId="28" fillId="3" borderId="25" xfId="0" applyFont="1" applyFill="1" applyBorder="1" applyAlignment="1">
      <alignment horizontal="center"/>
    </xf>
    <xf numFmtId="0" fontId="18" fillId="0" borderId="16" xfId="1" applyFont="1" applyBorder="1" applyAlignment="1">
      <alignment horizontal="center" vertical="center"/>
    </xf>
    <xf numFmtId="0" fontId="31" fillId="3" borderId="25" xfId="0" applyFont="1" applyFill="1" applyBorder="1" applyAlignment="1">
      <alignment horizontal="center" vertical="center" wrapText="1"/>
    </xf>
    <xf numFmtId="49" fontId="11" fillId="3" borderId="25" xfId="2" applyFont="1" applyFill="1" applyBorder="1" applyAlignment="1">
      <alignment horizontal="center" textRotation="90" wrapText="1"/>
    </xf>
    <xf numFmtId="49" fontId="11" fillId="3" borderId="25" xfId="2" applyFont="1" applyFill="1" applyBorder="1" applyAlignment="1">
      <alignment horizontal="center" vertical="center"/>
    </xf>
    <xf numFmtId="4" fontId="11" fillId="3" borderId="25" xfId="2" applyNumberFormat="1" applyFont="1" applyFill="1" applyBorder="1" applyAlignment="1">
      <alignment horizontal="right" vertical="center"/>
    </xf>
    <xf numFmtId="0" fontId="28" fillId="3" borderId="35" xfId="0" applyFont="1" applyFill="1" applyBorder="1" applyAlignment="1">
      <alignment horizontal="center" vertical="center" wrapText="1"/>
    </xf>
    <xf numFmtId="0" fontId="9" fillId="0" borderId="0" xfId="4" applyFont="1"/>
    <xf numFmtId="49" fontId="9" fillId="0" borderId="0" xfId="3" applyNumberFormat="1" applyFont="1" applyAlignment="1">
      <alignment horizontal="left" vertical="center"/>
    </xf>
    <xf numFmtId="0" fontId="9" fillId="0" borderId="0" xfId="1" applyFont="1" applyAlignment="1">
      <alignment horizontal="left" vertical="center"/>
    </xf>
    <xf numFmtId="0" fontId="2" fillId="0" borderId="0" xfId="0" applyFont="1" applyAlignment="1">
      <alignment vertical="top"/>
    </xf>
    <xf numFmtId="164" fontId="28" fillId="3" borderId="35" xfId="0" applyNumberFormat="1" applyFont="1" applyFill="1" applyBorder="1" applyAlignment="1">
      <alignment horizontal="center" vertical="center" textRotation="90" wrapText="1"/>
    </xf>
    <xf numFmtId="0" fontId="29" fillId="3" borderId="36" xfId="0" applyFont="1" applyFill="1" applyBorder="1"/>
    <xf numFmtId="0" fontId="18" fillId="0" borderId="6" xfId="1" applyFont="1" applyBorder="1" applyAlignment="1">
      <alignment horizontal="left" vertical="center"/>
    </xf>
    <xf numFmtId="0" fontId="16" fillId="3" borderId="33" xfId="1" applyFont="1" applyFill="1" applyBorder="1" applyAlignment="1">
      <alignment horizontal="center" vertical="center"/>
    </xf>
    <xf numFmtId="0" fontId="25" fillId="3" borderId="35" xfId="0" applyFont="1" applyFill="1" applyBorder="1" applyAlignment="1">
      <alignment horizontal="center" vertical="center" textRotation="90" wrapText="1"/>
    </xf>
    <xf numFmtId="0" fontId="27" fillId="3" borderId="35" xfId="0" applyFont="1" applyFill="1" applyBorder="1" applyAlignment="1">
      <alignment horizontal="center" vertical="center" textRotation="90" wrapText="1"/>
    </xf>
    <xf numFmtId="0" fontId="24" fillId="3" borderId="35" xfId="0" applyFont="1" applyFill="1" applyBorder="1" applyAlignment="1">
      <alignment horizontal="center" vertical="center" textRotation="90" wrapText="1"/>
    </xf>
    <xf numFmtId="49" fontId="23" fillId="3" borderId="36" xfId="2" applyFont="1" applyFill="1" applyBorder="1" applyAlignment="1">
      <alignment horizontal="left" vertical="center"/>
    </xf>
    <xf numFmtId="0" fontId="6" fillId="0" borderId="6" xfId="0" applyFont="1" applyBorder="1"/>
    <xf numFmtId="3" fontId="6" fillId="0" borderId="6" xfId="0" applyNumberFormat="1" applyFont="1" applyBorder="1"/>
    <xf numFmtId="0" fontId="22" fillId="0" borderId="6" xfId="0" applyFont="1" applyBorder="1"/>
    <xf numFmtId="0" fontId="22" fillId="0" borderId="6" xfId="0" applyFont="1" applyBorder="1" applyAlignment="1">
      <alignment wrapText="1"/>
    </xf>
    <xf numFmtId="0" fontId="10" fillId="3" borderId="35" xfId="1" applyFont="1" applyFill="1" applyBorder="1" applyAlignment="1">
      <alignment horizontal="center" vertical="center"/>
    </xf>
    <xf numFmtId="0" fontId="28" fillId="3" borderId="36" xfId="1" applyFont="1" applyFill="1" applyBorder="1" applyAlignment="1">
      <alignment horizontal="center" vertical="center"/>
    </xf>
    <xf numFmtId="0" fontId="28" fillId="3" borderId="36" xfId="1" applyFont="1" applyFill="1" applyBorder="1" applyAlignment="1">
      <alignment vertical="center"/>
    </xf>
    <xf numFmtId="0" fontId="28" fillId="4" borderId="6" xfId="1" applyFont="1" applyFill="1" applyBorder="1" applyAlignment="1">
      <alignment horizontal="center" vertical="center"/>
    </xf>
    <xf numFmtId="0" fontId="18" fillId="0" borderId="6" xfId="1" applyFont="1" applyBorder="1" applyAlignment="1">
      <alignment horizontal="center" vertical="center"/>
    </xf>
    <xf numFmtId="0" fontId="10" fillId="3" borderId="35" xfId="0" applyFont="1" applyFill="1" applyBorder="1" applyAlignment="1">
      <alignment horizontal="center" vertical="center" wrapText="1"/>
    </xf>
    <xf numFmtId="164" fontId="10" fillId="3" borderId="35" xfId="0" applyNumberFormat="1" applyFont="1" applyFill="1" applyBorder="1" applyAlignment="1">
      <alignment horizontal="center" textRotation="90" wrapText="1"/>
    </xf>
    <xf numFmtId="0" fontId="9" fillId="3" borderId="36" xfId="0" applyFont="1" applyFill="1" applyBorder="1" applyAlignment="1">
      <alignment horizontal="center"/>
    </xf>
    <xf numFmtId="0" fontId="18" fillId="3" borderId="36" xfId="0" applyFont="1" applyFill="1" applyBorder="1"/>
    <xf numFmtId="164" fontId="18" fillId="3" borderId="36" xfId="0" applyNumberFormat="1" applyFont="1" applyFill="1" applyBorder="1"/>
    <xf numFmtId="164" fontId="18" fillId="0" borderId="6" xfId="0" applyNumberFormat="1" applyFont="1" applyBorder="1"/>
    <xf numFmtId="0" fontId="28" fillId="3" borderId="35" xfId="4" applyFont="1" applyFill="1" applyBorder="1" applyAlignment="1">
      <alignment horizontal="center" vertical="center"/>
    </xf>
    <xf numFmtId="0" fontId="28" fillId="3" borderId="35" xfId="4" applyFont="1" applyFill="1" applyBorder="1" applyAlignment="1">
      <alignment horizontal="center" vertical="center" wrapText="1"/>
    </xf>
    <xf numFmtId="0" fontId="16" fillId="3" borderId="36" xfId="4" applyFont="1" applyFill="1" applyBorder="1" applyAlignment="1">
      <alignment horizontal="center"/>
    </xf>
    <xf numFmtId="0" fontId="28" fillId="3" borderId="36" xfId="4" applyFont="1" applyFill="1" applyBorder="1" applyAlignment="1">
      <alignment horizontal="center"/>
    </xf>
    <xf numFmtId="0" fontId="29" fillId="3" borderId="36" xfId="4" applyFont="1" applyFill="1" applyBorder="1"/>
    <xf numFmtId="0" fontId="18" fillId="0" borderId="6" xfId="4" applyFont="1" applyBorder="1"/>
    <xf numFmtId="3" fontId="18" fillId="0" borderId="6" xfId="4" applyNumberFormat="1" applyFont="1" applyBorder="1"/>
    <xf numFmtId="0" fontId="23" fillId="3" borderId="25" xfId="0" applyFont="1" applyFill="1" applyBorder="1" applyAlignment="1">
      <alignment horizontal="center" vertical="center"/>
    </xf>
    <xf numFmtId="0" fontId="0" fillId="0" borderId="6" xfId="0" applyBorder="1" applyAlignment="1">
      <alignment horizontal="left"/>
    </xf>
    <xf numFmtId="0" fontId="0" fillId="0" borderId="6" xfId="0" applyBorder="1" applyAlignment="1">
      <alignment horizontal="left" wrapText="1"/>
    </xf>
    <xf numFmtId="0" fontId="21" fillId="0" borderId="6" xfId="0" applyFont="1" applyBorder="1" applyAlignment="1">
      <alignment horizontal="left"/>
    </xf>
    <xf numFmtId="3" fontId="25" fillId="3" borderId="36" xfId="0" applyNumberFormat="1" applyFont="1" applyFill="1" applyBorder="1" applyAlignment="1">
      <alignment horizontal="right"/>
    </xf>
    <xf numFmtId="0" fontId="20" fillId="3" borderId="25" xfId="0" applyFont="1" applyFill="1" applyBorder="1" applyAlignment="1">
      <alignment horizontal="center" vertical="center" wrapText="1"/>
    </xf>
    <xf numFmtId="0" fontId="35" fillId="0" borderId="0" xfId="0" applyFont="1" applyAlignment="1">
      <alignment horizontal="center" vertical="center"/>
    </xf>
    <xf numFmtId="0" fontId="34" fillId="3" borderId="35" xfId="0" applyFont="1" applyFill="1" applyBorder="1" applyAlignment="1">
      <alignment horizontal="center" vertical="center" wrapText="1"/>
    </xf>
    <xf numFmtId="0" fontId="34" fillId="3" borderId="35" xfId="0" applyFont="1" applyFill="1" applyBorder="1" applyAlignment="1">
      <alignment horizontal="center" vertical="center"/>
    </xf>
    <xf numFmtId="0" fontId="25" fillId="3" borderId="35" xfId="0" applyFont="1" applyFill="1" applyBorder="1" applyAlignment="1">
      <alignment horizontal="center" vertical="center" wrapText="1"/>
    </xf>
    <xf numFmtId="0" fontId="36" fillId="0" borderId="6" xfId="0" applyFont="1" applyBorder="1" applyAlignment="1">
      <alignment vertical="center" wrapText="1"/>
    </xf>
    <xf numFmtId="3" fontId="0" fillId="0" borderId="6" xfId="0" applyNumberFormat="1" applyBorder="1" applyAlignment="1">
      <alignment vertical="center"/>
    </xf>
    <xf numFmtId="4" fontId="0" fillId="0" borderId="6" xfId="0" applyNumberFormat="1" applyBorder="1" applyAlignment="1">
      <alignment vertical="center"/>
    </xf>
    <xf numFmtId="0" fontId="36" fillId="0" borderId="6" xfId="0" applyFont="1" applyBorder="1" applyAlignment="1">
      <alignment vertical="center"/>
    </xf>
    <xf numFmtId="0" fontId="36" fillId="0" borderId="0" xfId="0" applyFont="1"/>
    <xf numFmtId="0" fontId="36" fillId="0" borderId="0" xfId="0" applyFont="1" applyAlignment="1">
      <alignment vertical="center"/>
    </xf>
    <xf numFmtId="0" fontId="6" fillId="0" borderId="0" xfId="0" applyFont="1" applyAlignment="1">
      <alignment horizontal="left" indent="2"/>
    </xf>
    <xf numFmtId="3" fontId="20" fillId="3" borderId="25" xfId="0" applyNumberFormat="1" applyFont="1" applyFill="1" applyBorder="1" applyAlignment="1">
      <alignment vertical="center"/>
    </xf>
    <xf numFmtId="0" fontId="20" fillId="3" borderId="25" xfId="0" applyFont="1" applyFill="1" applyBorder="1" applyAlignment="1">
      <alignment vertical="center"/>
    </xf>
    <xf numFmtId="43" fontId="36" fillId="0" borderId="6" xfId="5" applyFont="1" applyBorder="1" applyAlignment="1">
      <alignment vertical="center"/>
    </xf>
    <xf numFmtId="43" fontId="20" fillId="3" borderId="25" xfId="5" applyFont="1" applyFill="1" applyBorder="1" applyAlignment="1">
      <alignment vertical="center"/>
    </xf>
    <xf numFmtId="43" fontId="6" fillId="0" borderId="6" xfId="5" applyFont="1" applyBorder="1"/>
    <xf numFmtId="43" fontId="25" fillId="3" borderId="36" xfId="5" applyFont="1" applyFill="1" applyBorder="1"/>
    <xf numFmtId="0" fontId="20" fillId="3" borderId="25" xfId="1" applyFont="1" applyFill="1" applyBorder="1" applyAlignment="1">
      <alignment horizontal="left" vertical="center"/>
    </xf>
    <xf numFmtId="0" fontId="1" fillId="3" borderId="25" xfId="0" applyFont="1" applyFill="1" applyBorder="1"/>
    <xf numFmtId="43" fontId="18" fillId="0" borderId="30" xfId="5" applyFont="1" applyBorder="1"/>
    <xf numFmtId="165" fontId="18" fillId="0" borderId="2" xfId="5" applyNumberFormat="1" applyFont="1" applyBorder="1"/>
    <xf numFmtId="165" fontId="18" fillId="0" borderId="4" xfId="5" applyNumberFormat="1" applyFont="1" applyBorder="1"/>
    <xf numFmtId="165" fontId="18" fillId="0" borderId="30" xfId="5" applyNumberFormat="1" applyFont="1" applyBorder="1"/>
    <xf numFmtId="165" fontId="18" fillId="0" borderId="2" xfId="5" applyNumberFormat="1" applyFont="1" applyBorder="1" applyAlignment="1">
      <alignment horizontal="right"/>
    </xf>
    <xf numFmtId="3" fontId="18" fillId="0" borderId="2" xfId="0" applyNumberFormat="1" applyFont="1" applyBorder="1"/>
    <xf numFmtId="165" fontId="29" fillId="3" borderId="25" xfId="0" applyNumberFormat="1" applyFont="1" applyFill="1" applyBorder="1"/>
    <xf numFmtId="165" fontId="28" fillId="3" borderId="25" xfId="0" applyNumberFormat="1" applyFont="1" applyFill="1" applyBorder="1"/>
    <xf numFmtId="165" fontId="28" fillId="3" borderId="25" xfId="5" applyNumberFormat="1" applyFont="1" applyFill="1" applyBorder="1"/>
    <xf numFmtId="0" fontId="31" fillId="3" borderId="25" xfId="0" applyFont="1" applyFill="1" applyBorder="1"/>
    <xf numFmtId="0" fontId="18" fillId="0" borderId="47" xfId="0" applyFont="1" applyBorder="1"/>
    <xf numFmtId="0" fontId="18" fillId="0" borderId="48" xfId="0" applyFont="1" applyBorder="1"/>
    <xf numFmtId="0" fontId="18" fillId="0" borderId="49" xfId="0" applyFont="1" applyBorder="1"/>
    <xf numFmtId="165" fontId="18" fillId="0" borderId="6" xfId="5" applyNumberFormat="1" applyFont="1" applyBorder="1"/>
    <xf numFmtId="43" fontId="18" fillId="0" borderId="15" xfId="5" applyFont="1" applyBorder="1"/>
    <xf numFmtId="165" fontId="18" fillId="0" borderId="15" xfId="5" applyNumberFormat="1" applyFont="1" applyBorder="1"/>
    <xf numFmtId="43" fontId="18" fillId="0" borderId="13" xfId="5" applyFont="1" applyBorder="1"/>
    <xf numFmtId="165" fontId="18" fillId="0" borderId="6" xfId="5" applyNumberFormat="1" applyFont="1" applyBorder="1" applyAlignment="1">
      <alignment vertical="center"/>
    </xf>
    <xf numFmtId="165" fontId="13" fillId="3" borderId="33" xfId="1" applyNumberFormat="1" applyFont="1" applyFill="1" applyBorder="1" applyAlignment="1">
      <alignment vertical="center"/>
    </xf>
    <xf numFmtId="166" fontId="18" fillId="0" borderId="6" xfId="5" applyNumberFormat="1" applyFont="1" applyBorder="1" applyAlignment="1">
      <alignment vertical="center"/>
    </xf>
    <xf numFmtId="165" fontId="0" fillId="0" borderId="0" xfId="0" applyNumberFormat="1"/>
    <xf numFmtId="165" fontId="18" fillId="0" borderId="0" xfId="0" applyNumberFormat="1" applyFont="1"/>
    <xf numFmtId="165" fontId="18" fillId="0" borderId="0" xfId="5" applyNumberFormat="1" applyFont="1"/>
    <xf numFmtId="43" fontId="13" fillId="3" borderId="46" xfId="5" applyFont="1" applyFill="1" applyBorder="1" applyAlignment="1">
      <alignment vertical="center"/>
    </xf>
    <xf numFmtId="0" fontId="18" fillId="0" borderId="6" xfId="4" applyFont="1" applyBorder="1" applyAlignment="1">
      <alignment horizontal="center"/>
    </xf>
    <xf numFmtId="3" fontId="18" fillId="0" borderId="6" xfId="4" applyNumberFormat="1" applyFont="1" applyBorder="1" applyAlignment="1">
      <alignment horizontal="center"/>
    </xf>
    <xf numFmtId="49" fontId="18" fillId="0" borderId="6" xfId="4" applyNumberFormat="1" applyFont="1" applyBorder="1" applyAlignment="1">
      <alignment horizontal="center"/>
    </xf>
    <xf numFmtId="4" fontId="18" fillId="0" borderId="6" xfId="4" applyNumberFormat="1" applyFont="1" applyBorder="1"/>
    <xf numFmtId="0" fontId="18" fillId="0" borderId="6" xfId="4" quotePrefix="1" applyFont="1" applyBorder="1" applyAlignment="1">
      <alignment horizontal="center"/>
    </xf>
    <xf numFmtId="3" fontId="18" fillId="0" borderId="6" xfId="4" quotePrefix="1" applyNumberFormat="1" applyFont="1" applyBorder="1" applyAlignment="1">
      <alignment horizontal="center"/>
    </xf>
    <xf numFmtId="4" fontId="18" fillId="0" borderId="6" xfId="4" quotePrefix="1" applyNumberFormat="1" applyFont="1" applyBorder="1" applyAlignment="1">
      <alignment horizontal="center"/>
    </xf>
    <xf numFmtId="3" fontId="18" fillId="0" borderId="6" xfId="4" applyNumberFormat="1" applyFont="1" applyBorder="1" applyAlignment="1">
      <alignment horizontal="left"/>
    </xf>
    <xf numFmtId="0" fontId="18" fillId="0" borderId="6" xfId="0" quotePrefix="1" applyFont="1" applyBorder="1" applyAlignment="1">
      <alignment horizontal="center"/>
    </xf>
    <xf numFmtId="0" fontId="18" fillId="0" borderId="6" xfId="0" applyFont="1" applyBorder="1" applyAlignment="1">
      <alignment horizontal="left"/>
    </xf>
    <xf numFmtId="43" fontId="18" fillId="0" borderId="6" xfId="5" applyFont="1" applyBorder="1"/>
    <xf numFmtId="0" fontId="18" fillId="0" borderId="6" xfId="0" applyFont="1" applyBorder="1" applyAlignment="1">
      <alignment horizontal="center"/>
    </xf>
    <xf numFmtId="0" fontId="4" fillId="0" borderId="6" xfId="0" applyFont="1" applyBorder="1" applyAlignment="1">
      <alignment horizontal="center" wrapText="1"/>
    </xf>
    <xf numFmtId="164" fontId="18" fillId="0" borderId="6" xfId="0" quotePrefix="1" applyNumberFormat="1" applyFont="1" applyBorder="1" applyAlignment="1">
      <alignment horizontal="center"/>
    </xf>
    <xf numFmtId="164" fontId="18" fillId="0" borderId="6" xfId="0" applyNumberFormat="1" applyFont="1" applyBorder="1" applyAlignment="1">
      <alignment horizontal="center" vertical="center"/>
    </xf>
    <xf numFmtId="164" fontId="18" fillId="0" borderId="6" xfId="0" quotePrefix="1" applyNumberFormat="1" applyFont="1" applyBorder="1" applyAlignment="1">
      <alignment horizontal="center" vertical="center"/>
    </xf>
    <xf numFmtId="0" fontId="4" fillId="0" borderId="6" xfId="0" quotePrefix="1" applyFont="1" applyBorder="1" applyAlignment="1">
      <alignment horizontal="center" wrapText="1"/>
    </xf>
    <xf numFmtId="0" fontId="18" fillId="0" borderId="6" xfId="0" applyFont="1" applyBorder="1" applyAlignment="1">
      <alignment vertical="center"/>
    </xf>
    <xf numFmtId="43" fontId="18" fillId="0" borderId="6" xfId="5" applyFont="1" applyBorder="1" applyAlignment="1">
      <alignment vertical="center"/>
    </xf>
    <xf numFmtId="0" fontId="18" fillId="0" borderId="6" xfId="0" applyFont="1" applyBorder="1" applyAlignment="1">
      <alignment horizontal="center" vertical="center"/>
    </xf>
    <xf numFmtId="0" fontId="18" fillId="0" borderId="6" xfId="0" applyFont="1" applyBorder="1" applyAlignment="1">
      <alignment horizontal="left" vertical="center" wrapText="1"/>
    </xf>
    <xf numFmtId="0" fontId="18" fillId="0" borderId="6" xfId="0" quotePrefix="1" applyFont="1" applyBorder="1" applyAlignment="1">
      <alignment horizontal="center" vertical="center"/>
    </xf>
    <xf numFmtId="43" fontId="18" fillId="0" borderId="6" xfId="5" quotePrefix="1" applyFont="1" applyBorder="1" applyAlignment="1">
      <alignment vertical="center"/>
    </xf>
    <xf numFmtId="43" fontId="18" fillId="0" borderId="6" xfId="5" quotePrefix="1" applyFont="1" applyBorder="1" applyAlignment="1">
      <alignment horizontal="center" vertical="center"/>
    </xf>
    <xf numFmtId="169" fontId="37" fillId="4" borderId="6" xfId="0" applyNumberFormat="1" applyFont="1" applyFill="1" applyBorder="1" applyAlignment="1">
      <alignment horizontal="left" vertical="center" wrapText="1"/>
    </xf>
    <xf numFmtId="0" fontId="38" fillId="4" borderId="6" xfId="0" quotePrefix="1" applyFont="1" applyFill="1" applyBorder="1" applyAlignment="1">
      <alignment horizontal="center" vertical="center" wrapText="1"/>
    </xf>
    <xf numFmtId="1" fontId="18" fillId="0" borderId="6" xfId="0" applyNumberFormat="1" applyFont="1" applyBorder="1"/>
    <xf numFmtId="1" fontId="18" fillId="0" borderId="6" xfId="0" applyNumberFormat="1" applyFont="1" applyBorder="1" applyAlignment="1">
      <alignment horizontal="center" vertical="center"/>
    </xf>
    <xf numFmtId="0" fontId="4" fillId="0" borderId="6" xfId="0" applyFont="1" applyBorder="1" applyAlignment="1">
      <alignment wrapText="1"/>
    </xf>
    <xf numFmtId="0" fontId="39" fillId="4" borderId="6" xfId="0" applyFont="1" applyFill="1" applyBorder="1" applyAlignment="1">
      <alignment horizontal="center" vertical="center"/>
    </xf>
    <xf numFmtId="0" fontId="39" fillId="4" borderId="6" xfId="0" applyFont="1" applyFill="1" applyBorder="1" applyAlignment="1">
      <alignment horizontal="left" vertical="center"/>
    </xf>
    <xf numFmtId="0" fontId="38" fillId="0" borderId="6" xfId="0" applyFont="1" applyBorder="1" applyAlignment="1">
      <alignment horizontal="center" wrapText="1"/>
    </xf>
    <xf numFmtId="0" fontId="39" fillId="4" borderId="6" xfId="0" quotePrefix="1" applyFont="1" applyFill="1" applyBorder="1" applyAlignment="1">
      <alignment horizontal="center"/>
    </xf>
    <xf numFmtId="0" fontId="39" fillId="4" borderId="6" xfId="0" applyFont="1" applyFill="1" applyBorder="1" applyAlignment="1">
      <alignment horizontal="left"/>
    </xf>
    <xf numFmtId="0" fontId="38" fillId="4" borderId="6" xfId="0" applyFont="1" applyFill="1" applyBorder="1" applyAlignment="1">
      <alignment horizontal="center" wrapText="1"/>
    </xf>
    <xf numFmtId="0" fontId="38" fillId="4" borderId="6" xfId="0" applyFont="1" applyFill="1" applyBorder="1" applyAlignment="1">
      <alignment horizontal="center" vertical="center" wrapText="1"/>
    </xf>
    <xf numFmtId="169" fontId="37" fillId="4" borderId="6" xfId="0" applyNumberFormat="1" applyFont="1" applyFill="1" applyBorder="1" applyAlignment="1">
      <alignment horizontal="center" vertical="center" wrapText="1"/>
    </xf>
    <xf numFmtId="169" fontId="39" fillId="4" borderId="6" xfId="0" applyNumberFormat="1" applyFont="1" applyFill="1" applyBorder="1" applyAlignment="1">
      <alignment horizontal="center" vertical="center" wrapText="1"/>
    </xf>
    <xf numFmtId="0" fontId="39" fillId="4" borderId="6" xfId="0" applyFont="1" applyFill="1" applyBorder="1" applyAlignment="1">
      <alignment horizontal="center"/>
    </xf>
    <xf numFmtId="0" fontId="40" fillId="0" borderId="6" xfId="0" applyFont="1" applyBorder="1" applyAlignment="1">
      <alignment horizontal="center" vertical="center"/>
    </xf>
    <xf numFmtId="0" fontId="40" fillId="0" borderId="6" xfId="0" applyFont="1" applyBorder="1" applyAlignment="1">
      <alignment horizontal="left" vertical="center"/>
    </xf>
    <xf numFmtId="0" fontId="39" fillId="4" borderId="6" xfId="0" applyFont="1" applyFill="1" applyBorder="1" applyAlignment="1">
      <alignment horizontal="center" wrapText="1"/>
    </xf>
    <xf numFmtId="43" fontId="29" fillId="3" borderId="36" xfId="0" applyNumberFormat="1" applyFont="1" applyFill="1" applyBorder="1"/>
    <xf numFmtId="0" fontId="0" fillId="0" borderId="6" xfId="0" applyBorder="1" applyAlignment="1">
      <alignment horizontal="justify" vertical="center" wrapText="1"/>
    </xf>
    <xf numFmtId="0" fontId="0" fillId="0" borderId="6" xfId="0" applyBorder="1" applyAlignment="1">
      <alignment horizontal="center" vertical="center"/>
    </xf>
    <xf numFmtId="4" fontId="0" fillId="0" borderId="6" xfId="0" applyNumberFormat="1" applyBorder="1" applyAlignment="1">
      <alignment horizontal="center" vertical="center"/>
    </xf>
    <xf numFmtId="0" fontId="0" fillId="0" borderId="6" xfId="0" applyBorder="1" applyAlignment="1">
      <alignment horizontal="center" vertical="center" wrapText="1"/>
    </xf>
    <xf numFmtId="0" fontId="0" fillId="0" borderId="21" xfId="0" applyBorder="1" applyAlignment="1">
      <alignment horizontal="center" vertical="center"/>
    </xf>
    <xf numFmtId="0" fontId="32" fillId="5" borderId="6" xfId="1" applyFont="1" applyFill="1" applyBorder="1" applyAlignment="1">
      <alignment horizontal="justify" vertical="center"/>
    </xf>
    <xf numFmtId="0" fontId="9" fillId="5" borderId="6" xfId="1" applyFont="1" applyFill="1" applyBorder="1" applyAlignment="1">
      <alignment horizontal="center" vertical="center"/>
    </xf>
    <xf numFmtId="0" fontId="0" fillId="0" borderId="6" xfId="0" applyBorder="1" applyAlignment="1">
      <alignment horizontal="left" vertical="center"/>
    </xf>
    <xf numFmtId="4" fontId="0" fillId="0" borderId="16" xfId="0" applyNumberFormat="1" applyBorder="1" applyAlignment="1">
      <alignment horizontal="center" vertical="center"/>
    </xf>
    <xf numFmtId="14" fontId="0" fillId="0" borderId="16" xfId="0" applyNumberFormat="1" applyBorder="1" applyAlignment="1">
      <alignment horizontal="center" vertical="center"/>
    </xf>
    <xf numFmtId="14" fontId="9" fillId="0" borderId="4" xfId="1" applyNumberFormat="1" applyFont="1" applyBorder="1" applyAlignment="1">
      <alignment horizontal="center" vertical="center"/>
    </xf>
    <xf numFmtId="14" fontId="9" fillId="0" borderId="6" xfId="1" applyNumberFormat="1" applyFont="1" applyBorder="1" applyAlignment="1">
      <alignment horizontal="center" vertical="center"/>
    </xf>
    <xf numFmtId="0" fontId="9" fillId="0" borderId="16" xfId="1" applyFont="1" applyBorder="1" applyAlignment="1">
      <alignment horizontal="center" vertical="center"/>
    </xf>
    <xf numFmtId="0" fontId="9" fillId="0" borderId="16" xfId="1" applyFont="1" applyBorder="1" applyAlignment="1">
      <alignment horizontal="center" vertical="center" wrapText="1"/>
    </xf>
    <xf numFmtId="4" fontId="9" fillId="0" borderId="6" xfId="1" applyNumberFormat="1" applyFont="1" applyBorder="1" applyAlignment="1">
      <alignment horizontal="center" vertical="center"/>
    </xf>
    <xf numFmtId="0" fontId="9" fillId="0" borderId="6" xfId="1" applyFont="1" applyBorder="1" applyAlignment="1">
      <alignment horizontal="center" vertical="center"/>
    </xf>
    <xf numFmtId="0" fontId="0" fillId="0" borderId="16" xfId="0" applyBorder="1" applyAlignment="1">
      <alignment horizontal="center" vertical="center" wrapText="1"/>
    </xf>
    <xf numFmtId="2" fontId="9" fillId="0" borderId="6" xfId="1" applyNumberFormat="1" applyFont="1" applyBorder="1" applyAlignment="1">
      <alignment vertical="center"/>
    </xf>
    <xf numFmtId="14" fontId="9" fillId="0" borderId="16" xfId="1" applyNumberFormat="1" applyFont="1" applyBorder="1" applyAlignment="1">
      <alignment horizontal="center" vertical="center"/>
    </xf>
    <xf numFmtId="0" fontId="9" fillId="0" borderId="16" xfId="1" applyFont="1" applyBorder="1" applyAlignment="1">
      <alignment vertical="center"/>
    </xf>
    <xf numFmtId="49" fontId="18" fillId="0" borderId="18" xfId="2" applyFont="1" applyBorder="1" applyAlignment="1">
      <alignment vertical="center"/>
    </xf>
    <xf numFmtId="4" fontId="18" fillId="0" borderId="3" xfId="2" applyNumberFormat="1" applyFont="1" applyBorder="1" applyAlignment="1">
      <alignment vertical="center"/>
    </xf>
    <xf numFmtId="4" fontId="18" fillId="0" borderId="4" xfId="2" applyNumberFormat="1" applyFont="1" applyBorder="1" applyAlignment="1">
      <alignment vertical="center"/>
    </xf>
    <xf numFmtId="4" fontId="9" fillId="0" borderId="12" xfId="2" applyNumberFormat="1" applyFont="1" applyBorder="1" applyAlignment="1">
      <alignment vertical="center"/>
    </xf>
    <xf numFmtId="4" fontId="9" fillId="0" borderId="3" xfId="2" applyNumberFormat="1" applyFont="1" applyBorder="1" applyAlignment="1">
      <alignment vertical="center"/>
    </xf>
    <xf numFmtId="4" fontId="9" fillId="0" borderId="13" xfId="2" applyNumberFormat="1" applyFont="1" applyBorder="1" applyAlignment="1">
      <alignment vertical="center"/>
    </xf>
    <xf numFmtId="0" fontId="4" fillId="0" borderId="52" xfId="0" applyFont="1" applyBorder="1" applyAlignment="1">
      <alignment horizontal="center" vertical="center"/>
    </xf>
    <xf numFmtId="0" fontId="18" fillId="4" borderId="0" xfId="0" applyFont="1" applyFill="1"/>
    <xf numFmtId="0" fontId="9" fillId="4" borderId="6" xfId="1" applyFont="1" applyFill="1" applyBorder="1" applyAlignment="1">
      <alignment horizontal="left" vertical="center"/>
    </xf>
    <xf numFmtId="0" fontId="9" fillId="4" borderId="6" xfId="1" applyFont="1" applyFill="1" applyBorder="1" applyAlignment="1">
      <alignment vertical="center"/>
    </xf>
    <xf numFmtId="0" fontId="18" fillId="0" borderId="6" xfId="1" applyFont="1" applyBorder="1" applyAlignment="1">
      <alignment horizontal="center" vertical="center" wrapText="1"/>
    </xf>
    <xf numFmtId="170" fontId="0" fillId="0" borderId="6" xfId="0" applyNumberFormat="1" applyBorder="1" applyAlignment="1">
      <alignment horizontal="center" vertical="center"/>
    </xf>
    <xf numFmtId="14" fontId="0" fillId="0" borderId="6" xfId="0" applyNumberFormat="1" applyBorder="1" applyAlignment="1">
      <alignment horizontal="center" vertical="center"/>
    </xf>
    <xf numFmtId="14" fontId="21" fillId="0" borderId="6" xfId="0" applyNumberFormat="1" applyFont="1" applyBorder="1" applyAlignment="1">
      <alignment horizontal="center" vertical="center"/>
    </xf>
    <xf numFmtId="0" fontId="0" fillId="0" borderId="6" xfId="0" applyBorder="1" applyAlignment="1">
      <alignment vertical="center"/>
    </xf>
    <xf numFmtId="1" fontId="0" fillId="0" borderId="6" xfId="0" applyNumberFormat="1" applyBorder="1" applyAlignment="1">
      <alignment horizontal="center" vertical="center"/>
    </xf>
    <xf numFmtId="0" fontId="21" fillId="0" borderId="6" xfId="0" applyFont="1" applyBorder="1" applyAlignment="1">
      <alignment horizontal="justify" vertical="center" wrapText="1"/>
    </xf>
    <xf numFmtId="0" fontId="21" fillId="0" borderId="6" xfId="0" applyFont="1" applyBorder="1" applyAlignment="1">
      <alignment horizontal="center" vertical="center"/>
    </xf>
    <xf numFmtId="170" fontId="21" fillId="0" borderId="6" xfId="0" applyNumberFormat="1" applyFont="1" applyBorder="1" applyAlignment="1">
      <alignment horizontal="center" vertical="center" wrapText="1"/>
    </xf>
    <xf numFmtId="0" fontId="21" fillId="0" borderId="6" xfId="6" applyFont="1" applyBorder="1" applyAlignment="1">
      <alignment horizontal="center" vertical="center"/>
    </xf>
    <xf numFmtId="49" fontId="21" fillId="0" borderId="6" xfId="6" applyNumberFormat="1" applyFont="1" applyBorder="1" applyAlignment="1">
      <alignment horizontal="center" vertical="center"/>
    </xf>
    <xf numFmtId="170" fontId="21" fillId="0" borderId="6" xfId="6" applyNumberFormat="1" applyFont="1" applyBorder="1" applyAlignment="1">
      <alignment horizontal="center" vertical="center"/>
    </xf>
    <xf numFmtId="0" fontId="44" fillId="0" borderId="6" xfId="0" applyFont="1" applyBorder="1" applyAlignment="1">
      <alignment horizontal="center" vertical="center"/>
    </xf>
    <xf numFmtId="170" fontId="45" fillId="0" borderId="6" xfId="6" applyNumberFormat="1" applyFont="1" applyBorder="1" applyAlignment="1">
      <alignment horizontal="center" vertical="center"/>
    </xf>
    <xf numFmtId="0" fontId="44" fillId="0" borderId="6" xfId="6" applyFont="1" applyBorder="1" applyAlignment="1">
      <alignment horizontal="right" vertical="center"/>
    </xf>
    <xf numFmtId="0" fontId="21" fillId="0" borderId="6" xfId="6" applyFont="1" applyBorder="1" applyAlignment="1">
      <alignment horizontal="center" vertical="center" wrapText="1"/>
    </xf>
    <xf numFmtId="0" fontId="44" fillId="0" borderId="6" xfId="6" applyFont="1" applyBorder="1" applyAlignment="1">
      <alignment vertical="center"/>
    </xf>
    <xf numFmtId="49" fontId="44" fillId="0" borderId="6" xfId="6" applyNumberFormat="1" applyFont="1" applyBorder="1" applyAlignment="1">
      <alignment horizontal="right" vertical="center"/>
    </xf>
    <xf numFmtId="0" fontId="21" fillId="0" borderId="6" xfId="6" applyFont="1" applyBorder="1" applyAlignment="1">
      <alignment horizontal="right" vertical="center"/>
    </xf>
    <xf numFmtId="49" fontId="21" fillId="0" borderId="6" xfId="6" applyNumberFormat="1" applyFont="1" applyBorder="1" applyAlignment="1">
      <alignment horizontal="right" vertical="center"/>
    </xf>
    <xf numFmtId="0" fontId="21" fillId="0" borderId="6" xfId="6" applyFont="1" applyBorder="1" applyAlignment="1">
      <alignment horizontal="right" vertical="center" wrapText="1"/>
    </xf>
    <xf numFmtId="0" fontId="0" fillId="4" borderId="6" xfId="0" applyFill="1" applyBorder="1" applyAlignment="1">
      <alignment horizontal="justify" vertical="center" wrapText="1"/>
    </xf>
    <xf numFmtId="0" fontId="0" fillId="0" borderId="6" xfId="0" applyBorder="1" applyAlignment="1" applyProtection="1">
      <alignment horizontal="justify" vertical="center" wrapText="1"/>
      <protection locked="0"/>
    </xf>
    <xf numFmtId="0" fontId="46" fillId="0" borderId="6" xfId="0" applyFont="1" applyBorder="1" applyAlignment="1">
      <alignment horizontal="justify" vertical="center" wrapText="1"/>
    </xf>
    <xf numFmtId="0" fontId="21" fillId="0" borderId="6" xfId="1" applyFont="1" applyBorder="1" applyAlignment="1">
      <alignment horizontal="justify" vertical="center" wrapText="1"/>
    </xf>
    <xf numFmtId="0" fontId="21" fillId="0" borderId="6" xfId="1" applyFont="1" applyBorder="1" applyAlignment="1">
      <alignment horizontal="center" vertical="center"/>
    </xf>
    <xf numFmtId="4" fontId="21" fillId="0" borderId="6" xfId="1" applyNumberFormat="1" applyFont="1" applyBorder="1" applyAlignment="1">
      <alignment horizontal="center" vertical="center"/>
    </xf>
    <xf numFmtId="0" fontId="21" fillId="0" borderId="6" xfId="1" applyFont="1" applyBorder="1" applyAlignment="1">
      <alignment horizontal="center" vertical="center" wrapText="1"/>
    </xf>
    <xf numFmtId="14" fontId="21" fillId="0" borderId="6" xfId="1" applyNumberFormat="1" applyFont="1" applyBorder="1" applyAlignment="1">
      <alignment horizontal="center" vertical="center"/>
    </xf>
    <xf numFmtId="170" fontId="21" fillId="0" borderId="6" xfId="0" applyNumberFormat="1" applyFont="1" applyBorder="1" applyAlignment="1">
      <alignment horizontal="center" vertical="center"/>
    </xf>
    <xf numFmtId="0" fontId="47" fillId="0" borderId="6" xfId="0" applyFont="1" applyBorder="1" applyAlignment="1">
      <alignment horizontal="justify" vertical="center" wrapText="1"/>
    </xf>
    <xf numFmtId="0" fontId="48" fillId="0" borderId="6" xfId="0" applyFont="1" applyBorder="1" applyAlignment="1">
      <alignment horizontal="justify" vertical="center" wrapText="1"/>
    </xf>
    <xf numFmtId="0" fontId="21" fillId="0" borderId="6" xfId="0" applyFont="1" applyBorder="1" applyAlignment="1">
      <alignment horizontal="center" vertical="center" wrapText="1"/>
    </xf>
    <xf numFmtId="0" fontId="21" fillId="0" borderId="6" xfId="0" applyFont="1" applyBorder="1" applyAlignment="1" applyProtection="1">
      <alignment horizontal="center" vertical="center" wrapText="1"/>
      <protection locked="0"/>
    </xf>
    <xf numFmtId="0" fontId="49" fillId="0" borderId="6" xfId="0" applyFont="1" applyBorder="1" applyAlignment="1">
      <alignment horizontal="justify" vertical="center" wrapText="1"/>
    </xf>
    <xf numFmtId="4" fontId="18" fillId="0" borderId="6" xfId="1" applyNumberFormat="1" applyFont="1" applyBorder="1" applyAlignment="1">
      <alignment horizontal="center" vertical="center"/>
    </xf>
    <xf numFmtId="0" fontId="0" fillId="0" borderId="6" xfId="0" applyBorder="1" applyAlignment="1">
      <alignment horizontal="justify" vertical="top" wrapText="1"/>
    </xf>
    <xf numFmtId="0" fontId="18" fillId="0" borderId="6" xfId="0" applyFont="1" applyBorder="1" applyAlignment="1">
      <alignment horizontal="justify" vertical="center"/>
    </xf>
    <xf numFmtId="0" fontId="18" fillId="0" borderId="6" xfId="1" applyFont="1" applyBorder="1" applyAlignment="1">
      <alignment horizontal="justify" vertical="center"/>
    </xf>
    <xf numFmtId="0" fontId="18" fillId="0" borderId="6" xfId="1" quotePrefix="1" applyFont="1" applyBorder="1" applyAlignment="1">
      <alignment horizontal="justify" vertical="center"/>
    </xf>
    <xf numFmtId="0" fontId="18" fillId="0" borderId="6" xfId="0" quotePrefix="1" applyFont="1" applyBorder="1" applyAlignment="1">
      <alignment horizontal="justify" vertical="center"/>
    </xf>
    <xf numFmtId="43" fontId="18" fillId="0" borderId="6" xfId="5" applyFont="1" applyBorder="1" applyAlignment="1">
      <alignment horizontal="justify" vertical="center"/>
    </xf>
    <xf numFmtId="0" fontId="18" fillId="0" borderId="6" xfId="0" applyFont="1" applyBorder="1" applyAlignment="1">
      <alignment horizontal="justify" vertical="center" wrapText="1"/>
    </xf>
    <xf numFmtId="0" fontId="18" fillId="0" borderId="4" xfId="0" applyFont="1" applyBorder="1" applyAlignment="1">
      <alignment horizontal="justify" vertical="center"/>
    </xf>
    <xf numFmtId="0" fontId="18" fillId="0" borderId="0" xfId="0" applyFont="1" applyAlignment="1">
      <alignment horizontal="justify" vertical="center"/>
    </xf>
    <xf numFmtId="0" fontId="2" fillId="0" borderId="27" xfId="0" applyFont="1" applyBorder="1" applyAlignment="1">
      <alignment horizontal="left" indent="2"/>
    </xf>
    <xf numFmtId="0" fontId="9" fillId="3" borderId="36" xfId="0" applyFont="1" applyFill="1" applyBorder="1" applyAlignment="1">
      <alignment horizontal="center" vertical="center"/>
    </xf>
    <xf numFmtId="0" fontId="9" fillId="0" borderId="0" xfId="0" applyFont="1" applyAlignment="1">
      <alignment horizontal="center" vertical="center"/>
    </xf>
    <xf numFmtId="0" fontId="18" fillId="0" borderId="0" xfId="0" applyFont="1" applyAlignment="1">
      <alignment horizontal="center" vertical="center"/>
    </xf>
    <xf numFmtId="3" fontId="18" fillId="0" borderId="0" xfId="0" applyNumberFormat="1" applyFont="1" applyAlignment="1">
      <alignment horizontal="right"/>
    </xf>
    <xf numFmtId="165" fontId="18" fillId="0" borderId="6" xfId="5" applyNumberFormat="1" applyFont="1" applyBorder="1" applyAlignment="1">
      <alignment horizontal="right"/>
    </xf>
    <xf numFmtId="4" fontId="18" fillId="0" borderId="0" xfId="0" applyNumberFormat="1" applyFont="1"/>
    <xf numFmtId="165" fontId="18" fillId="0" borderId="53" xfId="5" applyNumberFormat="1" applyFont="1" applyBorder="1"/>
    <xf numFmtId="165" fontId="18" fillId="0" borderId="13" xfId="5" applyNumberFormat="1" applyFont="1" applyBorder="1"/>
    <xf numFmtId="49" fontId="51" fillId="3" borderId="25" xfId="2" applyFont="1" applyFill="1" applyBorder="1" applyAlignment="1">
      <alignment horizontal="center" textRotation="90" wrapText="1"/>
    </xf>
    <xf numFmtId="165" fontId="18" fillId="0" borderId="2" xfId="0" applyNumberFormat="1" applyFont="1" applyBorder="1"/>
    <xf numFmtId="165" fontId="18" fillId="0" borderId="6" xfId="0" applyNumberFormat="1" applyFont="1" applyBorder="1"/>
    <xf numFmtId="43" fontId="9" fillId="2" borderId="8" xfId="5" applyFont="1" applyFill="1" applyBorder="1"/>
    <xf numFmtId="2" fontId="18" fillId="0" borderId="15" xfId="5" applyNumberFormat="1" applyFont="1" applyBorder="1"/>
    <xf numFmtId="165" fontId="29" fillId="3" borderId="25" xfId="0" applyNumberFormat="1" applyFont="1" applyFill="1" applyBorder="1" applyAlignment="1">
      <alignment horizontal="center"/>
    </xf>
    <xf numFmtId="43" fontId="18" fillId="0" borderId="0" xfId="0" applyNumberFormat="1" applyFont="1"/>
    <xf numFmtId="2" fontId="29" fillId="3" borderId="25" xfId="0" applyNumberFormat="1" applyFont="1" applyFill="1" applyBorder="1"/>
    <xf numFmtId="2" fontId="28" fillId="3" borderId="25" xfId="5" applyNumberFormat="1" applyFont="1" applyFill="1" applyBorder="1"/>
    <xf numFmtId="0" fontId="52" fillId="4" borderId="6" xfId="1" applyFont="1" applyFill="1" applyBorder="1" applyAlignment="1">
      <alignment horizontal="left" vertical="center"/>
    </xf>
    <xf numFmtId="165" fontId="52" fillId="4" borderId="6" xfId="5" applyNumberFormat="1" applyFont="1" applyFill="1" applyBorder="1" applyAlignment="1">
      <alignment vertical="center"/>
    </xf>
    <xf numFmtId="166" fontId="52" fillId="4" borderId="6" xfId="5" applyNumberFormat="1" applyFont="1" applyFill="1" applyBorder="1" applyAlignment="1">
      <alignment vertical="center"/>
    </xf>
    <xf numFmtId="4" fontId="36" fillId="0" borderId="6" xfId="0" applyNumberFormat="1" applyFont="1" applyBorder="1" applyAlignment="1">
      <alignment vertical="center"/>
    </xf>
    <xf numFmtId="4" fontId="36" fillId="0" borderId="6" xfId="5" applyNumberFormat="1" applyFont="1" applyBorder="1" applyAlignment="1">
      <alignment vertical="center"/>
    </xf>
    <xf numFmtId="4" fontId="20" fillId="3" borderId="25" xfId="5" applyNumberFormat="1" applyFont="1" applyFill="1" applyBorder="1" applyAlignment="1">
      <alignment vertical="center"/>
    </xf>
    <xf numFmtId="4" fontId="18" fillId="0" borderId="6" xfId="1" applyNumberFormat="1" applyFont="1" applyBorder="1" applyAlignment="1">
      <alignment vertical="center"/>
    </xf>
    <xf numFmtId="4" fontId="18" fillId="0" borderId="6" xfId="1" applyNumberFormat="1" applyFont="1" applyBorder="1" applyAlignment="1">
      <alignment horizontal="right" vertical="center"/>
    </xf>
    <xf numFmtId="4" fontId="18" fillId="0" borderId="47" xfId="1" applyNumberFormat="1" applyFont="1" applyBorder="1" applyAlignment="1">
      <alignment vertical="center"/>
    </xf>
    <xf numFmtId="0" fontId="11" fillId="3" borderId="25" xfId="1" applyFont="1" applyFill="1" applyBorder="1" applyAlignment="1">
      <alignment horizontal="center" vertical="center"/>
    </xf>
    <xf numFmtId="0" fontId="11" fillId="3" borderId="25" xfId="1" applyFont="1" applyFill="1" applyBorder="1" applyAlignment="1">
      <alignment horizontal="center" vertical="center" wrapText="1"/>
    </xf>
    <xf numFmtId="0" fontId="53" fillId="0" borderId="16" xfId="0" applyFont="1" applyBorder="1" applyAlignment="1">
      <alignment horizontal="justify" vertical="center" wrapText="1"/>
    </xf>
    <xf numFmtId="49" fontId="4" fillId="0" borderId="0" xfId="3" applyNumberFormat="1" applyFont="1" applyAlignment="1">
      <alignment horizontal="left" vertical="center"/>
    </xf>
    <xf numFmtId="4" fontId="9" fillId="0" borderId="16" xfId="1" applyNumberFormat="1" applyFont="1" applyBorder="1" applyAlignment="1">
      <alignment horizontal="center" vertical="center"/>
    </xf>
    <xf numFmtId="0" fontId="16" fillId="3" borderId="36" xfId="1" applyFont="1" applyFill="1" applyBorder="1" applyAlignment="1">
      <alignment vertical="center"/>
    </xf>
    <xf numFmtId="4" fontId="42" fillId="4" borderId="17" xfId="0" applyNumberFormat="1" applyFont="1" applyFill="1" applyBorder="1" applyAlignment="1">
      <alignment vertical="center"/>
    </xf>
    <xf numFmtId="4" fontId="42" fillId="4" borderId="16" xfId="0" applyNumberFormat="1" applyFont="1" applyFill="1" applyBorder="1" applyAlignment="1">
      <alignment vertical="center"/>
    </xf>
    <xf numFmtId="4" fontId="41" fillId="4" borderId="16" xfId="1" applyNumberFormat="1" applyFont="1" applyFill="1" applyBorder="1" applyAlignment="1">
      <alignment vertical="center"/>
    </xf>
    <xf numFmtId="10" fontId="42" fillId="4" borderId="16" xfId="7" applyNumberFormat="1" applyFont="1" applyFill="1" applyBorder="1" applyAlignment="1">
      <alignment horizontal="right" vertical="center"/>
    </xf>
    <xf numFmtId="4" fontId="9" fillId="5" borderId="6" xfId="1" applyNumberFormat="1" applyFont="1" applyFill="1" applyBorder="1" applyAlignment="1">
      <alignment horizontal="right" vertical="center"/>
    </xf>
    <xf numFmtId="4" fontId="29" fillId="3" borderId="25" xfId="0" applyNumberFormat="1" applyFont="1" applyFill="1" applyBorder="1"/>
    <xf numFmtId="0" fontId="9" fillId="4" borderId="0" xfId="1" applyFont="1" applyFill="1" applyAlignment="1">
      <alignment horizontal="left" vertical="center"/>
    </xf>
    <xf numFmtId="4" fontId="9" fillId="4" borderId="0" xfId="1" applyNumberFormat="1" applyFont="1" applyFill="1" applyAlignment="1">
      <alignment vertical="center"/>
    </xf>
    <xf numFmtId="0" fontId="9" fillId="4" borderId="0" xfId="1" applyFont="1" applyFill="1" applyAlignment="1">
      <alignment vertical="center"/>
    </xf>
    <xf numFmtId="0" fontId="41" fillId="4" borderId="4" xfId="1" applyFont="1" applyFill="1" applyBorder="1" applyAlignment="1">
      <alignment vertical="center"/>
    </xf>
    <xf numFmtId="0" fontId="42" fillId="4" borderId="4" xfId="0" applyFont="1" applyFill="1" applyBorder="1"/>
    <xf numFmtId="0" fontId="42" fillId="4" borderId="12" xfId="0" applyFont="1" applyFill="1" applyBorder="1"/>
    <xf numFmtId="0" fontId="42" fillId="4" borderId="6" xfId="0" applyFont="1" applyFill="1" applyBorder="1"/>
    <xf numFmtId="0" fontId="41" fillId="4" borderId="6" xfId="1" applyFont="1" applyFill="1" applyBorder="1" applyAlignment="1">
      <alignment vertical="center"/>
    </xf>
    <xf numFmtId="0" fontId="42" fillId="4" borderId="14" xfId="0" applyFont="1" applyFill="1" applyBorder="1"/>
    <xf numFmtId="14" fontId="41" fillId="4" borderId="6" xfId="1" applyNumberFormat="1" applyFont="1" applyFill="1" applyBorder="1" applyAlignment="1">
      <alignment vertical="center"/>
    </xf>
    <xf numFmtId="4" fontId="42" fillId="4" borderId="6" xfId="0" applyNumberFormat="1" applyFont="1" applyFill="1" applyBorder="1" applyAlignment="1">
      <alignment horizontal="right" vertical="center"/>
    </xf>
    <xf numFmtId="10" fontId="42" fillId="4" borderId="6" xfId="7" applyNumberFormat="1" applyFont="1" applyFill="1" applyBorder="1" applyAlignment="1">
      <alignment horizontal="right" vertical="center"/>
    </xf>
    <xf numFmtId="4" fontId="42" fillId="4" borderId="14" xfId="0" applyNumberFormat="1" applyFont="1" applyFill="1" applyBorder="1" applyAlignment="1">
      <alignment horizontal="right" vertical="center"/>
    </xf>
    <xf numFmtId="4" fontId="42" fillId="4" borderId="6" xfId="0" applyNumberFormat="1" applyFont="1" applyFill="1" applyBorder="1"/>
    <xf numFmtId="14" fontId="41" fillId="4" borderId="6" xfId="1" applyNumberFormat="1" applyFont="1" applyFill="1" applyBorder="1" applyAlignment="1">
      <alignment horizontal="left" vertical="center" wrapText="1"/>
    </xf>
    <xf numFmtId="14" fontId="41" fillId="4" borderId="6" xfId="1" quotePrefix="1" applyNumberFormat="1" applyFont="1" applyFill="1" applyBorder="1" applyAlignment="1">
      <alignment vertical="center"/>
    </xf>
    <xf numFmtId="0" fontId="41" fillId="4" borderId="6" xfId="1" applyFont="1" applyFill="1" applyBorder="1" applyAlignment="1">
      <alignment horizontal="left" vertical="center" wrapText="1"/>
    </xf>
    <xf numFmtId="4" fontId="42" fillId="4" borderId="6" xfId="0" applyNumberFormat="1" applyFont="1" applyFill="1" applyBorder="1" applyAlignment="1">
      <alignment vertical="center"/>
    </xf>
    <xf numFmtId="10" fontId="42" fillId="4" borderId="6" xfId="0" applyNumberFormat="1" applyFont="1" applyFill="1" applyBorder="1" applyAlignment="1">
      <alignment vertical="center"/>
    </xf>
    <xf numFmtId="4" fontId="42" fillId="4" borderId="14" xfId="0" applyNumberFormat="1" applyFont="1" applyFill="1" applyBorder="1" applyAlignment="1">
      <alignment vertical="center"/>
    </xf>
    <xf numFmtId="0" fontId="42" fillId="4" borderId="6" xfId="0" applyFont="1" applyFill="1" applyBorder="1" applyAlignment="1">
      <alignment vertical="center"/>
    </xf>
    <xf numFmtId="4" fontId="54" fillId="4" borderId="14" xfId="0" applyNumberFormat="1" applyFont="1" applyFill="1" applyBorder="1" applyAlignment="1">
      <alignment horizontal="right" vertical="center"/>
    </xf>
    <xf numFmtId="4" fontId="41" fillId="4" borderId="6" xfId="1" applyNumberFormat="1" applyFont="1" applyFill="1" applyBorder="1" applyAlignment="1">
      <alignment vertical="center"/>
    </xf>
    <xf numFmtId="4" fontId="54" fillId="4" borderId="14" xfId="0" applyNumberFormat="1" applyFont="1" applyFill="1" applyBorder="1" applyAlignment="1">
      <alignment vertical="center"/>
    </xf>
    <xf numFmtId="14" fontId="42" fillId="4" borderId="6" xfId="1" applyNumberFormat="1" applyFont="1" applyFill="1" applyBorder="1" applyAlignment="1">
      <alignment vertical="center"/>
    </xf>
    <xf numFmtId="4" fontId="41" fillId="4" borderId="6" xfId="1" applyNumberFormat="1" applyFont="1" applyFill="1" applyBorder="1" applyAlignment="1">
      <alignment horizontal="center" vertical="center"/>
    </xf>
    <xf numFmtId="4" fontId="42" fillId="4" borderId="6" xfId="0" applyNumberFormat="1" applyFont="1" applyFill="1" applyBorder="1" applyAlignment="1">
      <alignment horizontal="center" vertical="center"/>
    </xf>
    <xf numFmtId="0" fontId="41" fillId="4" borderId="16" xfId="1" applyFont="1" applyFill="1" applyBorder="1" applyAlignment="1">
      <alignment vertical="center"/>
    </xf>
    <xf numFmtId="0" fontId="42" fillId="4" borderId="16" xfId="0" applyFont="1" applyFill="1" applyBorder="1"/>
    <xf numFmtId="0" fontId="42" fillId="4" borderId="17" xfId="0" applyFont="1" applyFill="1" applyBorder="1"/>
    <xf numFmtId="0" fontId="41" fillId="4" borderId="6" xfId="1" applyFont="1" applyFill="1" applyBorder="1" applyAlignment="1">
      <alignment vertical="center" wrapText="1"/>
    </xf>
    <xf numFmtId="0" fontId="41" fillId="4" borderId="6" xfId="1" applyFont="1" applyFill="1" applyBorder="1" applyAlignment="1">
      <alignment horizontal="center" vertical="center" wrapText="1"/>
    </xf>
    <xf numFmtId="4" fontId="9" fillId="4" borderId="6" xfId="1" applyNumberFormat="1" applyFont="1" applyFill="1" applyBorder="1" applyAlignment="1">
      <alignment vertical="center"/>
    </xf>
    <xf numFmtId="0" fontId="9" fillId="4" borderId="6" xfId="1" applyFont="1" applyFill="1" applyBorder="1" applyAlignment="1">
      <alignment horizontal="center" vertical="center"/>
    </xf>
    <xf numFmtId="0" fontId="17" fillId="3" borderId="24" xfId="0" applyFont="1" applyFill="1" applyBorder="1" applyAlignment="1">
      <alignment horizontal="center" vertical="center"/>
    </xf>
    <xf numFmtId="0" fontId="17" fillId="3" borderId="0" xfId="0" applyFont="1" applyFill="1" applyAlignment="1">
      <alignment horizontal="center" vertical="center"/>
    </xf>
    <xf numFmtId="0" fontId="14" fillId="3" borderId="25" xfId="1" applyFont="1" applyFill="1" applyBorder="1" applyAlignment="1">
      <alignment vertical="center"/>
    </xf>
    <xf numFmtId="0" fontId="17" fillId="3" borderId="25" xfId="1" applyFont="1" applyFill="1" applyBorder="1" applyAlignment="1">
      <alignment vertical="center"/>
    </xf>
    <xf numFmtId="0" fontId="13" fillId="3" borderId="25" xfId="1" applyFont="1" applyFill="1" applyBorder="1" applyAlignment="1">
      <alignment horizontal="left" vertical="center"/>
    </xf>
    <xf numFmtId="0" fontId="13" fillId="3" borderId="26" xfId="1" applyFont="1" applyFill="1" applyBorder="1" applyAlignment="1">
      <alignment vertical="center"/>
    </xf>
    <xf numFmtId="0" fontId="13" fillId="3" borderId="27" xfId="1" applyFont="1" applyFill="1" applyBorder="1" applyAlignment="1">
      <alignment vertical="center"/>
    </xf>
    <xf numFmtId="0" fontId="13" fillId="3" borderId="28" xfId="1" applyFont="1" applyFill="1" applyBorder="1" applyAlignment="1">
      <alignment vertical="center"/>
    </xf>
    <xf numFmtId="43" fontId="4" fillId="0" borderId="0" xfId="5" applyFont="1"/>
    <xf numFmtId="3" fontId="4" fillId="0" borderId="0" xfId="0" applyNumberFormat="1" applyFont="1" applyAlignment="1">
      <alignment horizontal="justify" vertical="center" wrapText="1"/>
    </xf>
    <xf numFmtId="3" fontId="0" fillId="0" borderId="0" xfId="0" applyNumberFormat="1"/>
    <xf numFmtId="3" fontId="55" fillId="0" borderId="0" xfId="0" applyNumberFormat="1" applyFont="1"/>
    <xf numFmtId="165" fontId="4" fillId="0" borderId="0" xfId="0" applyNumberFormat="1" applyFont="1"/>
    <xf numFmtId="165" fontId="0" fillId="0" borderId="0" xfId="5" applyNumberFormat="1" applyFont="1"/>
    <xf numFmtId="3" fontId="4" fillId="0" borderId="0" xfId="0" applyNumberFormat="1" applyFont="1"/>
    <xf numFmtId="2" fontId="29" fillId="3" borderId="25" xfId="0" applyNumberFormat="1" applyFont="1" applyFill="1" applyBorder="1" applyAlignment="1">
      <alignment horizontal="right"/>
    </xf>
    <xf numFmtId="0" fontId="18" fillId="0" borderId="0" xfId="0" applyFont="1" applyAlignment="1">
      <alignment horizontal="right"/>
    </xf>
    <xf numFmtId="49" fontId="18" fillId="0" borderId="18" xfId="2" applyFont="1" applyBorder="1" applyAlignment="1">
      <alignment vertical="center" wrapText="1"/>
    </xf>
    <xf numFmtId="0" fontId="2" fillId="0" borderId="0" xfId="0" applyFont="1" applyAlignment="1">
      <alignment horizontal="left"/>
    </xf>
    <xf numFmtId="0" fontId="4" fillId="0" borderId="52" xfId="0" applyFont="1" applyBorder="1" applyAlignment="1">
      <alignment horizontal="justify" vertical="center"/>
    </xf>
    <xf numFmtId="9" fontId="4" fillId="0" borderId="52" xfId="0" applyNumberFormat="1" applyFont="1" applyBorder="1" applyAlignment="1">
      <alignment horizontal="center" vertical="center"/>
    </xf>
    <xf numFmtId="167" fontId="4" fillId="0" borderId="52" xfId="0" applyNumberFormat="1" applyFont="1" applyBorder="1" applyAlignment="1">
      <alignment horizontal="center" vertical="center"/>
    </xf>
    <xf numFmtId="165" fontId="4" fillId="0" borderId="52" xfId="5" applyNumberFormat="1" applyFont="1" applyBorder="1" applyAlignment="1">
      <alignment horizontal="center" vertical="center"/>
    </xf>
    <xf numFmtId="43" fontId="4" fillId="0" borderId="52" xfId="5" applyFont="1" applyBorder="1" applyAlignment="1">
      <alignment horizontal="center" vertical="center"/>
    </xf>
    <xf numFmtId="10" fontId="4" fillId="0" borderId="52" xfId="0" applyNumberFormat="1" applyFont="1" applyBorder="1" applyAlignment="1">
      <alignment horizontal="center" vertical="center"/>
    </xf>
    <xf numFmtId="168" fontId="4" fillId="0" borderId="52" xfId="0" applyNumberFormat="1" applyFont="1" applyBorder="1" applyAlignment="1">
      <alignment horizontal="center" vertical="center"/>
    </xf>
    <xf numFmtId="43" fontId="4" fillId="0" borderId="52" xfId="5" applyFont="1" applyBorder="1" applyAlignment="1">
      <alignment vertical="center"/>
    </xf>
    <xf numFmtId="0" fontId="4" fillId="0" borderId="55" xfId="0" applyFont="1" applyBorder="1" applyAlignment="1">
      <alignment horizontal="justify" vertical="center"/>
    </xf>
    <xf numFmtId="0" fontId="4" fillId="0" borderId="55" xfId="0" applyFont="1" applyBorder="1" applyAlignment="1">
      <alignment horizontal="center" vertical="center"/>
    </xf>
    <xf numFmtId="168" fontId="4" fillId="0" borderId="55" xfId="0" applyNumberFormat="1" applyFont="1" applyBorder="1" applyAlignment="1">
      <alignment horizontal="center" vertical="center"/>
    </xf>
    <xf numFmtId="10" fontId="4" fillId="0" borderId="55" xfId="0" applyNumberFormat="1" applyFont="1" applyBorder="1" applyAlignment="1">
      <alignment horizontal="center" vertical="center"/>
    </xf>
    <xf numFmtId="167" fontId="4" fillId="0" borderId="55" xfId="0" applyNumberFormat="1" applyFont="1" applyBorder="1" applyAlignment="1">
      <alignment horizontal="center" vertical="center"/>
    </xf>
    <xf numFmtId="165" fontId="4" fillId="0" borderId="55" xfId="5" applyNumberFormat="1" applyFont="1" applyBorder="1" applyAlignment="1">
      <alignment horizontal="center" vertical="center"/>
    </xf>
    <xf numFmtId="43" fontId="4" fillId="0" borderId="55" xfId="5" applyFont="1" applyBorder="1" applyAlignment="1">
      <alignment horizontal="center" vertical="center"/>
    </xf>
    <xf numFmtId="166" fontId="4" fillId="0" borderId="55" xfId="5" applyNumberFormat="1" applyFont="1" applyBorder="1" applyAlignment="1">
      <alignment horizontal="right" vertical="center"/>
    </xf>
    <xf numFmtId="0" fontId="2" fillId="0" borderId="57" xfId="0" applyFont="1" applyBorder="1" applyAlignment="1">
      <alignment horizontal="left"/>
    </xf>
    <xf numFmtId="0" fontId="4" fillId="0" borderId="57" xfId="0" applyFont="1" applyBorder="1"/>
    <xf numFmtId="9" fontId="4" fillId="0" borderId="56" xfId="0" applyNumberFormat="1" applyFont="1" applyBorder="1" applyAlignment="1">
      <alignment horizontal="center" vertical="center"/>
    </xf>
    <xf numFmtId="0" fontId="4" fillId="0" borderId="56" xfId="0" applyFont="1" applyBorder="1" applyAlignment="1">
      <alignment horizontal="center" vertical="center"/>
    </xf>
    <xf numFmtId="167" fontId="4" fillId="0" borderId="56" xfId="0" applyNumberFormat="1" applyFont="1" applyBorder="1" applyAlignment="1">
      <alignment horizontal="center" vertical="center"/>
    </xf>
    <xf numFmtId="165" fontId="4" fillId="0" borderId="56" xfId="5" applyNumberFormat="1" applyFont="1" applyBorder="1" applyAlignment="1">
      <alignment horizontal="center" vertical="center"/>
    </xf>
    <xf numFmtId="43" fontId="4" fillId="0" borderId="56" xfId="5" applyFont="1" applyBorder="1" applyAlignment="1">
      <alignment horizontal="center" vertical="center"/>
    </xf>
    <xf numFmtId="10" fontId="4" fillId="0" borderId="56" xfId="0" applyNumberFormat="1" applyFont="1" applyBorder="1" applyAlignment="1">
      <alignment horizontal="center" vertical="center"/>
    </xf>
    <xf numFmtId="0" fontId="11" fillId="3" borderId="54" xfId="0" applyFont="1" applyFill="1" applyBorder="1" applyAlignment="1">
      <alignment horizontal="center" vertical="center"/>
    </xf>
    <xf numFmtId="0" fontId="11" fillId="3" borderId="54" xfId="0" applyFont="1" applyFill="1" applyBorder="1" applyAlignment="1">
      <alignment horizontal="center" vertical="center" wrapText="1"/>
    </xf>
    <xf numFmtId="0" fontId="17" fillId="3" borderId="54" xfId="0" applyFont="1" applyFill="1" applyBorder="1" applyAlignment="1">
      <alignment horizontal="center" vertical="center"/>
    </xf>
    <xf numFmtId="0" fontId="4" fillId="0" borderId="56" xfId="0" applyFont="1" applyBorder="1" applyAlignment="1">
      <alignment horizontal="justify" vertical="center"/>
    </xf>
    <xf numFmtId="0" fontId="15" fillId="0" borderId="56" xfId="0" applyFont="1" applyBorder="1" applyAlignment="1">
      <alignment horizontal="justify" vertical="center"/>
    </xf>
    <xf numFmtId="170" fontId="9" fillId="5" borderId="6" xfId="1" applyNumberFormat="1" applyFont="1" applyFill="1" applyBorder="1" applyAlignment="1">
      <alignment horizontal="center" vertical="center"/>
    </xf>
    <xf numFmtId="170" fontId="9" fillId="3" borderId="25" xfId="1" applyNumberFormat="1" applyFont="1" applyFill="1" applyBorder="1" applyAlignment="1">
      <alignment horizontal="center" vertical="center"/>
    </xf>
    <xf numFmtId="0" fontId="41" fillId="4" borderId="6" xfId="1" applyFont="1" applyFill="1" applyBorder="1" applyAlignment="1">
      <alignment horizontal="center" vertical="center"/>
    </xf>
    <xf numFmtId="4" fontId="9" fillId="4" borderId="6" xfId="1" applyNumberFormat="1" applyFont="1" applyFill="1" applyBorder="1" applyAlignment="1">
      <alignment horizontal="center" vertical="center"/>
    </xf>
    <xf numFmtId="4" fontId="9" fillId="5" borderId="6" xfId="1" applyNumberFormat="1" applyFont="1" applyFill="1" applyBorder="1" applyAlignment="1">
      <alignment horizontal="center" vertical="center"/>
    </xf>
    <xf numFmtId="4" fontId="28" fillId="3" borderId="36" xfId="1" applyNumberFormat="1" applyFont="1" applyFill="1" applyBorder="1" applyAlignment="1">
      <alignment horizontal="center" vertical="center"/>
    </xf>
    <xf numFmtId="43" fontId="18" fillId="3" borderId="36" xfId="0" applyNumberFormat="1" applyFont="1" applyFill="1" applyBorder="1"/>
    <xf numFmtId="0" fontId="10" fillId="3" borderId="54" xfId="0" applyFont="1" applyFill="1" applyBorder="1" applyAlignment="1">
      <alignment horizontal="center" vertical="center" wrapText="1"/>
    </xf>
    <xf numFmtId="0" fontId="17" fillId="3" borderId="9" xfId="0" applyFont="1" applyFill="1" applyBorder="1" applyAlignment="1">
      <alignment horizontal="center" vertical="center"/>
    </xf>
    <xf numFmtId="0" fontId="17" fillId="3" borderId="54" xfId="0" applyFont="1" applyFill="1" applyBorder="1" applyAlignment="1">
      <alignment horizontal="center" vertical="center"/>
    </xf>
    <xf numFmtId="0" fontId="13" fillId="3" borderId="54" xfId="1" applyFont="1" applyFill="1" applyBorder="1" applyAlignment="1">
      <alignment horizontal="left" vertical="center"/>
    </xf>
    <xf numFmtId="0" fontId="17" fillId="3" borderId="58" xfId="0" applyFont="1" applyFill="1" applyBorder="1" applyAlignment="1">
      <alignment horizontal="center" vertical="center"/>
    </xf>
    <xf numFmtId="0" fontId="17" fillId="3" borderId="59" xfId="0" applyFont="1" applyFill="1" applyBorder="1" applyAlignment="1">
      <alignment horizontal="center" vertical="center"/>
    </xf>
    <xf numFmtId="0" fontId="17" fillId="3" borderId="60" xfId="0" applyFont="1" applyFill="1" applyBorder="1" applyAlignment="1">
      <alignment horizontal="center" vertical="center"/>
    </xf>
    <xf numFmtId="0" fontId="11" fillId="3" borderId="51"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28" fillId="3" borderId="51" xfId="0" applyFont="1" applyFill="1" applyBorder="1" applyAlignment="1">
      <alignment horizontal="center" vertical="center" wrapText="1"/>
    </xf>
    <xf numFmtId="0" fontId="28" fillId="3" borderId="52" xfId="0" applyFont="1" applyFill="1" applyBorder="1" applyAlignment="1">
      <alignment horizontal="center" vertical="center" wrapText="1"/>
    </xf>
    <xf numFmtId="0" fontId="28" fillId="3" borderId="55" xfId="0" applyFont="1" applyFill="1" applyBorder="1" applyAlignment="1">
      <alignment horizontal="center" vertical="center" wrapText="1"/>
    </xf>
    <xf numFmtId="0" fontId="11" fillId="3" borderId="54" xfId="0" applyFont="1" applyFill="1" applyBorder="1" applyAlignment="1">
      <alignment horizontal="center" vertical="center"/>
    </xf>
    <xf numFmtId="0" fontId="11" fillId="3" borderId="54"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49" fontId="10" fillId="3" borderId="35" xfId="2" applyFont="1" applyFill="1" applyBorder="1" applyAlignment="1">
      <alignment horizontal="center" vertical="center" wrapText="1"/>
    </xf>
    <xf numFmtId="49" fontId="10" fillId="3" borderId="36" xfId="2" applyFont="1" applyFill="1" applyBorder="1" applyAlignment="1">
      <alignment horizontal="center" vertical="center" wrapText="1"/>
    </xf>
    <xf numFmtId="49" fontId="10" fillId="3" borderId="35" xfId="2" applyFont="1" applyFill="1" applyBorder="1" applyAlignment="1">
      <alignment horizontal="center" vertical="center"/>
    </xf>
    <xf numFmtId="49" fontId="10" fillId="3" borderId="36" xfId="2" applyFont="1" applyFill="1" applyBorder="1" applyAlignment="1">
      <alignment horizontal="center" vertical="center"/>
    </xf>
    <xf numFmtId="49" fontId="10" fillId="3" borderId="26" xfId="2" applyFont="1" applyFill="1" applyBorder="1" applyAlignment="1">
      <alignment horizontal="center" vertical="center" wrapText="1"/>
    </xf>
    <xf numFmtId="49" fontId="10" fillId="3" borderId="27" xfId="2" applyFont="1" applyFill="1" applyBorder="1" applyAlignment="1">
      <alignment horizontal="center" vertical="center" wrapText="1"/>
    </xf>
    <xf numFmtId="49" fontId="10" fillId="3" borderId="28" xfId="2" applyFont="1" applyFill="1" applyBorder="1" applyAlignment="1">
      <alignment horizontal="center" vertical="center" wrapText="1"/>
    </xf>
    <xf numFmtId="0" fontId="13" fillId="3" borderId="26" xfId="1" applyFont="1" applyFill="1" applyBorder="1" applyAlignment="1">
      <alignment horizontal="left" vertical="center"/>
    </xf>
    <xf numFmtId="0" fontId="13" fillId="3" borderId="27" xfId="1" applyFont="1" applyFill="1" applyBorder="1" applyAlignment="1">
      <alignment horizontal="left" vertical="center"/>
    </xf>
    <xf numFmtId="0" fontId="13" fillId="3" borderId="28" xfId="1" applyFont="1" applyFill="1" applyBorder="1" applyAlignment="1">
      <alignment horizontal="left" vertical="center"/>
    </xf>
    <xf numFmtId="0" fontId="26" fillId="3" borderId="25" xfId="0" applyFont="1" applyFill="1" applyBorder="1" applyAlignment="1">
      <alignment horizontal="center" vertical="center"/>
    </xf>
    <xf numFmtId="0" fontId="25" fillId="3" borderId="25" xfId="0" applyFont="1" applyFill="1" applyBorder="1" applyAlignment="1">
      <alignment horizontal="center" vertical="center"/>
    </xf>
    <xf numFmtId="0" fontId="25" fillId="3" borderId="35" xfId="0" applyFont="1" applyFill="1" applyBorder="1" applyAlignment="1">
      <alignment horizontal="center" vertical="center"/>
    </xf>
    <xf numFmtId="0" fontId="20" fillId="3" borderId="25" xfId="0" applyFont="1" applyFill="1" applyBorder="1" applyAlignment="1">
      <alignment horizontal="center" vertical="center"/>
    </xf>
    <xf numFmtId="0" fontId="23" fillId="3" borderId="25" xfId="0" applyFont="1" applyFill="1" applyBorder="1" applyAlignment="1">
      <alignment horizontal="center" vertical="center"/>
    </xf>
    <xf numFmtId="0" fontId="16" fillId="3" borderId="25" xfId="0" applyFont="1" applyFill="1" applyBorder="1" applyAlignment="1">
      <alignment horizontal="center" vertical="center"/>
    </xf>
    <xf numFmtId="0" fontId="30" fillId="3" borderId="25" xfId="0" applyFont="1" applyFill="1" applyBorder="1" applyAlignment="1">
      <alignment horizontal="center" vertical="center"/>
    </xf>
    <xf numFmtId="49" fontId="13" fillId="3" borderId="25" xfId="2" applyFont="1" applyFill="1" applyBorder="1" applyAlignment="1">
      <alignment horizontal="center" vertical="center" wrapText="1"/>
    </xf>
    <xf numFmtId="0" fontId="14" fillId="3" borderId="25" xfId="0" applyFont="1" applyFill="1" applyBorder="1" applyAlignment="1">
      <alignment horizontal="center" vertical="center"/>
    </xf>
    <xf numFmtId="0" fontId="14" fillId="3" borderId="25" xfId="0" applyFont="1" applyFill="1" applyBorder="1" applyAlignment="1">
      <alignment horizontal="center" vertical="center" wrapText="1"/>
    </xf>
    <xf numFmtId="49" fontId="13" fillId="3" borderId="25" xfId="2" applyFont="1" applyFill="1" applyBorder="1" applyAlignment="1">
      <alignment horizontal="center" vertical="center"/>
    </xf>
    <xf numFmtId="0" fontId="23" fillId="3" borderId="26"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28" xfId="0" applyFont="1" applyFill="1" applyBorder="1" applyAlignment="1">
      <alignment horizontal="center" vertical="center"/>
    </xf>
    <xf numFmtId="0" fontId="17" fillId="3" borderId="25" xfId="1" applyFont="1" applyFill="1" applyBorder="1" applyAlignment="1">
      <alignment horizontal="center" vertical="center"/>
    </xf>
    <xf numFmtId="0" fontId="28" fillId="3" borderId="25" xfId="1" applyFont="1" applyFill="1" applyBorder="1" applyAlignment="1">
      <alignment horizontal="center" vertical="center" wrapText="1"/>
    </xf>
    <xf numFmtId="0" fontId="28" fillId="3" borderId="35" xfId="1" applyFont="1" applyFill="1" applyBorder="1" applyAlignment="1">
      <alignment horizontal="center" vertical="center" wrapText="1"/>
    </xf>
    <xf numFmtId="0" fontId="14" fillId="3" borderId="25" xfId="1" applyFont="1" applyFill="1" applyBorder="1" applyAlignment="1">
      <alignment horizontal="center" vertical="center" wrapText="1"/>
    </xf>
    <xf numFmtId="0" fontId="14" fillId="3" borderId="35" xfId="1" applyFont="1" applyFill="1" applyBorder="1" applyAlignment="1">
      <alignment horizontal="center" vertical="center" wrapText="1"/>
    </xf>
    <xf numFmtId="0" fontId="14" fillId="3" borderId="37" xfId="1" applyFont="1" applyFill="1" applyBorder="1" applyAlignment="1">
      <alignment horizontal="center" vertical="center"/>
    </xf>
    <xf numFmtId="0" fontId="14" fillId="3" borderId="34" xfId="1" applyFont="1" applyFill="1" applyBorder="1" applyAlignment="1">
      <alignment horizontal="center" vertical="center"/>
    </xf>
    <xf numFmtId="0" fontId="14" fillId="3" borderId="38" xfId="1" applyFont="1" applyFill="1" applyBorder="1" applyAlignment="1">
      <alignment horizontal="center" vertical="center"/>
    </xf>
    <xf numFmtId="0" fontId="14" fillId="3" borderId="43" xfId="1" applyFont="1" applyFill="1" applyBorder="1" applyAlignment="1">
      <alignment horizontal="center" vertical="center"/>
    </xf>
    <xf numFmtId="0" fontId="14" fillId="3" borderId="45" xfId="1" applyFont="1" applyFill="1" applyBorder="1" applyAlignment="1">
      <alignment horizontal="center" vertical="center"/>
    </xf>
    <xf numFmtId="0" fontId="14" fillId="3" borderId="44" xfId="1" applyFont="1" applyFill="1" applyBorder="1" applyAlignment="1">
      <alignment horizontal="center" vertical="center"/>
    </xf>
    <xf numFmtId="0" fontId="16" fillId="3" borderId="25" xfId="1" applyFont="1" applyFill="1" applyBorder="1" applyAlignment="1">
      <alignment horizontal="center" vertical="center"/>
    </xf>
    <xf numFmtId="0" fontId="10" fillId="3" borderId="25" xfId="1" applyFont="1" applyFill="1" applyBorder="1" applyAlignment="1">
      <alignment horizontal="center" vertical="center" wrapText="1"/>
    </xf>
    <xf numFmtId="0" fontId="10" fillId="3" borderId="35" xfId="1" applyFont="1" applyFill="1" applyBorder="1" applyAlignment="1">
      <alignment horizontal="center" vertical="center" wrapText="1"/>
    </xf>
    <xf numFmtId="0" fontId="14" fillId="3" borderId="25" xfId="1" applyFont="1" applyFill="1" applyBorder="1" applyAlignment="1">
      <alignment horizontal="center" vertical="center"/>
    </xf>
    <xf numFmtId="0" fontId="14" fillId="3" borderId="35" xfId="1" applyFont="1" applyFill="1" applyBorder="1" applyAlignment="1">
      <alignment horizontal="center" vertical="center"/>
    </xf>
    <xf numFmtId="0" fontId="10" fillId="3" borderId="25" xfId="1" applyFont="1" applyFill="1" applyBorder="1" applyAlignment="1">
      <alignment horizontal="center" vertical="center"/>
    </xf>
    <xf numFmtId="0" fontId="10" fillId="3" borderId="35" xfId="1" applyFont="1" applyFill="1" applyBorder="1" applyAlignment="1">
      <alignment horizontal="center" vertical="center"/>
    </xf>
    <xf numFmtId="0" fontId="17" fillId="3" borderId="24" xfId="0" applyFont="1" applyFill="1" applyBorder="1" applyAlignment="1">
      <alignment horizontal="center" vertical="center"/>
    </xf>
    <xf numFmtId="0" fontId="17" fillId="3" borderId="0" xfId="0" applyFont="1" applyFill="1" applyAlignment="1">
      <alignment horizontal="center" vertical="center"/>
    </xf>
    <xf numFmtId="0" fontId="13" fillId="3" borderId="24" xfId="1" applyFont="1" applyFill="1" applyBorder="1" applyAlignment="1">
      <alignment vertical="center"/>
    </xf>
    <xf numFmtId="0" fontId="13" fillId="3" borderId="0" xfId="1" applyFont="1" applyFill="1" applyAlignment="1">
      <alignment vertical="center"/>
    </xf>
    <xf numFmtId="0" fontId="28" fillId="3" borderId="25" xfId="0" applyFont="1" applyFill="1" applyBorder="1" applyAlignment="1">
      <alignment horizontal="center" vertical="center" wrapText="1"/>
    </xf>
    <xf numFmtId="0" fontId="28" fillId="3" borderId="35" xfId="0" applyFont="1" applyFill="1" applyBorder="1" applyAlignment="1">
      <alignment horizontal="center" vertical="center" wrapText="1"/>
    </xf>
    <xf numFmtId="0" fontId="17" fillId="3" borderId="37" xfId="1" applyFont="1" applyFill="1" applyBorder="1" applyAlignment="1">
      <alignment horizontal="center" vertical="center"/>
    </xf>
    <xf numFmtId="0" fontId="17" fillId="3" borderId="34" xfId="1" applyFont="1" applyFill="1" applyBorder="1" applyAlignment="1">
      <alignment horizontal="center" vertical="center"/>
    </xf>
    <xf numFmtId="0" fontId="17" fillId="3" borderId="38" xfId="1" applyFont="1" applyFill="1" applyBorder="1" applyAlignment="1">
      <alignment horizontal="center" vertical="center"/>
    </xf>
    <xf numFmtId="0" fontId="17" fillId="3" borderId="43" xfId="1" applyFont="1" applyFill="1" applyBorder="1" applyAlignment="1">
      <alignment horizontal="center" vertical="center"/>
    </xf>
    <xf numFmtId="0" fontId="17" fillId="3" borderId="45" xfId="1" applyFont="1" applyFill="1" applyBorder="1" applyAlignment="1">
      <alignment horizontal="center" vertical="center"/>
    </xf>
    <xf numFmtId="0" fontId="17" fillId="3" borderId="44" xfId="1" applyFont="1" applyFill="1" applyBorder="1" applyAlignment="1">
      <alignment horizontal="center" vertical="center"/>
    </xf>
    <xf numFmtId="0" fontId="28" fillId="3" borderId="41" xfId="0" applyFont="1" applyFill="1" applyBorder="1" applyAlignment="1">
      <alignment horizontal="center" vertical="center" wrapText="1"/>
    </xf>
    <xf numFmtId="0" fontId="28" fillId="3" borderId="36" xfId="0" applyFont="1" applyFill="1" applyBorder="1" applyAlignment="1">
      <alignment horizontal="center" vertical="center" wrapText="1"/>
    </xf>
    <xf numFmtId="0" fontId="28" fillId="3" borderId="36" xfId="1" applyFont="1" applyFill="1" applyBorder="1" applyAlignment="1">
      <alignment horizontal="center" vertical="center" wrapText="1"/>
    </xf>
    <xf numFmtId="0" fontId="13" fillId="3" borderId="26" xfId="1" applyFont="1" applyFill="1" applyBorder="1" applyAlignment="1">
      <alignment horizontal="center" vertical="center"/>
    </xf>
    <xf numFmtId="0" fontId="13" fillId="3" borderId="28" xfId="1" applyFont="1" applyFill="1" applyBorder="1" applyAlignment="1">
      <alignment horizontal="center" vertical="center"/>
    </xf>
    <xf numFmtId="0" fontId="13" fillId="3" borderId="25" xfId="1" applyFont="1" applyFill="1" applyBorder="1" applyAlignment="1">
      <alignment horizontal="center" vertical="center" wrapText="1"/>
    </xf>
    <xf numFmtId="0" fontId="13" fillId="3" borderId="37" xfId="1" applyFont="1" applyFill="1" applyBorder="1" applyAlignment="1">
      <alignment horizontal="center" vertical="center" wrapText="1"/>
    </xf>
    <xf numFmtId="0" fontId="13" fillId="3" borderId="38" xfId="1" applyFont="1" applyFill="1" applyBorder="1" applyAlignment="1">
      <alignment horizontal="center" vertical="center" wrapText="1"/>
    </xf>
    <xf numFmtId="0" fontId="13" fillId="3" borderId="24" xfId="1" applyFont="1" applyFill="1" applyBorder="1" applyAlignment="1">
      <alignment horizontal="center" vertical="center" wrapText="1"/>
    </xf>
    <xf numFmtId="0" fontId="13" fillId="3" borderId="42" xfId="1" applyFont="1" applyFill="1" applyBorder="1" applyAlignment="1">
      <alignment horizontal="center" vertical="center" wrapText="1"/>
    </xf>
    <xf numFmtId="0" fontId="13" fillId="3" borderId="43" xfId="1" applyFont="1" applyFill="1" applyBorder="1" applyAlignment="1">
      <alignment horizontal="center" vertical="center" wrapText="1"/>
    </xf>
    <xf numFmtId="0" fontId="13" fillId="3" borderId="44" xfId="1" applyFont="1" applyFill="1" applyBorder="1" applyAlignment="1">
      <alignment horizontal="center" vertical="center" wrapText="1"/>
    </xf>
    <xf numFmtId="0" fontId="10" fillId="3" borderId="37" xfId="1" applyFont="1" applyFill="1" applyBorder="1" applyAlignment="1">
      <alignment horizontal="center" vertical="center" wrapText="1"/>
    </xf>
    <xf numFmtId="0" fontId="10" fillId="3" borderId="38"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10" fillId="3" borderId="43" xfId="1" applyFont="1" applyFill="1" applyBorder="1" applyAlignment="1">
      <alignment horizontal="center" vertical="center" wrapText="1"/>
    </xf>
    <xf numFmtId="0" fontId="10" fillId="3" borderId="44" xfId="1" applyFont="1" applyFill="1" applyBorder="1" applyAlignment="1">
      <alignment horizontal="center" vertical="center" wrapText="1"/>
    </xf>
    <xf numFmtId="0" fontId="28" fillId="3" borderId="41" xfId="1" applyFont="1" applyFill="1" applyBorder="1" applyAlignment="1">
      <alignment horizontal="center" vertical="center" wrapText="1"/>
    </xf>
    <xf numFmtId="0" fontId="9" fillId="0" borderId="16" xfId="1" applyFont="1" applyBorder="1" applyAlignment="1">
      <alignment horizontal="center" vertical="center"/>
    </xf>
    <xf numFmtId="0" fontId="9" fillId="0" borderId="47" xfId="1" applyFont="1" applyBorder="1" applyAlignment="1">
      <alignment horizontal="center" vertical="center"/>
    </xf>
    <xf numFmtId="0" fontId="9" fillId="0" borderId="4" xfId="1" applyFont="1" applyBorder="1" applyAlignment="1">
      <alignment horizontal="center" vertical="center"/>
    </xf>
    <xf numFmtId="0" fontId="28" fillId="3" borderId="26" xfId="1" applyFont="1" applyFill="1" applyBorder="1" applyAlignment="1">
      <alignment horizontal="center" vertical="center" wrapText="1"/>
    </xf>
    <xf numFmtId="0" fontId="28" fillId="3" borderId="28" xfId="1" applyFont="1" applyFill="1" applyBorder="1" applyAlignment="1">
      <alignment horizontal="center" vertical="center" wrapText="1"/>
    </xf>
    <xf numFmtId="4" fontId="0" fillId="0" borderId="16" xfId="0" applyNumberFormat="1" applyBorder="1" applyAlignment="1">
      <alignment horizontal="center" vertical="center"/>
    </xf>
    <xf numFmtId="4" fontId="0" fillId="0" borderId="47" xfId="0" applyNumberFormat="1" applyBorder="1" applyAlignment="1">
      <alignment horizontal="center" vertical="center"/>
    </xf>
    <xf numFmtId="4" fontId="0" fillId="0" borderId="4" xfId="0" applyNumberFormat="1" applyBorder="1" applyAlignment="1">
      <alignment horizontal="center" vertical="center"/>
    </xf>
    <xf numFmtId="14" fontId="0" fillId="0" borderId="16" xfId="0" applyNumberFormat="1" applyBorder="1" applyAlignment="1">
      <alignment horizontal="center" vertical="center"/>
    </xf>
    <xf numFmtId="14" fontId="0" fillId="0" borderId="47" xfId="0" applyNumberFormat="1" applyBorder="1" applyAlignment="1">
      <alignment horizontal="center" vertical="center"/>
    </xf>
    <xf numFmtId="14" fontId="0" fillId="0" borderId="4" xfId="0" applyNumberFormat="1" applyBorder="1" applyAlignment="1">
      <alignment horizontal="center" vertical="center"/>
    </xf>
    <xf numFmtId="0" fontId="0" fillId="0" borderId="16" xfId="0" applyBorder="1" applyAlignment="1">
      <alignment horizontal="center" vertical="center"/>
    </xf>
    <xf numFmtId="0" fontId="0" fillId="0" borderId="47" xfId="0" applyBorder="1" applyAlignment="1">
      <alignment horizontal="center" vertical="center"/>
    </xf>
    <xf numFmtId="0" fontId="0" fillId="0" borderId="4" xfId="0" applyBorder="1" applyAlignment="1">
      <alignment horizontal="center" vertical="center"/>
    </xf>
    <xf numFmtId="0" fontId="18" fillId="0" borderId="50" xfId="1" applyFont="1" applyBorder="1" applyAlignment="1">
      <alignment horizontal="center" vertical="center" wrapText="1"/>
    </xf>
    <xf numFmtId="0" fontId="18" fillId="0" borderId="47" xfId="1" applyFont="1" applyBorder="1" applyAlignment="1">
      <alignment horizontal="center" vertical="center" wrapText="1"/>
    </xf>
    <xf numFmtId="14" fontId="18" fillId="0" borderId="50" xfId="1" applyNumberFormat="1" applyFont="1" applyBorder="1" applyAlignment="1">
      <alignment horizontal="center" vertical="center"/>
    </xf>
    <xf numFmtId="14" fontId="18" fillId="0" borderId="47" xfId="1" applyNumberFormat="1" applyFont="1" applyBorder="1" applyAlignment="1">
      <alignment horizontal="center" vertical="center"/>
    </xf>
    <xf numFmtId="0" fontId="9" fillId="0" borderId="50" xfId="1" applyFont="1" applyBorder="1" applyAlignment="1">
      <alignment horizontal="center" vertical="center"/>
    </xf>
    <xf numFmtId="0" fontId="0" fillId="0" borderId="16" xfId="0" applyBorder="1" applyAlignment="1">
      <alignment horizontal="center" vertical="center" wrapText="1"/>
    </xf>
    <xf numFmtId="0" fontId="0" fillId="0" borderId="47" xfId="0" applyBorder="1" applyAlignment="1">
      <alignment horizontal="center" vertical="center" wrapText="1"/>
    </xf>
    <xf numFmtId="0" fontId="0" fillId="0" borderId="4" xfId="0" applyBorder="1" applyAlignment="1">
      <alignment horizontal="center" vertical="center" wrapText="1"/>
    </xf>
    <xf numFmtId="14" fontId="9" fillId="0" borderId="16" xfId="1" applyNumberFormat="1" applyFont="1" applyBorder="1" applyAlignment="1">
      <alignment horizontal="center" vertical="center"/>
    </xf>
    <xf numFmtId="0" fontId="4" fillId="0" borderId="50" xfId="1" applyFont="1" applyBorder="1" applyAlignment="1">
      <alignment horizontal="justify" vertical="center" wrapText="1"/>
    </xf>
    <xf numFmtId="0" fontId="4" fillId="0" borderId="47" xfId="1" applyFont="1" applyBorder="1" applyAlignment="1">
      <alignment horizontal="justify" vertical="center" wrapText="1"/>
    </xf>
    <xf numFmtId="0" fontId="9" fillId="0" borderId="50" xfId="1" applyFont="1" applyBorder="1" applyAlignment="1">
      <alignment horizontal="center" vertical="center" wrapText="1"/>
    </xf>
    <xf numFmtId="0" fontId="9" fillId="0" borderId="47" xfId="1" applyFont="1" applyBorder="1" applyAlignment="1">
      <alignment horizontal="center" vertical="center" wrapText="1"/>
    </xf>
    <xf numFmtId="0" fontId="53" fillId="0" borderId="16" xfId="0" applyFont="1" applyBorder="1" applyAlignment="1">
      <alignment horizontal="justify" vertical="center" wrapText="1"/>
    </xf>
    <xf numFmtId="0" fontId="53" fillId="0" borderId="47" xfId="0" applyFont="1" applyBorder="1" applyAlignment="1">
      <alignment horizontal="justify" vertical="center" wrapText="1"/>
    </xf>
    <xf numFmtId="0" fontId="53" fillId="0" borderId="4" xfId="0" applyFont="1" applyBorder="1" applyAlignment="1">
      <alignment horizontal="justify" vertical="center" wrapText="1"/>
    </xf>
    <xf numFmtId="0" fontId="9" fillId="0" borderId="16" xfId="1" applyFont="1" applyBorder="1" applyAlignment="1">
      <alignment horizontal="center" vertical="center" wrapText="1"/>
    </xf>
    <xf numFmtId="0" fontId="9" fillId="0" borderId="4" xfId="1" applyFont="1" applyBorder="1" applyAlignment="1">
      <alignment horizontal="center" vertical="center" wrapText="1"/>
    </xf>
    <xf numFmtId="0" fontId="6" fillId="0" borderId="16" xfId="0" applyFont="1" applyBorder="1" applyAlignment="1">
      <alignment horizontal="justify" vertical="center" wrapText="1"/>
    </xf>
    <xf numFmtId="0" fontId="6" fillId="0" borderId="47" xfId="0" applyFont="1" applyBorder="1" applyAlignment="1">
      <alignment horizontal="justify" vertical="center" wrapText="1"/>
    </xf>
    <xf numFmtId="0" fontId="6" fillId="0" borderId="4" xfId="0" applyFont="1" applyBorder="1" applyAlignment="1">
      <alignment horizontal="justify" vertical="center" wrapText="1"/>
    </xf>
    <xf numFmtId="0" fontId="10" fillId="3" borderId="25" xfId="0" applyFont="1" applyFill="1" applyBorder="1" applyAlignment="1">
      <alignment horizontal="center" vertical="center" wrapText="1"/>
    </xf>
    <xf numFmtId="0" fontId="16" fillId="3" borderId="24" xfId="0" applyFont="1" applyFill="1" applyBorder="1" applyAlignment="1">
      <alignment horizontal="center" vertical="center"/>
    </xf>
    <xf numFmtId="0" fontId="16" fillId="3" borderId="0" xfId="0" applyFont="1" applyFill="1" applyAlignment="1">
      <alignment horizontal="center" vertical="center"/>
    </xf>
    <xf numFmtId="164" fontId="10" fillId="3" borderId="25" xfId="0" applyNumberFormat="1" applyFont="1" applyFill="1" applyBorder="1" applyAlignment="1">
      <alignment horizontal="center" vertical="center" wrapText="1"/>
    </xf>
    <xf numFmtId="0" fontId="14" fillId="3" borderId="25" xfId="1" applyFont="1" applyFill="1" applyBorder="1" applyAlignment="1">
      <alignment vertical="center"/>
    </xf>
    <xf numFmtId="0" fontId="28" fillId="3" borderId="25" xfId="4" applyFont="1" applyFill="1" applyBorder="1" applyAlignment="1">
      <alignment horizontal="center" vertical="center"/>
    </xf>
    <xf numFmtId="0" fontId="28" fillId="3" borderId="35" xfId="4" applyFont="1" applyFill="1" applyBorder="1" applyAlignment="1">
      <alignment horizontal="center" vertical="center"/>
    </xf>
    <xf numFmtId="0" fontId="28" fillId="3" borderId="25" xfId="4" applyFont="1" applyFill="1" applyBorder="1" applyAlignment="1">
      <alignment horizontal="center" vertical="center" wrapText="1"/>
    </xf>
    <xf numFmtId="0" fontId="28" fillId="3" borderId="35" xfId="4" applyFont="1" applyFill="1" applyBorder="1" applyAlignment="1">
      <alignment horizontal="center" vertical="center" wrapText="1"/>
    </xf>
    <xf numFmtId="0" fontId="28" fillId="3" borderId="25" xfId="4" applyFont="1" applyFill="1" applyBorder="1" applyAlignment="1">
      <alignment horizontal="center"/>
    </xf>
    <xf numFmtId="0" fontId="17" fillId="3" borderId="25" xfId="4" applyFont="1" applyFill="1" applyBorder="1" applyAlignment="1">
      <alignment horizontal="center"/>
    </xf>
  </cellXfs>
  <cellStyles count="8">
    <cellStyle name="Estilo 1" xfId="6" xr:uid="{00000000-0005-0000-0000-000000000000}"/>
    <cellStyle name="Millares" xfId="5" builtinId="3"/>
    <cellStyle name="Normal" xfId="0" builtinId="0"/>
    <cellStyle name="Normal 2" xfId="4" xr:uid="{00000000-0005-0000-0000-000003000000}"/>
    <cellStyle name="Normal_ESTR98" xfId="3" xr:uid="{00000000-0005-0000-0000-000004000000}"/>
    <cellStyle name="Normal_PLAZAS98" xfId="1" xr:uid="{00000000-0005-0000-0000-000005000000}"/>
    <cellStyle name="Normal_SPGG98" xfId="2" xr:uid="{00000000-0005-0000-0000-000006000000}"/>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ladys.ruiz/Desktop/MENORES%20A%208%20UIT/2021/CUADRO%20GENERAL%20%20DE%20REQUERIMENTOS%20DE%20BIENES%20Y%20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ladys.ruiz/Desktop/Copia%20de%20CUADRO%20GENERAL%20%20DE%20REQUERIMENTOS%20DE%20BIENES%20Y%20SERVICIO%202022%20setiemb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nnifer.cosar/Downloads/SEGUIMIENTO%20VALORIZACIONES%20%20-%20SRI%20-%20SRA%20-%20SRRNMA%20(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GRLM\UEI\PROGRAMACIONES%20DE%20INVERSIONES\FORMATO%2019%20MEF\PROYEC-PAGOS_SETIEMBRE-DICIEMBRE%202022-2023_%20SET(1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 ORDENES B Y S"/>
      <sheetName val="REGISTRO REQ. B Y S  SIGA"/>
      <sheetName val="Hoja3"/>
      <sheetName val="Hoja1"/>
      <sheetName val="REGISTRO REQ. B Y S  SIGA (2)"/>
      <sheetName val="Hoja2"/>
      <sheetName val="TOTAL DE ORDENES 2021"/>
      <sheetName val="TOTAL DE ORDENES 202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H4">
            <v>44306</v>
          </cell>
        </row>
        <row r="5">
          <cell r="AH5">
            <v>44291</v>
          </cell>
        </row>
        <row r="6">
          <cell r="AH6">
            <v>44557</v>
          </cell>
        </row>
        <row r="7">
          <cell r="AH7">
            <v>44308</v>
          </cell>
        </row>
        <row r="8">
          <cell r="AH8">
            <v>44288</v>
          </cell>
        </row>
        <row r="9">
          <cell r="AH9">
            <v>44288</v>
          </cell>
        </row>
        <row r="10">
          <cell r="AH10">
            <v>44288</v>
          </cell>
        </row>
        <row r="11">
          <cell r="AH11">
            <v>44288</v>
          </cell>
        </row>
        <row r="12">
          <cell r="AH12">
            <v>44288</v>
          </cell>
        </row>
        <row r="13">
          <cell r="AH13">
            <v>44288</v>
          </cell>
        </row>
        <row r="14">
          <cell r="AH14">
            <v>44288</v>
          </cell>
        </row>
        <row r="15">
          <cell r="AH15">
            <v>44290</v>
          </cell>
        </row>
        <row r="16">
          <cell r="AH16">
            <v>44233</v>
          </cell>
        </row>
        <row r="17">
          <cell r="AH17">
            <v>44296</v>
          </cell>
        </row>
        <row r="18">
          <cell r="AH18">
            <v>44248</v>
          </cell>
        </row>
        <row r="19">
          <cell r="AH19">
            <v>44363</v>
          </cell>
        </row>
        <row r="20">
          <cell r="AH20">
            <v>44289</v>
          </cell>
        </row>
        <row r="21">
          <cell r="AH21">
            <v>44322</v>
          </cell>
        </row>
        <row r="22">
          <cell r="AH22">
            <v>44382</v>
          </cell>
        </row>
        <row r="23">
          <cell r="AH23">
            <v>44322</v>
          </cell>
        </row>
        <row r="24">
          <cell r="AH24">
            <v>44296</v>
          </cell>
        </row>
        <row r="25">
          <cell r="AH25">
            <v>44304</v>
          </cell>
        </row>
        <row r="26">
          <cell r="AH26">
            <v>44418</v>
          </cell>
        </row>
        <row r="27">
          <cell r="AH27">
            <v>44308</v>
          </cell>
        </row>
        <row r="28">
          <cell r="AH28">
            <v>44390</v>
          </cell>
        </row>
        <row r="29">
          <cell r="AH29">
            <v>44375</v>
          </cell>
        </row>
        <row r="31">
          <cell r="AH31">
            <v>44381</v>
          </cell>
        </row>
        <row r="32">
          <cell r="AH32">
            <v>44368</v>
          </cell>
        </row>
        <row r="33">
          <cell r="AH33">
            <v>44378</v>
          </cell>
        </row>
        <row r="34">
          <cell r="AH34">
            <v>44408</v>
          </cell>
        </row>
        <row r="35">
          <cell r="AH35">
            <v>44408</v>
          </cell>
        </row>
        <row r="36">
          <cell r="AH36">
            <v>44408</v>
          </cell>
        </row>
        <row r="37">
          <cell r="AH37">
            <v>44378</v>
          </cell>
        </row>
        <row r="38">
          <cell r="AH38">
            <v>44408</v>
          </cell>
        </row>
        <row r="39">
          <cell r="AH39">
            <v>44408</v>
          </cell>
        </row>
        <row r="40">
          <cell r="AH40">
            <v>44408</v>
          </cell>
        </row>
        <row r="41">
          <cell r="AH41">
            <v>44378</v>
          </cell>
        </row>
        <row r="42">
          <cell r="AH42">
            <v>44378</v>
          </cell>
        </row>
        <row r="43">
          <cell r="AH43">
            <v>44379</v>
          </cell>
        </row>
        <row r="44">
          <cell r="AH44">
            <v>44409</v>
          </cell>
        </row>
        <row r="45">
          <cell r="AH45">
            <v>44409</v>
          </cell>
        </row>
        <row r="46">
          <cell r="AH46">
            <v>44409</v>
          </cell>
        </row>
        <row r="47">
          <cell r="AH47">
            <v>44409</v>
          </cell>
        </row>
        <row r="48">
          <cell r="AH48">
            <v>44409</v>
          </cell>
        </row>
        <row r="49">
          <cell r="AH49">
            <v>44379</v>
          </cell>
        </row>
        <row r="50">
          <cell r="AH50">
            <v>44392</v>
          </cell>
        </row>
        <row r="51">
          <cell r="AH51">
            <v>44346</v>
          </cell>
        </row>
        <row r="52">
          <cell r="AH52">
            <v>44391</v>
          </cell>
        </row>
        <row r="53">
          <cell r="AH53">
            <v>44400</v>
          </cell>
        </row>
        <row r="54">
          <cell r="AH54">
            <v>44400</v>
          </cell>
        </row>
        <row r="55">
          <cell r="AH55">
            <v>44400</v>
          </cell>
        </row>
        <row r="56">
          <cell r="AH56">
            <v>44400</v>
          </cell>
        </row>
        <row r="57">
          <cell r="AH57">
            <v>44400</v>
          </cell>
        </row>
        <row r="58">
          <cell r="AH58">
            <v>44400</v>
          </cell>
        </row>
        <row r="59">
          <cell r="AH59">
            <v>44400</v>
          </cell>
        </row>
        <row r="60">
          <cell r="AH60">
            <v>44416</v>
          </cell>
        </row>
        <row r="61">
          <cell r="AH61">
            <v>44364</v>
          </cell>
        </row>
        <row r="62">
          <cell r="AH62">
            <v>44379</v>
          </cell>
        </row>
        <row r="63">
          <cell r="AH63">
            <v>44347</v>
          </cell>
        </row>
        <row r="64">
          <cell r="AH64">
            <v>44347</v>
          </cell>
        </row>
        <row r="65">
          <cell r="AH65">
            <v>44440</v>
          </cell>
        </row>
        <row r="66">
          <cell r="AH66">
            <v>44356</v>
          </cell>
        </row>
        <row r="67">
          <cell r="AH67">
            <v>44360</v>
          </cell>
        </row>
        <row r="68">
          <cell r="AH68">
            <v>44406</v>
          </cell>
        </row>
        <row r="69">
          <cell r="AH69">
            <v>44368</v>
          </cell>
        </row>
        <row r="70">
          <cell r="AH70">
            <v>44373</v>
          </cell>
        </row>
        <row r="71">
          <cell r="AH71">
            <v>44382</v>
          </cell>
        </row>
        <row r="72">
          <cell r="AH72">
            <v>44439</v>
          </cell>
        </row>
        <row r="73">
          <cell r="AH73">
            <v>44524</v>
          </cell>
        </row>
        <row r="74">
          <cell r="AH74">
            <v>44479</v>
          </cell>
        </row>
        <row r="75">
          <cell r="AH75">
            <v>44466</v>
          </cell>
        </row>
        <row r="76">
          <cell r="AH76">
            <v>44462</v>
          </cell>
        </row>
        <row r="77">
          <cell r="AH77">
            <v>44532</v>
          </cell>
        </row>
        <row r="78">
          <cell r="AH78">
            <v>44462</v>
          </cell>
        </row>
        <row r="79">
          <cell r="AH79">
            <v>44462</v>
          </cell>
        </row>
        <row r="80">
          <cell r="AH80">
            <v>44463</v>
          </cell>
        </row>
        <row r="81">
          <cell r="AH81">
            <v>44401</v>
          </cell>
        </row>
        <row r="82">
          <cell r="AH82">
            <v>44466</v>
          </cell>
        </row>
        <row r="83">
          <cell r="AH83">
            <v>44471</v>
          </cell>
        </row>
        <row r="84">
          <cell r="AH84">
            <v>44409</v>
          </cell>
        </row>
        <row r="86">
          <cell r="AH86">
            <v>44560</v>
          </cell>
        </row>
        <row r="87">
          <cell r="AH87">
            <v>44560</v>
          </cell>
        </row>
        <row r="88">
          <cell r="AH88">
            <v>44560</v>
          </cell>
        </row>
        <row r="89">
          <cell r="AH89">
            <v>44466</v>
          </cell>
        </row>
        <row r="90">
          <cell r="AH90">
            <v>44495</v>
          </cell>
        </row>
        <row r="91">
          <cell r="AH91">
            <v>44556</v>
          </cell>
        </row>
        <row r="92">
          <cell r="AH92">
            <v>44556</v>
          </cell>
        </row>
        <row r="93">
          <cell r="AH93">
            <v>44496</v>
          </cell>
        </row>
        <row r="94">
          <cell r="AH94">
            <v>44526</v>
          </cell>
        </row>
        <row r="95">
          <cell r="AH95">
            <v>44501</v>
          </cell>
        </row>
        <row r="96">
          <cell r="AH96">
            <v>44556</v>
          </cell>
        </row>
        <row r="97">
          <cell r="AH97">
            <v>44556</v>
          </cell>
        </row>
        <row r="98">
          <cell r="AH98">
            <v>44496</v>
          </cell>
        </row>
        <row r="99">
          <cell r="AH99">
            <v>44526</v>
          </cell>
        </row>
        <row r="100">
          <cell r="AH100">
            <v>44556</v>
          </cell>
        </row>
        <row r="101">
          <cell r="AH101">
            <v>44526</v>
          </cell>
        </row>
        <row r="102">
          <cell r="AH102">
            <v>44556</v>
          </cell>
        </row>
        <row r="103">
          <cell r="AH103">
            <v>44503</v>
          </cell>
        </row>
        <row r="104">
          <cell r="AH104">
            <v>44498</v>
          </cell>
        </row>
        <row r="105">
          <cell r="AH105">
            <v>44503</v>
          </cell>
        </row>
        <row r="106">
          <cell r="AH106">
            <v>44503</v>
          </cell>
        </row>
        <row r="107">
          <cell r="AH107">
            <v>44510</v>
          </cell>
        </row>
        <row r="108">
          <cell r="AH108">
            <v>44549</v>
          </cell>
        </row>
        <row r="109">
          <cell r="AH109">
            <v>44559</v>
          </cell>
        </row>
        <row r="110">
          <cell r="AH110">
            <v>44501</v>
          </cell>
        </row>
        <row r="111">
          <cell r="AH111">
            <v>44561</v>
          </cell>
        </row>
        <row r="112">
          <cell r="AH112">
            <v>44522</v>
          </cell>
        </row>
        <row r="113">
          <cell r="AH113">
            <v>44558</v>
          </cell>
        </row>
        <row r="114">
          <cell r="AH114">
            <v>44560</v>
          </cell>
        </row>
        <row r="115">
          <cell r="AH115">
            <v>44560</v>
          </cell>
        </row>
        <row r="116">
          <cell r="AH116">
            <v>44511</v>
          </cell>
        </row>
        <row r="117">
          <cell r="AH117">
            <v>44511</v>
          </cell>
        </row>
        <row r="118">
          <cell r="AH118">
            <v>44550</v>
          </cell>
        </row>
        <row r="119">
          <cell r="AH119">
            <v>44496</v>
          </cell>
        </row>
        <row r="120">
          <cell r="AH120">
            <v>44558</v>
          </cell>
        </row>
        <row r="121">
          <cell r="AH121">
            <v>44559</v>
          </cell>
        </row>
        <row r="122">
          <cell r="AH122">
            <v>44561</v>
          </cell>
        </row>
        <row r="123">
          <cell r="AH123">
            <v>44553</v>
          </cell>
        </row>
        <row r="124">
          <cell r="AH124">
            <v>44553</v>
          </cell>
        </row>
        <row r="125">
          <cell r="AH125">
            <v>44553</v>
          </cell>
        </row>
        <row r="126">
          <cell r="AH126">
            <v>44568</v>
          </cell>
        </row>
        <row r="127">
          <cell r="AH127">
            <v>44553</v>
          </cell>
        </row>
        <row r="128">
          <cell r="AH128">
            <v>44558</v>
          </cell>
        </row>
        <row r="129">
          <cell r="AH129">
            <v>44530</v>
          </cell>
        </row>
        <row r="130">
          <cell r="AH130">
            <v>44532</v>
          </cell>
        </row>
        <row r="131">
          <cell r="AH131">
            <v>44526</v>
          </cell>
        </row>
        <row r="132">
          <cell r="AH132">
            <v>44540</v>
          </cell>
        </row>
        <row r="133">
          <cell r="AH133">
            <v>44558</v>
          </cell>
        </row>
        <row r="134">
          <cell r="AH134">
            <v>44547</v>
          </cell>
        </row>
        <row r="135">
          <cell r="AH135">
            <v>44547</v>
          </cell>
        </row>
        <row r="136">
          <cell r="AH136">
            <v>44555</v>
          </cell>
        </row>
        <row r="137">
          <cell r="AH137">
            <v>44559</v>
          </cell>
        </row>
        <row r="139">
          <cell r="AH139">
            <v>44552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REQ. B Y S  SIGA"/>
      <sheetName val="Hoja1"/>
    </sheetNames>
    <sheetDataSet>
      <sheetData sheetId="0" refreshError="1">
        <row r="4">
          <cell r="AB4">
            <v>44585</v>
          </cell>
          <cell r="AC4">
            <v>44590</v>
          </cell>
        </row>
        <row r="5">
          <cell r="AB5">
            <v>44615</v>
          </cell>
          <cell r="AC5">
            <v>44618</v>
          </cell>
        </row>
        <row r="6">
          <cell r="AB6">
            <v>44623</v>
          </cell>
          <cell r="AC6">
            <v>44633</v>
          </cell>
        </row>
        <row r="7">
          <cell r="AB7">
            <v>44635</v>
          </cell>
          <cell r="AC7">
            <v>44645</v>
          </cell>
        </row>
        <row r="8">
          <cell r="AB8">
            <v>44643</v>
          </cell>
          <cell r="AC8">
            <v>44653</v>
          </cell>
        </row>
        <row r="9">
          <cell r="AB9">
            <v>44575</v>
          </cell>
          <cell r="AC9">
            <v>44650</v>
          </cell>
        </row>
        <row r="10">
          <cell r="AB10">
            <v>44575</v>
          </cell>
          <cell r="AC10">
            <v>44650</v>
          </cell>
        </row>
        <row r="11">
          <cell r="AB11">
            <v>44575</v>
          </cell>
          <cell r="AC11">
            <v>44650</v>
          </cell>
        </row>
        <row r="12">
          <cell r="AB12">
            <v>44575</v>
          </cell>
          <cell r="AC12">
            <v>44650</v>
          </cell>
        </row>
        <row r="13">
          <cell r="AB13">
            <v>44575</v>
          </cell>
          <cell r="AC13">
            <v>44650</v>
          </cell>
        </row>
        <row r="14">
          <cell r="AB14">
            <v>44575</v>
          </cell>
          <cell r="AC14">
            <v>44650</v>
          </cell>
        </row>
        <row r="15">
          <cell r="AB15">
            <v>44580</v>
          </cell>
          <cell r="AC15">
            <v>44685</v>
          </cell>
        </row>
        <row r="16">
          <cell r="AB16">
            <v>44580</v>
          </cell>
          <cell r="AC16">
            <v>44650</v>
          </cell>
        </row>
        <row r="17">
          <cell r="AB17">
            <v>44582</v>
          </cell>
          <cell r="AC17">
            <v>44642</v>
          </cell>
        </row>
        <row r="18">
          <cell r="AB18">
            <v>44582</v>
          </cell>
          <cell r="AC18">
            <v>44652</v>
          </cell>
        </row>
        <row r="19">
          <cell r="AB19">
            <v>44588</v>
          </cell>
          <cell r="AC19">
            <v>44658</v>
          </cell>
        </row>
        <row r="20">
          <cell r="AB20">
            <v>44592</v>
          </cell>
          <cell r="AC20">
            <v>44667</v>
          </cell>
        </row>
        <row r="21">
          <cell r="AB21">
            <v>44593</v>
          </cell>
          <cell r="AC21">
            <v>44713</v>
          </cell>
        </row>
        <row r="22">
          <cell r="AB22">
            <v>44593</v>
          </cell>
          <cell r="AC22">
            <v>44683</v>
          </cell>
        </row>
        <row r="23">
          <cell r="AB23">
            <v>44593</v>
          </cell>
          <cell r="AC23">
            <v>44713</v>
          </cell>
        </row>
        <row r="24">
          <cell r="AB24">
            <v>44593</v>
          </cell>
          <cell r="AC24">
            <v>44713</v>
          </cell>
        </row>
        <row r="25">
          <cell r="AB25">
            <v>44593</v>
          </cell>
          <cell r="AC25">
            <v>44713</v>
          </cell>
        </row>
        <row r="26">
          <cell r="AB26">
            <v>44593</v>
          </cell>
          <cell r="AC26">
            <v>44683</v>
          </cell>
        </row>
        <row r="27">
          <cell r="AB27">
            <v>44596</v>
          </cell>
          <cell r="AC27">
            <v>44656</v>
          </cell>
        </row>
        <row r="28">
          <cell r="AB28">
            <v>44599</v>
          </cell>
          <cell r="AC28">
            <v>44659</v>
          </cell>
        </row>
        <row r="29">
          <cell r="AB29">
            <v>44601</v>
          </cell>
          <cell r="AC29">
            <v>44661</v>
          </cell>
        </row>
        <row r="30">
          <cell r="AB30">
            <v>44610</v>
          </cell>
        </row>
        <row r="31">
          <cell r="AB31">
            <v>44615</v>
          </cell>
          <cell r="AC31">
            <v>44645</v>
          </cell>
        </row>
        <row r="32">
          <cell r="AB32">
            <v>44615</v>
          </cell>
          <cell r="AC32">
            <v>44640</v>
          </cell>
        </row>
        <row r="33">
          <cell r="AB33">
            <v>44615</v>
          </cell>
          <cell r="AC33">
            <v>44640</v>
          </cell>
        </row>
        <row r="34">
          <cell r="AB34">
            <v>44616</v>
          </cell>
          <cell r="AC34">
            <v>44766</v>
          </cell>
        </row>
        <row r="35">
          <cell r="AB35">
            <v>44616</v>
          </cell>
          <cell r="AC35">
            <v>44716</v>
          </cell>
        </row>
        <row r="36">
          <cell r="AB36">
            <v>44622</v>
          </cell>
          <cell r="AC36">
            <v>44753</v>
          </cell>
        </row>
        <row r="37">
          <cell r="AB37">
            <v>44622</v>
          </cell>
          <cell r="AC37">
            <v>44642</v>
          </cell>
        </row>
        <row r="38">
          <cell r="AB38">
            <v>44623</v>
          </cell>
        </row>
        <row r="39">
          <cell r="AB39">
            <v>44627</v>
          </cell>
          <cell r="AC39">
            <v>44707</v>
          </cell>
        </row>
        <row r="40">
          <cell r="AB40">
            <v>44628</v>
          </cell>
        </row>
        <row r="41">
          <cell r="AB41">
            <v>44630</v>
          </cell>
          <cell r="AC41">
            <v>44710</v>
          </cell>
        </row>
        <row r="42">
          <cell r="AB42">
            <v>44635</v>
          </cell>
          <cell r="AC42">
            <v>44645</v>
          </cell>
        </row>
        <row r="43">
          <cell r="AB43">
            <v>44636</v>
          </cell>
          <cell r="AC43">
            <v>44746</v>
          </cell>
        </row>
        <row r="44">
          <cell r="AB44">
            <v>44636</v>
          </cell>
          <cell r="AC44">
            <v>44746</v>
          </cell>
        </row>
        <row r="45">
          <cell r="AB45">
            <v>44635</v>
          </cell>
          <cell r="AC45">
            <v>44660</v>
          </cell>
        </row>
        <row r="46">
          <cell r="AB46">
            <v>44638</v>
          </cell>
          <cell r="AC46">
            <v>44748</v>
          </cell>
        </row>
        <row r="47">
          <cell r="AB47">
            <v>44649</v>
          </cell>
          <cell r="AC47">
            <v>44749</v>
          </cell>
        </row>
        <row r="48">
          <cell r="AB48">
            <v>44649</v>
          </cell>
        </row>
        <row r="49">
          <cell r="AB49">
            <v>44649</v>
          </cell>
          <cell r="AC49">
            <v>44714</v>
          </cell>
        </row>
        <row r="50">
          <cell r="AB50">
            <v>44651</v>
          </cell>
          <cell r="AC50">
            <v>44741</v>
          </cell>
        </row>
        <row r="51">
          <cell r="AB51">
            <v>44655</v>
          </cell>
        </row>
        <row r="52">
          <cell r="AB52">
            <v>44656</v>
          </cell>
          <cell r="AC52">
            <v>44686</v>
          </cell>
        </row>
        <row r="53">
          <cell r="AB53">
            <v>44659</v>
          </cell>
        </row>
        <row r="54">
          <cell r="AB54">
            <v>44662</v>
          </cell>
          <cell r="AC54">
            <v>44722</v>
          </cell>
        </row>
        <row r="55">
          <cell r="AB55">
            <v>44664</v>
          </cell>
          <cell r="AC55">
            <v>44744</v>
          </cell>
        </row>
        <row r="56">
          <cell r="AB56">
            <v>44664</v>
          </cell>
          <cell r="AC56">
            <v>44744</v>
          </cell>
        </row>
        <row r="57">
          <cell r="AB57">
            <v>44664</v>
          </cell>
          <cell r="AC57">
            <v>44744</v>
          </cell>
        </row>
        <row r="58">
          <cell r="AB58">
            <v>44664</v>
          </cell>
          <cell r="AC58">
            <v>44744</v>
          </cell>
        </row>
        <row r="59">
          <cell r="AB59">
            <v>44664</v>
          </cell>
          <cell r="AC59">
            <v>44744</v>
          </cell>
        </row>
        <row r="60">
          <cell r="AB60">
            <v>44664</v>
          </cell>
          <cell r="AC60">
            <v>44744</v>
          </cell>
        </row>
        <row r="61">
          <cell r="AB61">
            <v>44664</v>
          </cell>
          <cell r="AC61">
            <v>44839</v>
          </cell>
        </row>
        <row r="62">
          <cell r="AB62">
            <v>44664</v>
          </cell>
          <cell r="AC62">
            <v>44809</v>
          </cell>
        </row>
        <row r="63">
          <cell r="AB63">
            <v>44664</v>
          </cell>
          <cell r="AC63">
            <v>44744</v>
          </cell>
        </row>
        <row r="64">
          <cell r="AB64">
            <v>44669</v>
          </cell>
        </row>
        <row r="65">
          <cell r="AB65">
            <v>44670</v>
          </cell>
          <cell r="AC65">
            <v>44750</v>
          </cell>
        </row>
        <row r="66">
          <cell r="AB66">
            <v>44685</v>
          </cell>
          <cell r="AC66">
            <v>44710</v>
          </cell>
        </row>
        <row r="67">
          <cell r="AB67">
            <v>44686</v>
          </cell>
          <cell r="AC67">
            <v>44776</v>
          </cell>
        </row>
        <row r="68">
          <cell r="AB68">
            <v>44690</v>
          </cell>
          <cell r="AC68">
            <v>44775</v>
          </cell>
        </row>
        <row r="69">
          <cell r="AB69">
            <v>44694</v>
          </cell>
          <cell r="AC69">
            <v>44774</v>
          </cell>
        </row>
        <row r="70">
          <cell r="AB70">
            <v>44704</v>
          </cell>
          <cell r="AC70">
            <v>44769</v>
          </cell>
        </row>
        <row r="71">
          <cell r="AB71">
            <v>44708</v>
          </cell>
          <cell r="AC71">
            <v>44798</v>
          </cell>
        </row>
        <row r="72">
          <cell r="AB72">
            <v>44718</v>
          </cell>
          <cell r="AC72">
            <v>44803</v>
          </cell>
        </row>
        <row r="73">
          <cell r="AB73">
            <v>44718</v>
          </cell>
        </row>
        <row r="74">
          <cell r="AB74">
            <v>44718</v>
          </cell>
          <cell r="AC74">
            <v>44833</v>
          </cell>
        </row>
        <row r="75">
          <cell r="AB75">
            <v>44719</v>
          </cell>
          <cell r="AC75">
            <v>44869</v>
          </cell>
        </row>
        <row r="76">
          <cell r="AB76">
            <v>44719</v>
          </cell>
          <cell r="AC76">
            <v>44869</v>
          </cell>
        </row>
        <row r="77">
          <cell r="AB77">
            <v>44719</v>
          </cell>
          <cell r="AC77">
            <v>44869</v>
          </cell>
        </row>
        <row r="78">
          <cell r="AB78">
            <v>44720</v>
          </cell>
          <cell r="AC78">
            <v>44870</v>
          </cell>
        </row>
        <row r="79">
          <cell r="AB79">
            <v>44718</v>
          </cell>
          <cell r="AC79">
            <v>44868</v>
          </cell>
        </row>
        <row r="80">
          <cell r="AB80">
            <v>44720</v>
          </cell>
          <cell r="AC80">
            <v>44865</v>
          </cell>
        </row>
        <row r="81">
          <cell r="AB81">
            <v>44720</v>
          </cell>
          <cell r="AC81">
            <v>44752</v>
          </cell>
        </row>
        <row r="82">
          <cell r="AB82">
            <v>44720</v>
          </cell>
          <cell r="AC82">
            <v>44865</v>
          </cell>
        </row>
        <row r="83">
          <cell r="AB83">
            <v>44720</v>
          </cell>
          <cell r="AC83">
            <v>44752</v>
          </cell>
        </row>
        <row r="84">
          <cell r="AB84">
            <v>44720</v>
          </cell>
          <cell r="AC84">
            <v>44772</v>
          </cell>
        </row>
        <row r="85">
          <cell r="AB85">
            <v>44721</v>
          </cell>
          <cell r="AC85">
            <v>44806</v>
          </cell>
        </row>
        <row r="86">
          <cell r="AB86">
            <v>44722</v>
          </cell>
          <cell r="AC86">
            <v>44742</v>
          </cell>
        </row>
        <row r="87">
          <cell r="AB87">
            <v>44722</v>
          </cell>
          <cell r="AC87">
            <v>44742</v>
          </cell>
        </row>
        <row r="88">
          <cell r="AB88">
            <v>44727</v>
          </cell>
        </row>
        <row r="89">
          <cell r="AB89">
            <v>44727</v>
          </cell>
          <cell r="AC89">
            <v>44837</v>
          </cell>
        </row>
        <row r="90">
          <cell r="AB90">
            <v>44728</v>
          </cell>
          <cell r="AC90">
            <v>44793</v>
          </cell>
        </row>
        <row r="91">
          <cell r="AB91">
            <v>44728</v>
          </cell>
          <cell r="AC91">
            <v>44803</v>
          </cell>
        </row>
        <row r="92">
          <cell r="AB92">
            <v>44729</v>
          </cell>
          <cell r="AC92">
            <v>44889</v>
          </cell>
        </row>
        <row r="93">
          <cell r="AB93">
            <v>44729</v>
          </cell>
          <cell r="AC93">
            <v>44794</v>
          </cell>
        </row>
        <row r="94">
          <cell r="AB94">
            <v>44729</v>
          </cell>
          <cell r="AC94">
            <v>44859</v>
          </cell>
        </row>
        <row r="95">
          <cell r="AB95">
            <v>44734</v>
          </cell>
          <cell r="AC95">
            <v>44869</v>
          </cell>
        </row>
        <row r="96">
          <cell r="AB96">
            <v>44735</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NOVIEMBRE"/>
      <sheetName val="DICIEMBRE"/>
      <sheetName val="ENERO"/>
      <sheetName val="FEBRERO"/>
      <sheetName val="MARZO"/>
      <sheetName val="ABRIL"/>
      <sheetName val="MAYO"/>
      <sheetName val="JUNIO"/>
      <sheetName val="JULIO"/>
      <sheetName val="AGOSTO"/>
      <sheetName val="SETIEMBRE"/>
    </sheetNames>
    <sheetDataSet>
      <sheetData sheetId="0" refreshError="1"/>
      <sheetData sheetId="1" refreshError="1"/>
      <sheetData sheetId="2" refreshError="1"/>
      <sheetData sheetId="3" refreshError="1"/>
      <sheetData sheetId="4" refreshError="1">
        <row r="3">
          <cell r="J3">
            <v>333979.23</v>
          </cell>
        </row>
        <row r="21">
          <cell r="J21">
            <v>68918.53</v>
          </cell>
        </row>
        <row r="22">
          <cell r="J22">
            <v>162632.38</v>
          </cell>
        </row>
      </sheetData>
      <sheetData sheetId="5" refreshError="1"/>
      <sheetData sheetId="6" refreshError="1">
        <row r="5">
          <cell r="K5">
            <v>113701.71</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I agos-dic ESCENARIO 1"/>
      <sheetName val="Hoja3"/>
      <sheetName val="SRI agos-dic ESCENARIO 2"/>
      <sheetName val="SRI 1"/>
      <sheetName val="Req IOARR Canal"/>
      <sheetName val="PROG PROLONGACIÓN NARANJAL"/>
      <sheetName val="SRI 2"/>
      <sheetName val="SRI 1 +  LIQUIDACION"/>
      <sheetName val="Hoja4"/>
      <sheetName val="Hoja2"/>
      <sheetName val="DATA"/>
      <sheetName val="IOARR AGRARIA"/>
      <sheetName val="RESUMEN"/>
      <sheetName val="Hoja1"/>
      <sheetName val="PROYECCIÓN INTERFERENCIAS"/>
      <sheetName val="PROYECCIÓN UF 2022 (3)"/>
      <sheetName val="1- EJECUCION"/>
      <sheetName val="mpp_16_ejec_marco_mensual_07_07"/>
      <sheetName val="SALDO DE BALANCE"/>
    </sheetNames>
    <sheetDataSet>
      <sheetData sheetId="0" refreshError="1"/>
      <sheetData sheetId="1" refreshError="1"/>
      <sheetData sheetId="2" refreshError="1"/>
      <sheetData sheetId="3" refreshError="1">
        <row r="184">
          <cell r="Q184">
            <v>300000.67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W25"/>
  <sheetViews>
    <sheetView showGridLines="0" view="pageBreakPreview" zoomScale="85" zoomScaleNormal="100" zoomScaleSheetLayoutView="85" workbookViewId="0">
      <selection activeCell="M11" sqref="M11"/>
    </sheetView>
  </sheetViews>
  <sheetFormatPr baseColWidth="10" defaultColWidth="2" defaultRowHeight="11.25"/>
  <cols>
    <col min="1" max="1" width="2" style="4"/>
    <col min="2" max="2" width="23" style="4" customWidth="1"/>
    <col min="3" max="3" width="11.42578125" style="4" customWidth="1"/>
    <col min="4" max="4" width="18.7109375" style="4" customWidth="1"/>
    <col min="5" max="5" width="17.7109375" style="4" customWidth="1"/>
    <col min="6" max="6" width="10.140625" style="4" customWidth="1"/>
    <col min="7" max="7" width="8.140625" style="4" customWidth="1"/>
    <col min="8" max="8" width="9.5703125" style="4" customWidth="1"/>
    <col min="9" max="9" width="10.85546875" style="4" customWidth="1"/>
    <col min="10" max="10" width="10.7109375" style="4" customWidth="1"/>
    <col min="11" max="11" width="6" style="4" customWidth="1"/>
    <col min="12" max="12" width="14.7109375" style="4" customWidth="1"/>
    <col min="13" max="13" width="10.85546875" style="4" customWidth="1"/>
    <col min="14" max="14" width="10.28515625" style="4" customWidth="1"/>
    <col min="15" max="15" width="10.7109375" style="4" customWidth="1"/>
    <col min="16" max="16" width="8.7109375" style="4" customWidth="1"/>
    <col min="17" max="17" width="14.7109375" style="4" customWidth="1"/>
    <col min="18" max="18" width="9.7109375" style="4" customWidth="1"/>
    <col min="19" max="19" width="11.28515625" style="4" customWidth="1"/>
    <col min="20" max="20" width="14" style="4" customWidth="1"/>
    <col min="21" max="21" width="8.7109375" style="4" customWidth="1"/>
    <col min="22" max="22" width="11.140625" style="4" customWidth="1"/>
    <col min="23" max="23" width="14.7109375" style="4" customWidth="1"/>
    <col min="24" max="16384" width="2" style="4"/>
  </cols>
  <sheetData>
    <row r="1" spans="2:23" ht="12" thickBot="1"/>
    <row r="2" spans="2:23" s="1" customFormat="1" ht="41.25" customHeight="1" thickBot="1">
      <c r="B2" s="429" t="s">
        <v>193</v>
      </c>
      <c r="C2" s="430"/>
      <c r="D2" s="430"/>
      <c r="E2" s="430"/>
      <c r="F2" s="430"/>
      <c r="G2" s="430"/>
      <c r="H2" s="430"/>
      <c r="I2" s="430"/>
      <c r="J2" s="430"/>
      <c r="K2" s="430"/>
      <c r="L2" s="430"/>
      <c r="M2" s="430"/>
      <c r="N2" s="430"/>
      <c r="O2" s="430"/>
      <c r="P2" s="430"/>
      <c r="Q2" s="430"/>
      <c r="R2" s="430"/>
      <c r="S2" s="430"/>
      <c r="T2" s="431"/>
    </row>
    <row r="3" spans="2:23" s="1" customFormat="1" ht="22.5" customHeight="1" thickBot="1">
      <c r="B3" s="428" t="s">
        <v>298</v>
      </c>
      <c r="C3" s="428"/>
      <c r="D3" s="428"/>
      <c r="E3" s="428"/>
      <c r="F3" s="428"/>
      <c r="G3" s="428"/>
      <c r="H3" s="428"/>
      <c r="I3" s="428"/>
      <c r="J3" s="428"/>
      <c r="K3" s="428"/>
      <c r="L3" s="428"/>
      <c r="M3" s="428"/>
      <c r="N3" s="428"/>
      <c r="O3" s="428"/>
      <c r="P3" s="428"/>
      <c r="Q3" s="428"/>
      <c r="R3" s="428"/>
      <c r="S3" s="428"/>
      <c r="T3" s="428"/>
    </row>
    <row r="4" spans="2:23" s="2" customFormat="1" ht="22.5" customHeight="1" thickBot="1">
      <c r="B4" s="432" t="s">
        <v>0</v>
      </c>
      <c r="C4" s="432" t="s">
        <v>1</v>
      </c>
      <c r="D4" s="436" t="s">
        <v>2</v>
      </c>
      <c r="E4" s="436" t="s">
        <v>3</v>
      </c>
      <c r="F4" s="432" t="s">
        <v>29</v>
      </c>
      <c r="G4" s="435" t="s">
        <v>4</v>
      </c>
      <c r="H4" s="435"/>
      <c r="I4" s="426">
        <v>2021</v>
      </c>
      <c r="J4" s="426"/>
      <c r="K4" s="426"/>
      <c r="L4" s="426"/>
      <c r="M4" s="426"/>
      <c r="N4" s="426" t="s">
        <v>191</v>
      </c>
      <c r="O4" s="426"/>
      <c r="P4" s="426"/>
      <c r="Q4" s="426"/>
      <c r="R4" s="426"/>
      <c r="S4" s="426" t="s">
        <v>192</v>
      </c>
      <c r="T4" s="426"/>
    </row>
    <row r="5" spans="2:23" s="2" customFormat="1" ht="22.5" customHeight="1" thickBot="1">
      <c r="B5" s="433"/>
      <c r="C5" s="433"/>
      <c r="D5" s="437"/>
      <c r="E5" s="437"/>
      <c r="F5" s="433"/>
      <c r="G5" s="439" t="s">
        <v>30</v>
      </c>
      <c r="H5" s="439" t="s">
        <v>31</v>
      </c>
      <c r="I5" s="440" t="s">
        <v>33</v>
      </c>
      <c r="J5" s="440" t="s">
        <v>34</v>
      </c>
      <c r="K5" s="413" t="s">
        <v>32</v>
      </c>
      <c r="L5" s="415" t="s">
        <v>272</v>
      </c>
      <c r="M5" s="415"/>
      <c r="N5" s="415"/>
      <c r="O5" s="415"/>
      <c r="P5" s="415"/>
      <c r="Q5" s="427" t="s">
        <v>272</v>
      </c>
      <c r="R5" s="427"/>
      <c r="S5" s="425" t="s">
        <v>33</v>
      </c>
      <c r="T5" s="425" t="s">
        <v>945</v>
      </c>
    </row>
    <row r="6" spans="2:23" s="2" customFormat="1" ht="41.25" customHeight="1" thickBot="1">
      <c r="B6" s="434"/>
      <c r="C6" s="434"/>
      <c r="D6" s="438"/>
      <c r="E6" s="438"/>
      <c r="F6" s="434"/>
      <c r="G6" s="439"/>
      <c r="H6" s="439"/>
      <c r="I6" s="440"/>
      <c r="J6" s="440"/>
      <c r="K6" s="413"/>
      <c r="L6" s="413" t="s">
        <v>273</v>
      </c>
      <c r="M6" s="413" t="s">
        <v>274</v>
      </c>
      <c r="N6" s="413" t="s">
        <v>33</v>
      </c>
      <c r="O6" s="413" t="s">
        <v>34</v>
      </c>
      <c r="P6" s="413" t="s">
        <v>32</v>
      </c>
      <c r="Q6" s="414" t="s">
        <v>273</v>
      </c>
      <c r="R6" s="414" t="s">
        <v>274</v>
      </c>
      <c r="S6" s="425"/>
      <c r="T6" s="425"/>
    </row>
    <row r="7" spans="2:23" s="3" customFormat="1" ht="81" customHeight="1">
      <c r="B7" s="416" t="s">
        <v>944</v>
      </c>
      <c r="C7" s="408" t="s">
        <v>5</v>
      </c>
      <c r="D7" s="417" t="s">
        <v>299</v>
      </c>
      <c r="E7" s="417" t="s">
        <v>300</v>
      </c>
      <c r="F7" s="408" t="s">
        <v>32</v>
      </c>
      <c r="G7" s="407">
        <v>0.03</v>
      </c>
      <c r="H7" s="408">
        <v>2017</v>
      </c>
      <c r="I7" s="407">
        <v>0.2</v>
      </c>
      <c r="J7" s="409">
        <v>0.114</v>
      </c>
      <c r="K7" s="407">
        <f>J7/I7</f>
        <v>0.56999999999999995</v>
      </c>
      <c r="L7" s="410">
        <v>9020551</v>
      </c>
      <c r="M7" s="411">
        <v>66.2</v>
      </c>
      <c r="N7" s="407">
        <v>0.25</v>
      </c>
      <c r="O7" s="412">
        <v>0.11600000000000001</v>
      </c>
      <c r="P7" s="407">
        <f>O7/N7</f>
        <v>0.46400000000000002</v>
      </c>
      <c r="Q7" s="410">
        <v>8079458</v>
      </c>
      <c r="R7" s="411">
        <v>65.650000000000006</v>
      </c>
      <c r="S7" s="407">
        <v>0.3</v>
      </c>
      <c r="T7" s="410">
        <v>4992105</v>
      </c>
      <c r="W7" s="379"/>
    </row>
    <row r="8" spans="2:23" s="3" customFormat="1" ht="57.75" customHeight="1">
      <c r="B8" s="389" t="s">
        <v>944</v>
      </c>
      <c r="C8" s="248" t="s">
        <v>5</v>
      </c>
      <c r="D8" s="389" t="s">
        <v>301</v>
      </c>
      <c r="E8" s="389" t="s">
        <v>302</v>
      </c>
      <c r="F8" s="248" t="s">
        <v>32</v>
      </c>
      <c r="G8" s="390">
        <v>0.01</v>
      </c>
      <c r="H8" s="248">
        <v>2017</v>
      </c>
      <c r="I8" s="390">
        <v>0.4</v>
      </c>
      <c r="J8" s="391">
        <v>0.35099999999999998</v>
      </c>
      <c r="K8" s="391">
        <f>J8/I8</f>
        <v>0.87749999999999995</v>
      </c>
      <c r="L8" s="392">
        <v>10672957</v>
      </c>
      <c r="M8" s="393">
        <v>93.55</v>
      </c>
      <c r="N8" s="390">
        <v>0.5</v>
      </c>
      <c r="O8" s="394">
        <v>0.35499999999999998</v>
      </c>
      <c r="P8" s="391">
        <f>O8/N8</f>
        <v>0.71</v>
      </c>
      <c r="Q8" s="392">
        <v>12823547</v>
      </c>
      <c r="R8" s="393">
        <v>59.36</v>
      </c>
      <c r="S8" s="390">
        <v>0.6</v>
      </c>
      <c r="T8" s="392">
        <v>12052263</v>
      </c>
      <c r="U8" s="381"/>
      <c r="V8" s="380"/>
    </row>
    <row r="9" spans="2:23" s="3" customFormat="1" ht="66.75" customHeight="1">
      <c r="B9" s="389" t="s">
        <v>944</v>
      </c>
      <c r="C9" s="248" t="s">
        <v>5</v>
      </c>
      <c r="D9" s="389" t="s">
        <v>303</v>
      </c>
      <c r="E9" s="389" t="s">
        <v>304</v>
      </c>
      <c r="F9" s="248" t="s">
        <v>32</v>
      </c>
      <c r="G9" s="390">
        <v>0</v>
      </c>
      <c r="H9" s="248">
        <v>2017</v>
      </c>
      <c r="I9" s="390">
        <v>0.2</v>
      </c>
      <c r="J9" s="391">
        <v>0.16600000000000001</v>
      </c>
      <c r="K9" s="390">
        <f t="shared" ref="K9:K11" si="0">J9/I9</f>
        <v>0.83</v>
      </c>
      <c r="L9" s="392">
        <v>16742352</v>
      </c>
      <c r="M9" s="393">
        <v>87.38</v>
      </c>
      <c r="N9" s="390">
        <v>0.25</v>
      </c>
      <c r="O9" s="394">
        <v>0.17</v>
      </c>
      <c r="P9" s="390">
        <f t="shared" ref="P9:P11" si="1">O9/N9</f>
        <v>0.68</v>
      </c>
      <c r="Q9" s="392">
        <v>10771777</v>
      </c>
      <c r="R9" s="393">
        <v>64.06</v>
      </c>
      <c r="S9" s="390">
        <v>0.33</v>
      </c>
      <c r="T9" s="392">
        <v>39948672</v>
      </c>
    </row>
    <row r="10" spans="2:23" s="3" customFormat="1" ht="81.75" customHeight="1">
      <c r="B10" s="389" t="s">
        <v>944</v>
      </c>
      <c r="C10" s="248" t="s">
        <v>5</v>
      </c>
      <c r="D10" s="389" t="s">
        <v>305</v>
      </c>
      <c r="E10" s="389" t="s">
        <v>306</v>
      </c>
      <c r="F10" s="248" t="s">
        <v>32</v>
      </c>
      <c r="G10" s="390">
        <v>0</v>
      </c>
      <c r="H10" s="248">
        <v>2017</v>
      </c>
      <c r="I10" s="395">
        <v>2.0000000000000001E-4</v>
      </c>
      <c r="J10" s="395">
        <v>1.4999999999999999E-4</v>
      </c>
      <c r="K10" s="390">
        <f t="shared" si="0"/>
        <v>0.74999999999999989</v>
      </c>
      <c r="L10" s="392">
        <v>110273631</v>
      </c>
      <c r="M10" s="393">
        <v>70.459999999999994</v>
      </c>
      <c r="N10" s="394">
        <v>2.0000000000000001E-4</v>
      </c>
      <c r="O10" s="395">
        <v>1.7000000000000001E-4</v>
      </c>
      <c r="P10" s="390">
        <f t="shared" si="1"/>
        <v>0.85</v>
      </c>
      <c r="Q10" s="392">
        <v>123667710</v>
      </c>
      <c r="R10" s="396">
        <v>59.1</v>
      </c>
      <c r="S10" s="394">
        <v>2.0000000000000001E-4</v>
      </c>
      <c r="T10" s="392">
        <v>19039812</v>
      </c>
    </row>
    <row r="11" spans="2:23" s="3" customFormat="1" ht="75.75" customHeight="1" thickBot="1">
      <c r="B11" s="397" t="s">
        <v>944</v>
      </c>
      <c r="C11" s="398" t="s">
        <v>5</v>
      </c>
      <c r="D11" s="397" t="s">
        <v>307</v>
      </c>
      <c r="E11" s="397" t="s">
        <v>308</v>
      </c>
      <c r="F11" s="398" t="s">
        <v>32</v>
      </c>
      <c r="G11" s="399">
        <v>2.5000000000000001E-4</v>
      </c>
      <c r="H11" s="398">
        <v>2017</v>
      </c>
      <c r="I11" s="400">
        <v>2.9999999999999997E-4</v>
      </c>
      <c r="J11" s="399">
        <v>2.7999999999999998E-4</v>
      </c>
      <c r="K11" s="401">
        <f t="shared" si="0"/>
        <v>0.93333333333333335</v>
      </c>
      <c r="L11" s="402">
        <v>963523</v>
      </c>
      <c r="M11" s="403">
        <v>85.43</v>
      </c>
      <c r="N11" s="400">
        <v>2.9999999999999997E-4</v>
      </c>
      <c r="O11" s="399">
        <v>2.9E-4</v>
      </c>
      <c r="P11" s="401">
        <f t="shared" si="1"/>
        <v>0.96666666666666679</v>
      </c>
      <c r="Q11" s="402">
        <v>963523</v>
      </c>
      <c r="R11" s="403">
        <v>85.43</v>
      </c>
      <c r="S11" s="400">
        <v>2.9999999999999997E-4</v>
      </c>
      <c r="T11" s="404">
        <v>963523</v>
      </c>
    </row>
    <row r="12" spans="2:23">
      <c r="B12" s="405" t="s">
        <v>50</v>
      </c>
      <c r="C12" s="406"/>
      <c r="D12" s="406"/>
      <c r="E12" s="406"/>
      <c r="F12" s="406"/>
      <c r="G12" s="406"/>
      <c r="H12" s="406"/>
      <c r="I12" s="406"/>
      <c r="J12" s="406"/>
      <c r="K12" s="406"/>
      <c r="L12" s="406"/>
      <c r="M12" s="406"/>
      <c r="N12" s="406"/>
      <c r="O12" s="406"/>
      <c r="P12" s="406"/>
      <c r="Q12" s="406"/>
      <c r="R12" s="406"/>
      <c r="S12" s="406"/>
      <c r="T12" s="406"/>
    </row>
    <row r="13" spans="2:23">
      <c r="B13" s="388" t="s">
        <v>51</v>
      </c>
      <c r="Q13" s="382"/>
    </row>
    <row r="14" spans="2:23" ht="15">
      <c r="Q14" s="380"/>
    </row>
    <row r="15" spans="2:23" ht="15">
      <c r="L15" s="380"/>
      <c r="N15" s="383"/>
      <c r="Q15" s="382"/>
    </row>
    <row r="16" spans="2:23" ht="15">
      <c r="J16" s="378"/>
      <c r="L16" s="380"/>
      <c r="N16" s="383"/>
    </row>
    <row r="17" spans="12:14" ht="15">
      <c r="L17" s="384"/>
      <c r="N17" s="383"/>
    </row>
    <row r="18" spans="12:14">
      <c r="N18" s="382"/>
    </row>
    <row r="19" spans="12:14">
      <c r="N19" s="382"/>
    </row>
    <row r="20" spans="12:14">
      <c r="L20" s="382"/>
    </row>
    <row r="22" spans="12:14" ht="15">
      <c r="L22" s="380"/>
    </row>
    <row r="23" spans="12:14">
      <c r="L23" s="382"/>
    </row>
    <row r="25" spans="12:14">
      <c r="L25" s="382"/>
    </row>
  </sheetData>
  <mergeCells count="18">
    <mergeCell ref="B3:T3"/>
    <mergeCell ref="B2:T2"/>
    <mergeCell ref="F4:F6"/>
    <mergeCell ref="G4:H4"/>
    <mergeCell ref="B4:B6"/>
    <mergeCell ref="C4:C6"/>
    <mergeCell ref="D4:D6"/>
    <mergeCell ref="E4:E6"/>
    <mergeCell ref="G5:G6"/>
    <mergeCell ref="H5:H6"/>
    <mergeCell ref="I5:I6"/>
    <mergeCell ref="J5:J6"/>
    <mergeCell ref="S5:S6"/>
    <mergeCell ref="T5:T6"/>
    <mergeCell ref="I4:M4"/>
    <mergeCell ref="N4:R4"/>
    <mergeCell ref="Q5:R5"/>
    <mergeCell ref="S4:T4"/>
  </mergeCells>
  <pageMargins left="0.25" right="0.25" top="0.75" bottom="0.75" header="0.3" footer="0.3"/>
  <pageSetup paperSize="9" scale="61" orientation="landscape" r:id="rId1"/>
  <colBreaks count="1" manualBreakCount="1">
    <brk id="2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B76"/>
  <sheetViews>
    <sheetView showGridLines="0" view="pageBreakPreview" topLeftCell="B1" zoomScale="85" zoomScaleNormal="100" zoomScaleSheetLayoutView="85" workbookViewId="0">
      <pane ySplit="6" topLeftCell="A59" activePane="bottomLeft" state="frozen"/>
      <selection pane="bottomLeft" activeCell="V70" sqref="V70"/>
    </sheetView>
  </sheetViews>
  <sheetFormatPr baseColWidth="10" defaultColWidth="11.42578125" defaultRowHeight="12"/>
  <cols>
    <col min="1" max="1" width="31" style="4" customWidth="1"/>
    <col min="2" max="2" width="10" style="14" customWidth="1"/>
    <col min="3" max="3" width="10.5703125" style="14" customWidth="1"/>
    <col min="4" max="4" width="9.28515625" style="14" customWidth="1"/>
    <col min="5" max="5" width="15.140625" style="14" customWidth="1"/>
    <col min="6" max="7" width="14" style="14" customWidth="1"/>
    <col min="8" max="8" width="15.5703125" style="14" customWidth="1"/>
    <col min="9" max="9" width="12.42578125" style="14" customWidth="1"/>
    <col min="10" max="10" width="12.7109375" style="14" customWidth="1"/>
    <col min="11" max="11" width="12" style="14" customWidth="1"/>
    <col min="12" max="12" width="15.7109375" style="14" customWidth="1"/>
    <col min="13" max="13" width="13.85546875" style="14" customWidth="1"/>
    <col min="14" max="14" width="6.140625" style="14" customWidth="1"/>
    <col min="15" max="15" width="13" style="14" customWidth="1"/>
    <col min="16" max="16" width="12.140625" style="14" customWidth="1"/>
    <col min="17" max="17" width="11.7109375" style="14" customWidth="1"/>
    <col min="18" max="18" width="17.42578125" style="14" customWidth="1"/>
    <col min="19" max="19" width="16.5703125" style="14" customWidth="1"/>
    <col min="20" max="20" width="12.5703125" style="14" customWidth="1"/>
    <col min="21" max="21" width="10.140625" style="14" customWidth="1"/>
    <col min="22" max="22" width="13.7109375" style="14" customWidth="1"/>
    <col min="23" max="23" width="14.140625" style="14" customWidth="1"/>
    <col min="24" max="16384" width="11.42578125" style="14"/>
  </cols>
  <sheetData>
    <row r="1" spans="1:28" ht="29.25" customHeight="1">
      <c r="A1" s="492" t="s">
        <v>261</v>
      </c>
      <c r="B1" s="493"/>
      <c r="C1" s="493"/>
      <c r="D1" s="493"/>
      <c r="E1" s="493"/>
      <c r="F1" s="493"/>
      <c r="G1" s="493"/>
      <c r="H1" s="493"/>
      <c r="I1" s="493"/>
      <c r="J1" s="493"/>
      <c r="K1" s="493"/>
      <c r="L1" s="493"/>
      <c r="M1" s="493"/>
      <c r="N1" s="493"/>
      <c r="O1" s="493"/>
      <c r="P1" s="493"/>
      <c r="Q1" s="493"/>
      <c r="R1" s="493"/>
      <c r="S1" s="493"/>
      <c r="T1" s="493"/>
      <c r="U1" s="493"/>
      <c r="V1" s="493"/>
      <c r="W1" s="494"/>
    </row>
    <row r="2" spans="1:28" ht="20.25">
      <c r="A2" s="495" t="s">
        <v>206</v>
      </c>
      <c r="B2" s="496"/>
      <c r="C2" s="496"/>
      <c r="D2" s="496"/>
      <c r="E2" s="496"/>
      <c r="F2" s="496"/>
      <c r="G2" s="496"/>
      <c r="H2" s="496"/>
      <c r="I2" s="496"/>
      <c r="J2" s="496"/>
      <c r="K2" s="496"/>
      <c r="L2" s="496"/>
      <c r="M2" s="496"/>
      <c r="N2" s="496"/>
      <c r="O2" s="496"/>
      <c r="P2" s="496"/>
      <c r="Q2" s="496"/>
      <c r="R2" s="496"/>
      <c r="S2" s="496"/>
      <c r="T2" s="496"/>
      <c r="U2" s="496"/>
      <c r="V2" s="496"/>
      <c r="W2" s="497"/>
    </row>
    <row r="3" spans="1:28" ht="48" customHeight="1">
      <c r="A3" s="451" t="s">
        <v>298</v>
      </c>
      <c r="B3" s="452"/>
      <c r="C3" s="452"/>
      <c r="D3" s="452"/>
      <c r="E3" s="452"/>
      <c r="F3" s="452"/>
      <c r="G3" s="452"/>
      <c r="H3" s="452"/>
      <c r="I3" s="452"/>
      <c r="J3" s="452"/>
      <c r="K3" s="452"/>
      <c r="L3" s="452"/>
      <c r="M3" s="452"/>
      <c r="N3" s="452"/>
      <c r="O3" s="452"/>
      <c r="P3" s="452"/>
      <c r="Q3" s="453"/>
      <c r="R3" s="504" t="s">
        <v>214</v>
      </c>
      <c r="S3" s="505"/>
      <c r="T3" s="510" t="s">
        <v>205</v>
      </c>
      <c r="U3" s="511"/>
      <c r="V3" s="470" t="s">
        <v>207</v>
      </c>
      <c r="W3" s="491" t="s">
        <v>225</v>
      </c>
      <c r="X3" s="15"/>
      <c r="Y3" s="15"/>
      <c r="Z3" s="15"/>
      <c r="AA3" s="15"/>
      <c r="AB3" s="15"/>
    </row>
    <row r="4" spans="1:28" ht="12" hidden="1" customHeight="1">
      <c r="A4" s="324" t="s">
        <v>129</v>
      </c>
      <c r="B4" s="60"/>
      <c r="C4" s="60"/>
      <c r="D4" s="60"/>
      <c r="E4" s="60"/>
      <c r="F4" s="60"/>
      <c r="G4" s="60"/>
      <c r="H4" s="60"/>
      <c r="I4" s="60"/>
      <c r="J4" s="60"/>
      <c r="K4" s="60"/>
      <c r="L4" s="60"/>
      <c r="M4" s="60"/>
      <c r="N4" s="60"/>
      <c r="O4" s="60"/>
      <c r="P4" s="60"/>
      <c r="Q4" s="60"/>
      <c r="R4" s="506"/>
      <c r="S4" s="507"/>
      <c r="T4" s="512"/>
      <c r="U4" s="513"/>
      <c r="V4" s="516"/>
      <c r="W4" s="498"/>
    </row>
    <row r="5" spans="1:28" ht="59.25" customHeight="1">
      <c r="A5" s="324"/>
      <c r="B5" s="470" t="s">
        <v>228</v>
      </c>
      <c r="C5" s="470" t="s">
        <v>208</v>
      </c>
      <c r="D5" s="470" t="s">
        <v>130</v>
      </c>
      <c r="E5" s="470" t="s">
        <v>209</v>
      </c>
      <c r="F5" s="470" t="s">
        <v>203</v>
      </c>
      <c r="G5" s="470" t="s">
        <v>131</v>
      </c>
      <c r="H5" s="470" t="s">
        <v>210</v>
      </c>
      <c r="I5" s="501" t="s">
        <v>215</v>
      </c>
      <c r="J5" s="502"/>
      <c r="K5" s="501" t="s">
        <v>132</v>
      </c>
      <c r="L5" s="502"/>
      <c r="M5" s="520" t="s">
        <v>218</v>
      </c>
      <c r="N5" s="521"/>
      <c r="O5" s="503" t="s">
        <v>227</v>
      </c>
      <c r="P5" s="503"/>
      <c r="Q5" s="503"/>
      <c r="R5" s="508"/>
      <c r="S5" s="509"/>
      <c r="T5" s="514"/>
      <c r="U5" s="515"/>
      <c r="V5" s="500"/>
      <c r="W5" s="499"/>
    </row>
    <row r="6" spans="1:28" ht="51" customHeight="1">
      <c r="A6" s="325" t="s">
        <v>204</v>
      </c>
      <c r="B6" s="500"/>
      <c r="C6" s="500"/>
      <c r="D6" s="500"/>
      <c r="E6" s="500"/>
      <c r="F6" s="500"/>
      <c r="G6" s="500"/>
      <c r="H6" s="500"/>
      <c r="I6" s="62" t="s">
        <v>216</v>
      </c>
      <c r="J6" s="62" t="s">
        <v>217</v>
      </c>
      <c r="K6" s="62" t="s">
        <v>219</v>
      </c>
      <c r="L6" s="62" t="s">
        <v>220</v>
      </c>
      <c r="M6" s="68" t="s">
        <v>221</v>
      </c>
      <c r="N6" s="67" t="s">
        <v>32</v>
      </c>
      <c r="O6" s="66" t="s">
        <v>222</v>
      </c>
      <c r="P6" s="69" t="s">
        <v>223</v>
      </c>
      <c r="Q6" s="66" t="s">
        <v>224</v>
      </c>
      <c r="R6" s="63">
        <v>2021</v>
      </c>
      <c r="S6" s="63" t="s">
        <v>191</v>
      </c>
      <c r="T6" s="64" t="s">
        <v>136</v>
      </c>
      <c r="U6" s="65" t="s">
        <v>32</v>
      </c>
      <c r="V6" s="70" t="s">
        <v>192</v>
      </c>
      <c r="W6" s="75" t="s">
        <v>226</v>
      </c>
    </row>
    <row r="7" spans="1:28" ht="12" customHeight="1">
      <c r="A7" s="540" t="s">
        <v>566</v>
      </c>
      <c r="B7" s="535">
        <v>2234613</v>
      </c>
      <c r="C7" s="542" t="s">
        <v>567</v>
      </c>
      <c r="D7" s="542" t="s">
        <v>568</v>
      </c>
      <c r="E7" s="542" t="s">
        <v>569</v>
      </c>
      <c r="F7" s="522" t="s">
        <v>570</v>
      </c>
      <c r="G7" s="525">
        <v>44397</v>
      </c>
      <c r="H7" s="531" t="s">
        <v>571</v>
      </c>
      <c r="I7" s="533">
        <v>44413</v>
      </c>
      <c r="J7" s="535"/>
      <c r="K7" s="232">
        <v>44552</v>
      </c>
      <c r="L7" s="232">
        <v>44557</v>
      </c>
      <c r="M7" s="58"/>
      <c r="N7" s="58"/>
      <c r="O7" s="339"/>
      <c r="P7" s="339"/>
      <c r="Q7" s="339"/>
      <c r="R7" s="340"/>
      <c r="S7" s="340"/>
      <c r="T7" s="340"/>
      <c r="U7" s="340"/>
      <c r="V7" s="341"/>
      <c r="W7" s="342"/>
    </row>
    <row r="8" spans="1:28" ht="12" customHeight="1">
      <c r="A8" s="541"/>
      <c r="B8" s="518"/>
      <c r="C8" s="543"/>
      <c r="D8" s="543"/>
      <c r="E8" s="543"/>
      <c r="F8" s="523"/>
      <c r="G8" s="526"/>
      <c r="H8" s="532"/>
      <c r="I8" s="534"/>
      <c r="J8" s="518"/>
      <c r="K8" s="233">
        <v>44558</v>
      </c>
      <c r="L8" s="233">
        <v>44591</v>
      </c>
      <c r="M8" s="55"/>
      <c r="N8" s="55"/>
      <c r="O8" s="343"/>
      <c r="P8" s="343"/>
      <c r="Q8" s="343"/>
      <c r="R8" s="342"/>
      <c r="S8" s="342"/>
      <c r="T8" s="342"/>
      <c r="U8" s="342"/>
      <c r="V8" s="344"/>
      <c r="W8" s="342"/>
    </row>
    <row r="9" spans="1:28" ht="12" customHeight="1">
      <c r="A9" s="541"/>
      <c r="B9" s="518"/>
      <c r="C9" s="543"/>
      <c r="D9" s="543"/>
      <c r="E9" s="543"/>
      <c r="F9" s="523"/>
      <c r="G9" s="526"/>
      <c r="H9" s="532"/>
      <c r="I9" s="534"/>
      <c r="J9" s="518"/>
      <c r="K9" s="233">
        <v>44592</v>
      </c>
      <c r="L9" s="233">
        <v>44615</v>
      </c>
      <c r="M9" s="55"/>
      <c r="N9" s="55"/>
      <c r="O9" s="343"/>
      <c r="P9" s="343"/>
      <c r="Q9" s="343"/>
      <c r="R9" s="342"/>
      <c r="S9" s="342"/>
      <c r="T9" s="342"/>
      <c r="U9" s="342"/>
      <c r="V9" s="344"/>
      <c r="W9" s="342"/>
    </row>
    <row r="10" spans="1:28" ht="12" customHeight="1">
      <c r="A10" s="541"/>
      <c r="B10" s="518"/>
      <c r="C10" s="543"/>
      <c r="D10" s="543"/>
      <c r="E10" s="543"/>
      <c r="F10" s="523"/>
      <c r="G10" s="526"/>
      <c r="H10" s="532"/>
      <c r="I10" s="534"/>
      <c r="J10" s="518"/>
      <c r="K10" s="233">
        <v>44616</v>
      </c>
      <c r="L10" s="233">
        <v>44632</v>
      </c>
      <c r="M10" s="55"/>
      <c r="N10" s="55"/>
      <c r="O10" s="343"/>
      <c r="P10" s="343"/>
      <c r="Q10" s="343"/>
      <c r="R10" s="342"/>
      <c r="S10" s="342"/>
      <c r="T10" s="342"/>
      <c r="U10" s="342"/>
      <c r="V10" s="344"/>
      <c r="W10" s="342"/>
    </row>
    <row r="11" spans="1:28" ht="12" customHeight="1">
      <c r="A11" s="541"/>
      <c r="B11" s="518"/>
      <c r="C11" s="543"/>
      <c r="D11" s="543"/>
      <c r="E11" s="543"/>
      <c r="F11" s="523"/>
      <c r="G11" s="526"/>
      <c r="H11" s="532"/>
      <c r="I11" s="534"/>
      <c r="J11" s="518"/>
      <c r="K11" s="233">
        <v>44633</v>
      </c>
      <c r="L11" s="233">
        <v>44643</v>
      </c>
      <c r="M11" s="55"/>
      <c r="N11" s="55"/>
      <c r="O11" s="343"/>
      <c r="P11" s="343"/>
      <c r="Q11" s="343"/>
      <c r="R11" s="342"/>
      <c r="S11" s="342"/>
      <c r="T11" s="342"/>
      <c r="U11" s="342"/>
      <c r="V11" s="344"/>
      <c r="W11" s="342"/>
    </row>
    <row r="12" spans="1:28" ht="11.25" customHeight="1">
      <c r="A12" s="541"/>
      <c r="B12" s="518"/>
      <c r="C12" s="543"/>
      <c r="D12" s="543"/>
      <c r="E12" s="543"/>
      <c r="F12" s="523"/>
      <c r="G12" s="526"/>
      <c r="H12" s="532"/>
      <c r="I12" s="534"/>
      <c r="J12" s="518"/>
      <c r="K12" s="233">
        <v>44644</v>
      </c>
      <c r="L12" s="233">
        <v>44654</v>
      </c>
      <c r="M12" s="55"/>
      <c r="N12" s="55"/>
      <c r="O12" s="345">
        <v>44671</v>
      </c>
      <c r="P12" s="345">
        <v>44713</v>
      </c>
      <c r="Q12" s="343" t="s">
        <v>930</v>
      </c>
      <c r="R12" s="346">
        <v>1490657.43</v>
      </c>
      <c r="S12" s="346">
        <f>+[3]FEBRERO!$J$21+[3]FEBRERO!$J$22+[3]ABRIL!$K$5+'[4]SRI 1'!$Q$184</f>
        <v>645253.29</v>
      </c>
      <c r="T12" s="346">
        <v>0</v>
      </c>
      <c r="U12" s="347">
        <v>0</v>
      </c>
      <c r="V12" s="348">
        <v>0</v>
      </c>
      <c r="W12" s="346">
        <v>0</v>
      </c>
    </row>
    <row r="13" spans="1:28" ht="12" customHeight="1">
      <c r="A13" s="544" t="s">
        <v>572</v>
      </c>
      <c r="B13" s="517">
        <v>2312206</v>
      </c>
      <c r="C13" s="547" t="s">
        <v>573</v>
      </c>
      <c r="D13" s="547" t="s">
        <v>568</v>
      </c>
      <c r="E13" s="547" t="s">
        <v>574</v>
      </c>
      <c r="F13" s="522">
        <v>6488124.6500000004</v>
      </c>
      <c r="G13" s="525">
        <v>44208</v>
      </c>
      <c r="H13" s="528" t="s">
        <v>575</v>
      </c>
      <c r="I13" s="525">
        <v>44223</v>
      </c>
      <c r="J13" s="517"/>
      <c r="K13" s="233">
        <v>44272</v>
      </c>
      <c r="L13" s="233">
        <v>44273</v>
      </c>
      <c r="M13" s="236">
        <v>48234.64</v>
      </c>
      <c r="N13" s="55">
        <v>0.74</v>
      </c>
      <c r="O13" s="343"/>
      <c r="P13" s="343"/>
      <c r="Q13" s="343"/>
      <c r="R13" s="342"/>
      <c r="S13" s="342"/>
      <c r="T13" s="342"/>
      <c r="U13" s="342"/>
      <c r="V13" s="344"/>
      <c r="W13" s="342"/>
    </row>
    <row r="14" spans="1:28" ht="12" customHeight="1">
      <c r="A14" s="545"/>
      <c r="B14" s="518"/>
      <c r="C14" s="543"/>
      <c r="D14" s="543"/>
      <c r="E14" s="543"/>
      <c r="F14" s="523"/>
      <c r="G14" s="526"/>
      <c r="H14" s="529"/>
      <c r="I14" s="526"/>
      <c r="J14" s="518"/>
      <c r="K14" s="233">
        <v>44388</v>
      </c>
      <c r="L14" s="233">
        <v>44415</v>
      </c>
      <c r="M14" s="55"/>
      <c r="N14" s="55"/>
      <c r="O14" s="343"/>
      <c r="P14" s="343"/>
      <c r="Q14" s="343"/>
      <c r="R14" s="342"/>
      <c r="S14" s="342"/>
      <c r="T14" s="342"/>
      <c r="U14" s="342"/>
      <c r="V14" s="344"/>
      <c r="W14" s="342"/>
    </row>
    <row r="15" spans="1:28" ht="12" customHeight="1">
      <c r="A15" s="545"/>
      <c r="B15" s="518"/>
      <c r="C15" s="543"/>
      <c r="D15" s="543"/>
      <c r="E15" s="543"/>
      <c r="F15" s="523"/>
      <c r="G15" s="526"/>
      <c r="H15" s="529"/>
      <c r="I15" s="526"/>
      <c r="J15" s="518"/>
      <c r="K15" s="233">
        <v>44416</v>
      </c>
      <c r="L15" s="233">
        <v>44420</v>
      </c>
      <c r="M15" s="55"/>
      <c r="N15" s="55"/>
      <c r="O15" s="343"/>
      <c r="P15" s="343"/>
      <c r="Q15" s="343"/>
      <c r="R15" s="342"/>
      <c r="S15" s="342"/>
      <c r="T15" s="342"/>
      <c r="U15" s="342"/>
      <c r="V15" s="344"/>
      <c r="W15" s="342"/>
    </row>
    <row r="16" spans="1:28" ht="12" customHeight="1">
      <c r="A16" s="545"/>
      <c r="B16" s="518"/>
      <c r="C16" s="543"/>
      <c r="D16" s="543"/>
      <c r="E16" s="543"/>
      <c r="F16" s="523"/>
      <c r="G16" s="526"/>
      <c r="H16" s="529"/>
      <c r="I16" s="526"/>
      <c r="J16" s="518"/>
      <c r="K16" s="237"/>
      <c r="L16" s="237"/>
      <c r="M16" s="55"/>
      <c r="N16" s="55"/>
      <c r="O16" s="343"/>
      <c r="P16" s="343"/>
      <c r="Q16" s="343"/>
      <c r="R16" s="342"/>
      <c r="S16" s="342"/>
      <c r="T16" s="342"/>
      <c r="U16" s="342"/>
      <c r="V16" s="344"/>
      <c r="W16" s="342"/>
    </row>
    <row r="17" spans="1:23" ht="12" customHeight="1">
      <c r="A17" s="545"/>
      <c r="B17" s="518"/>
      <c r="C17" s="543"/>
      <c r="D17" s="543"/>
      <c r="E17" s="543"/>
      <c r="F17" s="523"/>
      <c r="G17" s="526"/>
      <c r="H17" s="529"/>
      <c r="I17" s="526"/>
      <c r="J17" s="518"/>
      <c r="K17" s="237"/>
      <c r="L17" s="237"/>
      <c r="M17" s="236"/>
      <c r="N17" s="55"/>
      <c r="O17" s="343"/>
      <c r="P17" s="343"/>
      <c r="Q17" s="343"/>
      <c r="R17" s="342"/>
      <c r="S17" s="342"/>
      <c r="T17" s="342"/>
      <c r="U17" s="342"/>
      <c r="V17" s="344"/>
      <c r="W17" s="342"/>
    </row>
    <row r="18" spans="1:23" ht="12" customHeight="1">
      <c r="A18" s="545"/>
      <c r="B18" s="518"/>
      <c r="C18" s="543"/>
      <c r="D18" s="543"/>
      <c r="E18" s="543"/>
      <c r="F18" s="523"/>
      <c r="G18" s="526"/>
      <c r="H18" s="529"/>
      <c r="I18" s="526"/>
      <c r="J18" s="518"/>
      <c r="K18" s="237"/>
      <c r="L18" s="237"/>
      <c r="M18" s="236"/>
      <c r="N18" s="55"/>
      <c r="O18" s="343"/>
      <c r="P18" s="343"/>
      <c r="Q18" s="343"/>
      <c r="R18" s="342"/>
      <c r="S18" s="342"/>
      <c r="T18" s="342"/>
      <c r="U18" s="342"/>
      <c r="V18" s="344"/>
      <c r="W18" s="342"/>
    </row>
    <row r="19" spans="1:23" ht="19.5" customHeight="1">
      <c r="A19" s="546"/>
      <c r="B19" s="519"/>
      <c r="C19" s="548"/>
      <c r="D19" s="548"/>
      <c r="E19" s="548"/>
      <c r="F19" s="524"/>
      <c r="G19" s="527"/>
      <c r="H19" s="530"/>
      <c r="I19" s="527"/>
      <c r="J19" s="519"/>
      <c r="K19" s="237"/>
      <c r="L19" s="237"/>
      <c r="M19" s="236"/>
      <c r="N19" s="55"/>
      <c r="O19" s="345">
        <v>44490</v>
      </c>
      <c r="P19" s="345">
        <v>44512</v>
      </c>
      <c r="Q19" s="345">
        <v>44638</v>
      </c>
      <c r="R19" s="346">
        <f>4365195.44+314634.44</f>
        <v>4679829.8800000008</v>
      </c>
      <c r="S19" s="346">
        <v>304069.94</v>
      </c>
      <c r="T19" s="346">
        <v>0</v>
      </c>
      <c r="U19" s="347">
        <f>+T19/F13</f>
        <v>0</v>
      </c>
      <c r="V19" s="348">
        <v>0</v>
      </c>
      <c r="W19" s="346">
        <v>0</v>
      </c>
    </row>
    <row r="20" spans="1:23" ht="12" customHeight="1">
      <c r="A20" s="544" t="s">
        <v>576</v>
      </c>
      <c r="B20" s="517">
        <v>2344204</v>
      </c>
      <c r="C20" s="547" t="s">
        <v>573</v>
      </c>
      <c r="D20" s="547" t="s">
        <v>568</v>
      </c>
      <c r="E20" s="547" t="s">
        <v>577</v>
      </c>
      <c r="F20" s="522">
        <v>7320458.8499999996</v>
      </c>
      <c r="G20" s="525">
        <v>44215</v>
      </c>
      <c r="H20" s="536" t="s">
        <v>578</v>
      </c>
      <c r="I20" s="525">
        <v>44230</v>
      </c>
      <c r="J20" s="517"/>
      <c r="K20" s="233">
        <v>44414</v>
      </c>
      <c r="L20" s="233">
        <v>44430</v>
      </c>
      <c r="M20" s="236">
        <v>44062.46</v>
      </c>
      <c r="N20" s="55">
        <v>0.6</v>
      </c>
      <c r="O20" s="343"/>
      <c r="P20" s="343"/>
      <c r="Q20" s="343"/>
      <c r="R20" s="342"/>
      <c r="S20" s="342"/>
      <c r="T20" s="342"/>
      <c r="U20" s="342"/>
      <c r="V20" s="344"/>
      <c r="W20" s="342"/>
    </row>
    <row r="21" spans="1:23" ht="12" customHeight="1">
      <c r="A21" s="545"/>
      <c r="B21" s="518"/>
      <c r="C21" s="543"/>
      <c r="D21" s="543"/>
      <c r="E21" s="543"/>
      <c r="F21" s="523"/>
      <c r="G21" s="526"/>
      <c r="H21" s="537"/>
      <c r="I21" s="526"/>
      <c r="J21" s="518"/>
      <c r="K21" s="233">
        <v>44431</v>
      </c>
      <c r="L21" s="233">
        <v>44462</v>
      </c>
      <c r="M21" s="236">
        <v>84405.86</v>
      </c>
      <c r="N21" s="55">
        <v>1.1499999999999999</v>
      </c>
      <c r="O21" s="343"/>
      <c r="P21" s="343"/>
      <c r="Q21" s="343"/>
      <c r="R21" s="342"/>
      <c r="S21" s="342"/>
      <c r="T21" s="342"/>
      <c r="U21" s="342"/>
      <c r="V21" s="344"/>
      <c r="W21" s="342"/>
    </row>
    <row r="22" spans="1:23" ht="12" customHeight="1">
      <c r="A22" s="545"/>
      <c r="B22" s="518"/>
      <c r="C22" s="543"/>
      <c r="D22" s="543"/>
      <c r="E22" s="543"/>
      <c r="F22" s="523"/>
      <c r="G22" s="526"/>
      <c r="H22" s="537"/>
      <c r="I22" s="526"/>
      <c r="J22" s="518"/>
      <c r="K22" s="237"/>
      <c r="L22" s="237"/>
      <c r="M22" s="236"/>
      <c r="N22" s="55"/>
      <c r="O22" s="343"/>
      <c r="P22" s="343"/>
      <c r="Q22" s="343"/>
      <c r="R22" s="342"/>
      <c r="S22" s="342"/>
      <c r="T22" s="342"/>
      <c r="U22" s="342"/>
      <c r="V22" s="344"/>
      <c r="W22" s="342"/>
    </row>
    <row r="23" spans="1:23" ht="54" customHeight="1">
      <c r="A23" s="546"/>
      <c r="B23" s="519"/>
      <c r="C23" s="548"/>
      <c r="D23" s="548"/>
      <c r="E23" s="548"/>
      <c r="F23" s="524"/>
      <c r="G23" s="527"/>
      <c r="H23" s="538"/>
      <c r="I23" s="527"/>
      <c r="J23" s="519"/>
      <c r="K23" s="237"/>
      <c r="L23" s="237"/>
      <c r="M23" s="236"/>
      <c r="N23" s="55"/>
      <c r="O23" s="345">
        <v>44462</v>
      </c>
      <c r="P23" s="345">
        <v>44511</v>
      </c>
      <c r="Q23" s="345">
        <v>44767</v>
      </c>
      <c r="R23" s="346">
        <f>732045.89+3821554.57+1141635.79+1170321.31</f>
        <v>6865557.5600000005</v>
      </c>
      <c r="S23" s="346">
        <v>95966.16</v>
      </c>
      <c r="T23" s="346">
        <v>0</v>
      </c>
      <c r="U23" s="347">
        <f>+T23/F20</f>
        <v>0</v>
      </c>
      <c r="V23" s="348">
        <v>0</v>
      </c>
      <c r="W23" s="346">
        <v>0</v>
      </c>
    </row>
    <row r="24" spans="1:23" ht="12" customHeight="1">
      <c r="A24" s="549" t="s">
        <v>579</v>
      </c>
      <c r="B24" s="517">
        <v>2333001</v>
      </c>
      <c r="C24" s="547" t="s">
        <v>573</v>
      </c>
      <c r="D24" s="547" t="s">
        <v>568</v>
      </c>
      <c r="E24" s="547" t="s">
        <v>580</v>
      </c>
      <c r="F24" s="522">
        <v>1722579.76</v>
      </c>
      <c r="G24" s="525">
        <v>44225</v>
      </c>
      <c r="H24" s="536" t="s">
        <v>581</v>
      </c>
      <c r="I24" s="525">
        <v>44354</v>
      </c>
      <c r="J24" s="539">
        <v>44488</v>
      </c>
      <c r="K24" s="237"/>
      <c r="L24" s="237"/>
      <c r="M24" s="236"/>
      <c r="N24" s="55"/>
      <c r="O24" s="343"/>
      <c r="P24" s="343"/>
      <c r="Q24" s="343"/>
      <c r="R24" s="342"/>
      <c r="S24" s="342"/>
      <c r="T24" s="342"/>
      <c r="U24" s="342"/>
      <c r="V24" s="344"/>
      <c r="W24" s="342"/>
    </row>
    <row r="25" spans="1:23" ht="12" customHeight="1">
      <c r="A25" s="550"/>
      <c r="B25" s="518"/>
      <c r="C25" s="543"/>
      <c r="D25" s="543"/>
      <c r="E25" s="543"/>
      <c r="F25" s="523"/>
      <c r="G25" s="526"/>
      <c r="H25" s="537"/>
      <c r="I25" s="526"/>
      <c r="J25" s="518"/>
      <c r="K25" s="237"/>
      <c r="L25" s="237"/>
      <c r="M25" s="236"/>
      <c r="N25" s="55"/>
      <c r="O25" s="343"/>
      <c r="P25" s="343"/>
      <c r="Q25" s="343"/>
      <c r="R25" s="342"/>
      <c r="S25" s="342"/>
      <c r="T25" s="342"/>
      <c r="U25" s="342"/>
      <c r="V25" s="344"/>
      <c r="W25" s="342"/>
    </row>
    <row r="26" spans="1:23" ht="12" customHeight="1">
      <c r="A26" s="550"/>
      <c r="B26" s="518"/>
      <c r="C26" s="543"/>
      <c r="D26" s="543"/>
      <c r="E26" s="543"/>
      <c r="F26" s="523"/>
      <c r="G26" s="526"/>
      <c r="H26" s="537"/>
      <c r="I26" s="526"/>
      <c r="J26" s="518"/>
      <c r="K26" s="237"/>
      <c r="L26" s="237"/>
      <c r="M26" s="236"/>
      <c r="N26" s="55"/>
      <c r="O26" s="343"/>
      <c r="P26" s="343"/>
      <c r="Q26" s="343"/>
      <c r="R26" s="342"/>
      <c r="S26" s="342"/>
      <c r="T26" s="342"/>
      <c r="U26" s="342"/>
      <c r="V26" s="344"/>
      <c r="W26" s="342"/>
    </row>
    <row r="27" spans="1:23" ht="13.5" customHeight="1">
      <c r="A27" s="551"/>
      <c r="B27" s="519"/>
      <c r="C27" s="548"/>
      <c r="D27" s="548"/>
      <c r="E27" s="548"/>
      <c r="F27" s="524"/>
      <c r="G27" s="527"/>
      <c r="H27" s="538"/>
      <c r="I27" s="527"/>
      <c r="J27" s="519"/>
      <c r="K27" s="233">
        <v>44520</v>
      </c>
      <c r="L27" s="233">
        <v>44539</v>
      </c>
      <c r="M27" s="236">
        <v>72405.95</v>
      </c>
      <c r="N27" s="55">
        <v>4.2</v>
      </c>
      <c r="O27" s="345">
        <v>44539</v>
      </c>
      <c r="P27" s="345">
        <v>44577</v>
      </c>
      <c r="Q27" s="343">
        <v>0</v>
      </c>
      <c r="R27" s="349">
        <v>2030501.1</v>
      </c>
      <c r="S27" s="342"/>
      <c r="T27" s="342">
        <v>0</v>
      </c>
      <c r="U27" s="347">
        <f>+T27/F24</f>
        <v>0</v>
      </c>
      <c r="V27" s="344"/>
      <c r="W27" s="342"/>
    </row>
    <row r="28" spans="1:23" ht="12" customHeight="1">
      <c r="A28" s="544" t="s">
        <v>582</v>
      </c>
      <c r="B28" s="517">
        <v>2503847</v>
      </c>
      <c r="C28" s="547" t="s">
        <v>573</v>
      </c>
      <c r="D28" s="547" t="s">
        <v>568</v>
      </c>
      <c r="E28" s="547" t="s">
        <v>583</v>
      </c>
      <c r="F28" s="522" t="s">
        <v>584</v>
      </c>
      <c r="G28" s="525">
        <v>44410</v>
      </c>
      <c r="H28" s="536" t="s">
        <v>585</v>
      </c>
      <c r="I28" s="525">
        <v>44425</v>
      </c>
      <c r="J28" s="517"/>
      <c r="K28" s="233">
        <v>44587</v>
      </c>
      <c r="L28" s="233">
        <v>44603</v>
      </c>
      <c r="M28" s="236">
        <v>174382.6</v>
      </c>
      <c r="N28" s="55">
        <v>2.5299999999999998</v>
      </c>
      <c r="O28" s="343"/>
      <c r="P28" s="343"/>
      <c r="Q28" s="343"/>
      <c r="R28" s="342"/>
      <c r="S28" s="342"/>
      <c r="T28" s="342"/>
      <c r="U28" s="342"/>
      <c r="V28" s="344"/>
      <c r="W28" s="342"/>
    </row>
    <row r="29" spans="1:23" ht="12" customHeight="1">
      <c r="A29" s="545"/>
      <c r="B29" s="518"/>
      <c r="C29" s="543"/>
      <c r="D29" s="543"/>
      <c r="E29" s="543"/>
      <c r="F29" s="523"/>
      <c r="G29" s="526"/>
      <c r="H29" s="537"/>
      <c r="I29" s="526"/>
      <c r="J29" s="518"/>
      <c r="K29" s="237"/>
      <c r="L29" s="237"/>
      <c r="M29" s="236">
        <v>182743.17</v>
      </c>
      <c r="N29" s="55">
        <v>2.65</v>
      </c>
      <c r="O29" s="343"/>
      <c r="P29" s="343"/>
      <c r="Q29" s="343"/>
      <c r="R29" s="342"/>
      <c r="S29" s="342"/>
      <c r="T29" s="342"/>
      <c r="U29" s="342"/>
      <c r="V29" s="344"/>
      <c r="W29" s="342"/>
    </row>
    <row r="30" spans="1:23" ht="12" customHeight="1">
      <c r="A30" s="545"/>
      <c r="B30" s="518"/>
      <c r="C30" s="543"/>
      <c r="D30" s="543"/>
      <c r="E30" s="543"/>
      <c r="F30" s="523"/>
      <c r="G30" s="526"/>
      <c r="H30" s="537"/>
      <c r="I30" s="526"/>
      <c r="J30" s="518"/>
      <c r="K30" s="237"/>
      <c r="L30" s="237"/>
      <c r="M30" s="236"/>
      <c r="N30" s="55"/>
      <c r="O30" s="343"/>
      <c r="P30" s="343"/>
      <c r="Q30" s="343"/>
      <c r="R30" s="342"/>
      <c r="S30" s="342"/>
      <c r="T30" s="342"/>
      <c r="U30" s="342"/>
      <c r="V30" s="344"/>
      <c r="W30" s="342"/>
    </row>
    <row r="31" spans="1:23" ht="129" customHeight="1">
      <c r="A31" s="546"/>
      <c r="B31" s="519"/>
      <c r="C31" s="548"/>
      <c r="D31" s="548"/>
      <c r="E31" s="548"/>
      <c r="F31" s="524"/>
      <c r="G31" s="527"/>
      <c r="H31" s="538"/>
      <c r="I31" s="527"/>
      <c r="J31" s="519"/>
      <c r="K31" s="237"/>
      <c r="L31" s="237"/>
      <c r="M31" s="236"/>
      <c r="N31" s="55"/>
      <c r="O31" s="345">
        <v>44603</v>
      </c>
      <c r="P31" s="350">
        <v>44637</v>
      </c>
      <c r="Q31" s="351">
        <v>44756</v>
      </c>
      <c r="R31" s="346">
        <v>6149448.8609999996</v>
      </c>
      <c r="S31" s="346">
        <v>674599.32000000007</v>
      </c>
      <c r="T31" s="346">
        <v>75405.628999999724</v>
      </c>
      <c r="U31" s="347">
        <v>1.0929217163640918E-2</v>
      </c>
      <c r="V31" s="348">
        <v>0</v>
      </c>
      <c r="W31" s="346">
        <v>0</v>
      </c>
    </row>
    <row r="32" spans="1:23" ht="12" customHeight="1">
      <c r="A32" s="544" t="s">
        <v>586</v>
      </c>
      <c r="B32" s="517">
        <v>2503847</v>
      </c>
      <c r="C32" s="547" t="s">
        <v>573</v>
      </c>
      <c r="D32" s="547" t="s">
        <v>568</v>
      </c>
      <c r="E32" s="547" t="s">
        <v>587</v>
      </c>
      <c r="F32" s="522">
        <v>12805124.130000001</v>
      </c>
      <c r="G32" s="525">
        <v>44417</v>
      </c>
      <c r="H32" s="536" t="s">
        <v>588</v>
      </c>
      <c r="I32" s="525">
        <v>44432</v>
      </c>
      <c r="J32" s="517"/>
      <c r="K32" s="233">
        <v>44587</v>
      </c>
      <c r="L32" s="233">
        <v>44615</v>
      </c>
      <c r="M32" s="236">
        <v>859638.24</v>
      </c>
      <c r="N32" s="55">
        <v>6.71</v>
      </c>
      <c r="O32" s="343"/>
      <c r="P32" s="343"/>
      <c r="Q32" s="343"/>
      <c r="R32" s="342"/>
      <c r="S32" s="342"/>
      <c r="T32" s="342"/>
      <c r="U32" s="342"/>
      <c r="V32" s="344"/>
      <c r="W32" s="342"/>
    </row>
    <row r="33" spans="1:23" ht="12" customHeight="1">
      <c r="A33" s="545"/>
      <c r="B33" s="518"/>
      <c r="C33" s="543"/>
      <c r="D33" s="543"/>
      <c r="E33" s="543"/>
      <c r="F33" s="523"/>
      <c r="G33" s="526"/>
      <c r="H33" s="537"/>
      <c r="I33" s="526"/>
      <c r="J33" s="518"/>
      <c r="K33" s="233">
        <v>44621</v>
      </c>
      <c r="L33" s="233">
        <v>44700</v>
      </c>
      <c r="M33" s="236">
        <v>458236.46</v>
      </c>
      <c r="N33" s="55">
        <v>3.58</v>
      </c>
      <c r="O33" s="343"/>
      <c r="P33" s="343"/>
      <c r="Q33" s="343"/>
      <c r="R33" s="342"/>
      <c r="S33" s="342"/>
      <c r="T33" s="342"/>
      <c r="U33" s="342"/>
      <c r="V33" s="344"/>
      <c r="W33" s="342"/>
    </row>
    <row r="34" spans="1:23" ht="12" customHeight="1">
      <c r="A34" s="545"/>
      <c r="B34" s="518"/>
      <c r="C34" s="543"/>
      <c r="D34" s="543"/>
      <c r="E34" s="543"/>
      <c r="F34" s="523"/>
      <c r="G34" s="526"/>
      <c r="H34" s="537"/>
      <c r="I34" s="526"/>
      <c r="J34" s="518"/>
      <c r="K34" s="233">
        <v>44701</v>
      </c>
      <c r="L34" s="233">
        <v>44711</v>
      </c>
      <c r="M34" s="236">
        <v>14452.1</v>
      </c>
      <c r="N34" s="55">
        <v>0.11</v>
      </c>
      <c r="O34" s="343"/>
      <c r="P34" s="343"/>
      <c r="Q34" s="343"/>
      <c r="R34" s="342"/>
      <c r="S34" s="342"/>
      <c r="T34" s="342"/>
      <c r="U34" s="342"/>
      <c r="V34" s="344"/>
      <c r="W34" s="342"/>
    </row>
    <row r="35" spans="1:23" ht="12" customHeight="1">
      <c r="A35" s="545"/>
      <c r="B35" s="518"/>
      <c r="C35" s="543"/>
      <c r="D35" s="543"/>
      <c r="E35" s="543"/>
      <c r="F35" s="523"/>
      <c r="G35" s="526"/>
      <c r="H35" s="537"/>
      <c r="I35" s="526"/>
      <c r="J35" s="518"/>
      <c r="K35" s="233">
        <v>44712</v>
      </c>
      <c r="L35" s="233">
        <v>44731</v>
      </c>
      <c r="M35" s="236">
        <v>268355.75</v>
      </c>
      <c r="N35" s="239">
        <v>2.1</v>
      </c>
      <c r="O35" s="343"/>
      <c r="P35" s="343"/>
      <c r="Q35" s="343"/>
      <c r="R35" s="342"/>
      <c r="S35" s="342"/>
      <c r="T35" s="342"/>
      <c r="U35" s="342"/>
      <c r="V35" s="344"/>
      <c r="W35" s="342"/>
    </row>
    <row r="36" spans="1:23" ht="119.25" customHeight="1">
      <c r="A36" s="546"/>
      <c r="B36" s="519"/>
      <c r="C36" s="548"/>
      <c r="D36" s="548"/>
      <c r="E36" s="548"/>
      <c r="F36" s="524"/>
      <c r="G36" s="527"/>
      <c r="H36" s="538"/>
      <c r="I36" s="527"/>
      <c r="J36" s="519"/>
      <c r="K36" s="237"/>
      <c r="L36" s="237"/>
      <c r="M36" s="236"/>
      <c r="N36" s="55"/>
      <c r="O36" s="345">
        <v>44769</v>
      </c>
      <c r="P36" s="352" t="s">
        <v>931</v>
      </c>
      <c r="Q36" s="343" t="s">
        <v>932</v>
      </c>
      <c r="R36" s="353">
        <v>5311292.1630000006</v>
      </c>
      <c r="S36" s="353">
        <v>4667477.3</v>
      </c>
      <c r="T36" s="353">
        <v>2826354.6670000013</v>
      </c>
      <c r="U36" s="354">
        <v>0.22072059890293316</v>
      </c>
      <c r="V36" s="355">
        <v>480000</v>
      </c>
      <c r="W36" s="356">
        <v>0</v>
      </c>
    </row>
    <row r="37" spans="1:23" ht="12" customHeight="1">
      <c r="A37" s="544" t="s">
        <v>589</v>
      </c>
      <c r="B37" s="517">
        <v>2498581</v>
      </c>
      <c r="C37" s="547" t="s">
        <v>590</v>
      </c>
      <c r="D37" s="547" t="s">
        <v>568</v>
      </c>
      <c r="E37" s="547" t="s">
        <v>591</v>
      </c>
      <c r="F37" s="522">
        <v>11202117.9</v>
      </c>
      <c r="G37" s="525">
        <v>44463</v>
      </c>
      <c r="H37" s="536" t="s">
        <v>592</v>
      </c>
      <c r="I37" s="525">
        <v>44478</v>
      </c>
      <c r="J37" s="517"/>
      <c r="K37" s="233">
        <v>44604</v>
      </c>
      <c r="L37" s="233">
        <v>44633</v>
      </c>
      <c r="M37" s="236">
        <v>85149.58</v>
      </c>
      <c r="N37" s="239">
        <v>0.8</v>
      </c>
      <c r="O37" s="343"/>
      <c r="P37" s="343"/>
      <c r="Q37" s="343"/>
      <c r="R37" s="342"/>
      <c r="S37" s="342"/>
      <c r="T37" s="342"/>
      <c r="U37" s="342"/>
      <c r="V37" s="344"/>
      <c r="W37" s="342"/>
    </row>
    <row r="38" spans="1:23" ht="12" customHeight="1">
      <c r="A38" s="545"/>
      <c r="B38" s="518"/>
      <c r="C38" s="543"/>
      <c r="D38" s="543"/>
      <c r="E38" s="543"/>
      <c r="F38" s="523"/>
      <c r="G38" s="526"/>
      <c r="H38" s="537"/>
      <c r="I38" s="526"/>
      <c r="J38" s="518"/>
      <c r="K38" s="233">
        <v>44677</v>
      </c>
      <c r="L38" s="233">
        <v>44708</v>
      </c>
      <c r="M38" s="236"/>
      <c r="N38" s="55"/>
      <c r="O38" s="343"/>
      <c r="P38" s="343"/>
      <c r="Q38" s="343"/>
      <c r="R38" s="342"/>
      <c r="S38" s="342"/>
      <c r="T38" s="342"/>
      <c r="U38" s="342"/>
      <c r="V38" s="344"/>
      <c r="W38" s="342"/>
    </row>
    <row r="39" spans="1:23" ht="12" customHeight="1">
      <c r="A39" s="545"/>
      <c r="B39" s="518"/>
      <c r="C39" s="543"/>
      <c r="D39" s="543"/>
      <c r="E39" s="543"/>
      <c r="F39" s="523"/>
      <c r="G39" s="526"/>
      <c r="H39" s="537"/>
      <c r="I39" s="526"/>
      <c r="J39" s="518"/>
      <c r="K39" s="237"/>
      <c r="L39" s="237"/>
      <c r="M39" s="236"/>
      <c r="N39" s="55"/>
      <c r="O39" s="343"/>
      <c r="P39" s="343"/>
      <c r="Q39" s="343"/>
      <c r="R39" s="342"/>
      <c r="S39" s="342"/>
      <c r="T39" s="342"/>
      <c r="U39" s="342"/>
      <c r="V39" s="344"/>
      <c r="W39" s="342"/>
    </row>
    <row r="40" spans="1:23" ht="74.25" customHeight="1">
      <c r="A40" s="546"/>
      <c r="B40" s="519"/>
      <c r="C40" s="548"/>
      <c r="D40" s="548"/>
      <c r="E40" s="548"/>
      <c r="F40" s="524"/>
      <c r="G40" s="527"/>
      <c r="H40" s="538"/>
      <c r="I40" s="527"/>
      <c r="J40" s="519"/>
      <c r="K40" s="237"/>
      <c r="L40" s="237"/>
      <c r="M40" s="236"/>
      <c r="N40" s="55"/>
      <c r="O40" s="345">
        <v>44708</v>
      </c>
      <c r="P40" s="345">
        <v>44757</v>
      </c>
      <c r="Q40" s="343" t="s">
        <v>930</v>
      </c>
      <c r="R40" s="353">
        <v>6034991.9000000004</v>
      </c>
      <c r="S40" s="353">
        <v>4443582.2</v>
      </c>
      <c r="T40" s="353">
        <v>723543.79999999888</v>
      </c>
      <c r="U40" s="347">
        <f>+T40/F37</f>
        <v>6.4589911163138072E-2</v>
      </c>
      <c r="V40" s="357">
        <v>423809</v>
      </c>
      <c r="W40" s="342"/>
    </row>
    <row r="41" spans="1:23" ht="12" customHeight="1">
      <c r="A41" s="544" t="s">
        <v>593</v>
      </c>
      <c r="B41" s="517">
        <v>2386551</v>
      </c>
      <c r="C41" s="547" t="s">
        <v>590</v>
      </c>
      <c r="D41" s="547" t="s">
        <v>568</v>
      </c>
      <c r="E41" s="547" t="s">
        <v>594</v>
      </c>
      <c r="F41" s="522">
        <v>7974005.9500000002</v>
      </c>
      <c r="G41" s="525">
        <v>44466</v>
      </c>
      <c r="H41" s="528" t="s">
        <v>595</v>
      </c>
      <c r="I41" s="525">
        <v>44481</v>
      </c>
      <c r="J41" s="517"/>
      <c r="K41" s="233">
        <v>44686</v>
      </c>
      <c r="L41" s="233">
        <v>44770</v>
      </c>
      <c r="M41" s="236">
        <v>163525.31</v>
      </c>
      <c r="N41" s="239">
        <v>2.5</v>
      </c>
      <c r="O41" s="343"/>
      <c r="P41" s="343"/>
      <c r="Q41" s="343"/>
      <c r="R41" s="342"/>
      <c r="S41" s="342"/>
      <c r="T41" s="342"/>
      <c r="U41" s="342"/>
      <c r="V41" s="344"/>
      <c r="W41" s="342"/>
    </row>
    <row r="42" spans="1:23" ht="12" customHeight="1">
      <c r="A42" s="545"/>
      <c r="B42" s="518"/>
      <c r="C42" s="543"/>
      <c r="D42" s="543"/>
      <c r="E42" s="543"/>
      <c r="F42" s="523"/>
      <c r="G42" s="526"/>
      <c r="H42" s="529"/>
      <c r="I42" s="526"/>
      <c r="J42" s="518"/>
      <c r="K42" s="233">
        <v>44771</v>
      </c>
      <c r="L42" s="233">
        <v>44783</v>
      </c>
      <c r="M42" s="236">
        <v>351335.8</v>
      </c>
      <c r="N42" s="239">
        <v>4.4000000000000004</v>
      </c>
      <c r="O42" s="343"/>
      <c r="P42" s="343"/>
      <c r="Q42" s="343"/>
      <c r="R42" s="342"/>
      <c r="S42" s="342"/>
      <c r="T42" s="342"/>
      <c r="U42" s="342"/>
      <c r="V42" s="344"/>
      <c r="W42" s="342"/>
    </row>
    <row r="43" spans="1:23" ht="12" customHeight="1">
      <c r="A43" s="545"/>
      <c r="B43" s="518"/>
      <c r="C43" s="543"/>
      <c r="D43" s="543"/>
      <c r="E43" s="543"/>
      <c r="F43" s="523"/>
      <c r="G43" s="526"/>
      <c r="H43" s="529"/>
      <c r="I43" s="526"/>
      <c r="J43" s="518"/>
      <c r="K43" s="233">
        <v>44784</v>
      </c>
      <c r="L43" s="233">
        <v>44821</v>
      </c>
      <c r="M43" s="236">
        <v>110992.37</v>
      </c>
      <c r="N43" s="55">
        <v>1.39</v>
      </c>
      <c r="O43" s="343"/>
      <c r="P43" s="343"/>
      <c r="Q43" s="343"/>
      <c r="R43" s="342"/>
      <c r="S43" s="342"/>
      <c r="T43" s="342"/>
      <c r="U43" s="342"/>
      <c r="V43" s="344"/>
      <c r="W43" s="342"/>
    </row>
    <row r="44" spans="1:23" ht="99.75" customHeight="1">
      <c r="A44" s="546"/>
      <c r="B44" s="519"/>
      <c r="C44" s="548"/>
      <c r="D44" s="548"/>
      <c r="E44" s="548"/>
      <c r="F44" s="524"/>
      <c r="G44" s="527"/>
      <c r="H44" s="530"/>
      <c r="I44" s="527"/>
      <c r="J44" s="519"/>
      <c r="K44" s="233">
        <v>44822</v>
      </c>
      <c r="L44" s="233">
        <v>44840</v>
      </c>
      <c r="M44" s="236"/>
      <c r="N44" s="55"/>
      <c r="O44" s="358" t="s">
        <v>932</v>
      </c>
      <c r="P44" s="358" t="s">
        <v>932</v>
      </c>
      <c r="Q44" s="358" t="s">
        <v>932</v>
      </c>
      <c r="R44" s="353">
        <v>2394201.79</v>
      </c>
      <c r="S44" s="353">
        <v>3654806.3249999983</v>
      </c>
      <c r="T44" s="353">
        <v>1924997.8350000018</v>
      </c>
      <c r="U44" s="347">
        <f>+T44/F41</f>
        <v>0.24140912949782811</v>
      </c>
      <c r="V44" s="359">
        <v>716380.7919999999</v>
      </c>
      <c r="W44" s="356">
        <v>0</v>
      </c>
    </row>
    <row r="45" spans="1:23" ht="12" customHeight="1">
      <c r="A45" s="544" t="s">
        <v>596</v>
      </c>
      <c r="B45" s="517">
        <v>2258669</v>
      </c>
      <c r="C45" s="547" t="s">
        <v>573</v>
      </c>
      <c r="D45" s="547" t="s">
        <v>568</v>
      </c>
      <c r="E45" s="547" t="s">
        <v>597</v>
      </c>
      <c r="F45" s="522">
        <v>21469583.760000002</v>
      </c>
      <c r="G45" s="525">
        <v>44504</v>
      </c>
      <c r="H45" s="536" t="s">
        <v>598</v>
      </c>
      <c r="I45" s="525">
        <v>44505</v>
      </c>
      <c r="J45" s="517"/>
      <c r="K45" s="233">
        <v>44546</v>
      </c>
      <c r="L45" s="233">
        <v>44560</v>
      </c>
      <c r="M45" s="236">
        <v>752521.61</v>
      </c>
      <c r="N45" s="55">
        <v>0.35</v>
      </c>
      <c r="O45" s="343"/>
      <c r="P45" s="343"/>
      <c r="Q45" s="343"/>
      <c r="R45" s="342"/>
      <c r="S45" s="342"/>
      <c r="T45" s="342"/>
      <c r="U45" s="342"/>
      <c r="V45" s="344"/>
      <c r="W45" s="342"/>
    </row>
    <row r="46" spans="1:23" ht="12" customHeight="1">
      <c r="A46" s="545"/>
      <c r="B46" s="518"/>
      <c r="C46" s="543"/>
      <c r="D46" s="543"/>
      <c r="E46" s="543"/>
      <c r="F46" s="523"/>
      <c r="G46" s="526"/>
      <c r="H46" s="537"/>
      <c r="I46" s="526"/>
      <c r="J46" s="518"/>
      <c r="K46" s="233">
        <v>44684</v>
      </c>
      <c r="L46" s="233">
        <v>44764</v>
      </c>
      <c r="M46" s="236">
        <v>923572.61</v>
      </c>
      <c r="N46" s="55">
        <v>4.3017720000000002E-2</v>
      </c>
      <c r="O46" s="343"/>
      <c r="P46" s="343"/>
      <c r="Q46" s="343"/>
      <c r="R46" s="342"/>
      <c r="S46" s="342"/>
      <c r="T46" s="342"/>
      <c r="U46" s="342"/>
      <c r="V46" s="344"/>
      <c r="W46" s="342"/>
    </row>
    <row r="47" spans="1:23" ht="12" customHeight="1">
      <c r="A47" s="545"/>
      <c r="B47" s="518"/>
      <c r="C47" s="543"/>
      <c r="D47" s="543"/>
      <c r="E47" s="543"/>
      <c r="F47" s="523"/>
      <c r="G47" s="526"/>
      <c r="H47" s="537"/>
      <c r="I47" s="526"/>
      <c r="J47" s="518"/>
      <c r="K47" s="233">
        <v>44765</v>
      </c>
      <c r="L47" s="233">
        <v>44773</v>
      </c>
      <c r="M47" s="236"/>
      <c r="N47" s="55"/>
      <c r="O47" s="343"/>
      <c r="P47" s="343"/>
      <c r="Q47" s="343"/>
      <c r="R47" s="342"/>
      <c r="S47" s="342"/>
      <c r="T47" s="342"/>
      <c r="U47" s="342"/>
      <c r="V47" s="344"/>
      <c r="W47" s="342"/>
    </row>
    <row r="48" spans="1:23" ht="42.75" customHeight="1">
      <c r="A48" s="546"/>
      <c r="B48" s="519"/>
      <c r="C48" s="548"/>
      <c r="D48" s="548"/>
      <c r="E48" s="548"/>
      <c r="F48" s="524"/>
      <c r="G48" s="527"/>
      <c r="H48" s="538"/>
      <c r="I48" s="527"/>
      <c r="J48" s="519"/>
      <c r="K48" s="233">
        <v>44774</v>
      </c>
      <c r="L48" s="233">
        <v>44785</v>
      </c>
      <c r="M48" s="55"/>
      <c r="N48" s="55"/>
      <c r="O48" s="358" t="s">
        <v>932</v>
      </c>
      <c r="P48" s="358" t="s">
        <v>932</v>
      </c>
      <c r="Q48" s="358" t="s">
        <v>932</v>
      </c>
      <c r="R48" s="353">
        <v>6632134.0800000001</v>
      </c>
      <c r="S48" s="353">
        <v>6689116.5999999996</v>
      </c>
      <c r="T48" s="353">
        <v>8148333.0800000019</v>
      </c>
      <c r="U48" s="347">
        <f>+T48/F45</f>
        <v>0.37952915953504268</v>
      </c>
      <c r="V48" s="355">
        <v>1687000</v>
      </c>
      <c r="W48" s="353">
        <v>0</v>
      </c>
    </row>
    <row r="49" spans="1:23" ht="12" customHeight="1">
      <c r="A49" s="549" t="s">
        <v>599</v>
      </c>
      <c r="B49" s="517">
        <v>2413720</v>
      </c>
      <c r="C49" s="547" t="s">
        <v>573</v>
      </c>
      <c r="D49" s="547" t="s">
        <v>568</v>
      </c>
      <c r="E49" s="547" t="s">
        <v>600</v>
      </c>
      <c r="F49" s="522">
        <v>2971716.3</v>
      </c>
      <c r="G49" s="525">
        <v>44515</v>
      </c>
      <c r="H49" s="536" t="s">
        <v>601</v>
      </c>
      <c r="I49" s="525">
        <v>44531</v>
      </c>
      <c r="J49" s="517"/>
      <c r="K49" s="237"/>
      <c r="L49" s="237"/>
      <c r="M49" s="55"/>
      <c r="N49" s="55"/>
      <c r="O49" s="343"/>
      <c r="P49" s="343"/>
      <c r="Q49" s="343"/>
      <c r="R49" s="342"/>
      <c r="S49" s="342"/>
      <c r="T49" s="342"/>
      <c r="U49" s="342"/>
      <c r="V49" s="344"/>
      <c r="W49" s="342"/>
    </row>
    <row r="50" spans="1:23" ht="12" customHeight="1">
      <c r="A50" s="550"/>
      <c r="B50" s="518"/>
      <c r="C50" s="543"/>
      <c r="D50" s="543"/>
      <c r="E50" s="543"/>
      <c r="F50" s="523"/>
      <c r="G50" s="526"/>
      <c r="H50" s="537"/>
      <c r="I50" s="526"/>
      <c r="J50" s="518"/>
      <c r="K50" s="237"/>
      <c r="L50" s="237"/>
      <c r="M50" s="55"/>
      <c r="N50" s="55"/>
      <c r="O50" s="343"/>
      <c r="P50" s="343"/>
      <c r="Q50" s="343"/>
      <c r="R50" s="342"/>
      <c r="S50" s="342"/>
      <c r="T50" s="342"/>
      <c r="U50" s="342"/>
      <c r="V50" s="344"/>
      <c r="W50" s="342"/>
    </row>
    <row r="51" spans="1:23" ht="12" customHeight="1">
      <c r="A51" s="550"/>
      <c r="B51" s="518"/>
      <c r="C51" s="543"/>
      <c r="D51" s="543"/>
      <c r="E51" s="543"/>
      <c r="F51" s="523"/>
      <c r="G51" s="526"/>
      <c r="H51" s="537"/>
      <c r="I51" s="526"/>
      <c r="J51" s="518"/>
      <c r="K51" s="237"/>
      <c r="L51" s="237"/>
      <c r="M51" s="55"/>
      <c r="N51" s="55"/>
      <c r="O51" s="343"/>
      <c r="P51" s="343"/>
      <c r="Q51" s="343"/>
      <c r="R51" s="342"/>
      <c r="S51" s="342"/>
      <c r="T51" s="342"/>
      <c r="U51" s="342"/>
      <c r="V51" s="344"/>
      <c r="W51" s="342"/>
    </row>
    <row r="52" spans="1:23" ht="56.25" customHeight="1">
      <c r="A52" s="551"/>
      <c r="B52" s="519"/>
      <c r="C52" s="548"/>
      <c r="D52" s="548"/>
      <c r="E52" s="548"/>
      <c r="F52" s="524"/>
      <c r="G52" s="527"/>
      <c r="H52" s="538"/>
      <c r="I52" s="527"/>
      <c r="J52" s="519"/>
      <c r="K52" s="237"/>
      <c r="L52" s="237"/>
      <c r="M52" s="55"/>
      <c r="N52" s="55"/>
      <c r="O52" s="360">
        <v>44708</v>
      </c>
      <c r="P52" s="360">
        <v>44725</v>
      </c>
      <c r="Q52" s="360">
        <v>44812</v>
      </c>
      <c r="R52" s="353">
        <v>891514.89</v>
      </c>
      <c r="S52" s="353">
        <v>1678155.18</v>
      </c>
      <c r="T52" s="353">
        <f>+F49-S52-R52</f>
        <v>402046.22999999986</v>
      </c>
      <c r="U52" s="347">
        <f>+T52/F49</f>
        <v>0.13529091925766934</v>
      </c>
      <c r="V52" s="344"/>
      <c r="W52" s="342"/>
    </row>
    <row r="53" spans="1:23" ht="12" customHeight="1">
      <c r="A53" s="544" t="s">
        <v>602</v>
      </c>
      <c r="B53" s="517">
        <v>2233865</v>
      </c>
      <c r="C53" s="547" t="s">
        <v>573</v>
      </c>
      <c r="D53" s="547" t="s">
        <v>568</v>
      </c>
      <c r="E53" s="547" t="s">
        <v>603</v>
      </c>
      <c r="F53" s="522">
        <v>11090200.279999999</v>
      </c>
      <c r="G53" s="525">
        <v>44573</v>
      </c>
      <c r="H53" s="536" t="s">
        <v>604</v>
      </c>
      <c r="I53" s="525">
        <v>44588</v>
      </c>
      <c r="J53" s="517"/>
      <c r="K53" s="233">
        <v>44808</v>
      </c>
      <c r="L53" s="233">
        <v>44850</v>
      </c>
      <c r="M53" s="236">
        <v>312153.78000000003</v>
      </c>
      <c r="N53" s="55">
        <v>2.8146811790499999</v>
      </c>
      <c r="O53" s="343"/>
      <c r="P53" s="343"/>
      <c r="Q53" s="343"/>
      <c r="R53" s="342"/>
      <c r="S53" s="342"/>
      <c r="T53" s="342"/>
      <c r="U53" s="342"/>
      <c r="V53" s="344"/>
      <c r="W53" s="342"/>
    </row>
    <row r="54" spans="1:23" ht="12" customHeight="1">
      <c r="A54" s="545"/>
      <c r="B54" s="518"/>
      <c r="C54" s="543"/>
      <c r="D54" s="543"/>
      <c r="E54" s="543"/>
      <c r="F54" s="523"/>
      <c r="G54" s="526"/>
      <c r="H54" s="537"/>
      <c r="I54" s="526"/>
      <c r="J54" s="518"/>
      <c r="K54" s="233"/>
      <c r="L54" s="233"/>
      <c r="M54" s="236">
        <v>12721.03</v>
      </c>
      <c r="N54" s="55">
        <v>0.11470514219</v>
      </c>
      <c r="O54" s="343"/>
      <c r="P54" s="343"/>
      <c r="Q54" s="343"/>
      <c r="R54" s="342"/>
      <c r="S54" s="342"/>
      <c r="T54" s="342"/>
      <c r="U54" s="342"/>
      <c r="V54" s="344"/>
      <c r="W54" s="342"/>
    </row>
    <row r="55" spans="1:23" ht="12" customHeight="1">
      <c r="A55" s="545"/>
      <c r="B55" s="518"/>
      <c r="C55" s="543"/>
      <c r="D55" s="543"/>
      <c r="E55" s="543"/>
      <c r="F55" s="523"/>
      <c r="G55" s="526"/>
      <c r="H55" s="537"/>
      <c r="I55" s="526"/>
      <c r="J55" s="518"/>
      <c r="K55" s="237"/>
      <c r="L55" s="237"/>
      <c r="M55" s="236">
        <v>753894.66</v>
      </c>
      <c r="N55" s="55">
        <v>6.7978453135699999</v>
      </c>
      <c r="O55" s="343"/>
      <c r="P55" s="343"/>
      <c r="Q55" s="343"/>
      <c r="R55" s="342"/>
      <c r="S55" s="342"/>
      <c r="T55" s="342"/>
      <c r="U55" s="342"/>
      <c r="V55" s="344"/>
      <c r="W55" s="342"/>
    </row>
    <row r="56" spans="1:23" ht="70.5" customHeight="1">
      <c r="A56" s="546"/>
      <c r="B56" s="519"/>
      <c r="C56" s="548"/>
      <c r="D56" s="548"/>
      <c r="E56" s="548"/>
      <c r="F56" s="524"/>
      <c r="G56" s="527"/>
      <c r="H56" s="538"/>
      <c r="I56" s="527"/>
      <c r="J56" s="519"/>
      <c r="K56" s="237"/>
      <c r="L56" s="237"/>
      <c r="M56" s="236"/>
      <c r="N56" s="55"/>
      <c r="O56" s="361" t="s">
        <v>932</v>
      </c>
      <c r="P56" s="361" t="s">
        <v>932</v>
      </c>
      <c r="Q56" s="361" t="s">
        <v>932</v>
      </c>
      <c r="R56" s="362">
        <v>0</v>
      </c>
      <c r="S56" s="362">
        <v>8089575.2819999978</v>
      </c>
      <c r="T56" s="362">
        <v>3000624.9980000015</v>
      </c>
      <c r="U56" s="347">
        <f>+T56/F53</f>
        <v>0.27056544717333109</v>
      </c>
      <c r="V56" s="355">
        <v>592000</v>
      </c>
      <c r="W56" s="353"/>
    </row>
    <row r="57" spans="1:23" ht="12" customHeight="1">
      <c r="A57" s="549" t="s">
        <v>949</v>
      </c>
      <c r="B57" s="517">
        <v>2367214</v>
      </c>
      <c r="C57" s="547" t="s">
        <v>573</v>
      </c>
      <c r="D57" s="547" t="s">
        <v>568</v>
      </c>
      <c r="E57" s="547" t="s">
        <v>605</v>
      </c>
      <c r="F57" s="522">
        <v>4254597.88</v>
      </c>
      <c r="G57" s="525">
        <v>44602</v>
      </c>
      <c r="H57" s="536" t="s">
        <v>606</v>
      </c>
      <c r="I57" s="525">
        <v>44617</v>
      </c>
      <c r="J57" s="517"/>
      <c r="K57" s="233">
        <v>44782</v>
      </c>
      <c r="L57" s="233">
        <v>44785</v>
      </c>
      <c r="M57" s="236">
        <v>1320.58</v>
      </c>
      <c r="N57" s="55">
        <v>3.1039401720879E-2</v>
      </c>
      <c r="O57" s="343"/>
      <c r="P57" s="343"/>
      <c r="Q57" s="343"/>
      <c r="R57" s="342"/>
      <c r="S57" s="342"/>
      <c r="T57" s="342"/>
      <c r="U57" s="342"/>
      <c r="V57" s="344"/>
      <c r="W57" s="342"/>
    </row>
    <row r="58" spans="1:23" ht="12" customHeight="1">
      <c r="A58" s="550"/>
      <c r="B58" s="518"/>
      <c r="C58" s="543"/>
      <c r="D58" s="543"/>
      <c r="E58" s="543"/>
      <c r="F58" s="523"/>
      <c r="G58" s="526"/>
      <c r="H58" s="537"/>
      <c r="I58" s="526"/>
      <c r="J58" s="518"/>
      <c r="K58" s="237"/>
      <c r="L58" s="237"/>
      <c r="M58" s="236"/>
      <c r="N58" s="55"/>
      <c r="O58" s="343"/>
      <c r="P58" s="343"/>
      <c r="Q58" s="343"/>
      <c r="R58" s="342"/>
      <c r="S58" s="342"/>
      <c r="T58" s="342"/>
      <c r="U58" s="342"/>
      <c r="V58" s="344"/>
      <c r="W58" s="342"/>
    </row>
    <row r="59" spans="1:23" ht="12" customHeight="1">
      <c r="A59" s="550"/>
      <c r="B59" s="518"/>
      <c r="C59" s="543"/>
      <c r="D59" s="543"/>
      <c r="E59" s="543"/>
      <c r="F59" s="523"/>
      <c r="G59" s="526"/>
      <c r="H59" s="537"/>
      <c r="I59" s="526"/>
      <c r="J59" s="518"/>
      <c r="K59" s="237"/>
      <c r="L59" s="237"/>
      <c r="M59" s="236"/>
      <c r="N59" s="55"/>
      <c r="O59" s="343"/>
      <c r="P59" s="343"/>
      <c r="Q59" s="343"/>
      <c r="R59" s="342"/>
      <c r="S59" s="342"/>
      <c r="T59" s="342"/>
      <c r="U59" s="342"/>
      <c r="V59" s="344"/>
      <c r="W59" s="342"/>
    </row>
    <row r="60" spans="1:23" ht="51.75" customHeight="1">
      <c r="A60" s="551"/>
      <c r="B60" s="519"/>
      <c r="C60" s="548"/>
      <c r="D60" s="548"/>
      <c r="E60" s="548"/>
      <c r="F60" s="524"/>
      <c r="G60" s="527"/>
      <c r="H60" s="538"/>
      <c r="I60" s="527"/>
      <c r="J60" s="519"/>
      <c r="K60" s="237"/>
      <c r="L60" s="237"/>
      <c r="M60" s="236"/>
      <c r="N60" s="55"/>
      <c r="O60" s="345">
        <v>44834</v>
      </c>
      <c r="P60" s="345">
        <v>44864</v>
      </c>
      <c r="Q60" s="345">
        <v>44924</v>
      </c>
      <c r="R60" s="342"/>
      <c r="S60" s="353">
        <v>3375303.89</v>
      </c>
      <c r="T60" s="353">
        <f>+F57-S60</f>
        <v>879293.98999999976</v>
      </c>
      <c r="U60" s="333">
        <f>+T60/F57</f>
        <v>0.20666911769344457</v>
      </c>
      <c r="V60" s="344"/>
      <c r="W60" s="342"/>
    </row>
    <row r="61" spans="1:23" ht="12" customHeight="1">
      <c r="A61" s="545" t="s">
        <v>607</v>
      </c>
      <c r="B61" s="517">
        <v>2354896</v>
      </c>
      <c r="C61" s="547" t="s">
        <v>573</v>
      </c>
      <c r="D61" s="547" t="s">
        <v>568</v>
      </c>
      <c r="E61" s="547" t="s">
        <v>608</v>
      </c>
      <c r="F61" s="522">
        <v>8750188.25</v>
      </c>
      <c r="G61" s="525">
        <v>44650</v>
      </c>
      <c r="H61" s="536" t="s">
        <v>609</v>
      </c>
      <c r="I61" s="525">
        <v>44665</v>
      </c>
      <c r="J61" s="517"/>
      <c r="K61" s="233">
        <v>44783</v>
      </c>
      <c r="L61" s="233">
        <v>44794</v>
      </c>
      <c r="M61" s="236"/>
      <c r="N61" s="55"/>
      <c r="O61" s="343"/>
      <c r="P61" s="343"/>
      <c r="Q61" s="343"/>
      <c r="R61" s="342"/>
      <c r="S61" s="342"/>
      <c r="T61" s="342"/>
      <c r="U61" s="342"/>
      <c r="V61" s="344"/>
      <c r="W61" s="342"/>
    </row>
    <row r="62" spans="1:23" ht="12" customHeight="1">
      <c r="A62" s="545"/>
      <c r="B62" s="518"/>
      <c r="C62" s="543"/>
      <c r="D62" s="543"/>
      <c r="E62" s="543"/>
      <c r="F62" s="523"/>
      <c r="G62" s="526"/>
      <c r="H62" s="537"/>
      <c r="I62" s="526"/>
      <c r="J62" s="518"/>
      <c r="K62" s="240">
        <v>44795</v>
      </c>
      <c r="L62" s="240">
        <v>44819</v>
      </c>
      <c r="M62" s="236"/>
      <c r="N62" s="241"/>
      <c r="O62" s="363"/>
      <c r="P62" s="363"/>
      <c r="Q62" s="363"/>
      <c r="R62" s="364"/>
      <c r="S62" s="364"/>
      <c r="T62" s="364"/>
      <c r="U62" s="364"/>
      <c r="V62" s="365"/>
      <c r="W62" s="364"/>
    </row>
    <row r="63" spans="1:23" ht="12" customHeight="1">
      <c r="A63" s="545"/>
      <c r="B63" s="518"/>
      <c r="C63" s="543"/>
      <c r="D63" s="543"/>
      <c r="E63" s="543"/>
      <c r="F63" s="523"/>
      <c r="G63" s="526"/>
      <c r="H63" s="537"/>
      <c r="I63" s="526"/>
      <c r="J63" s="518"/>
      <c r="K63" s="240">
        <v>44820</v>
      </c>
      <c r="L63" s="240">
        <v>44829</v>
      </c>
      <c r="M63" s="236"/>
      <c r="N63" s="241"/>
      <c r="O63" s="363"/>
      <c r="P63" s="363"/>
      <c r="Q63" s="363"/>
      <c r="R63" s="364"/>
      <c r="S63" s="364"/>
      <c r="T63" s="364"/>
      <c r="U63" s="364"/>
      <c r="V63" s="365"/>
      <c r="W63" s="364"/>
    </row>
    <row r="64" spans="1:23" ht="60" customHeight="1">
      <c r="A64" s="546"/>
      <c r="B64" s="519"/>
      <c r="C64" s="548"/>
      <c r="D64" s="548"/>
      <c r="E64" s="548"/>
      <c r="F64" s="524"/>
      <c r="G64" s="527"/>
      <c r="H64" s="538"/>
      <c r="I64" s="527"/>
      <c r="J64" s="519"/>
      <c r="K64" s="234"/>
      <c r="L64" s="234"/>
      <c r="M64" s="236"/>
      <c r="N64" s="241"/>
      <c r="O64" s="332" t="s">
        <v>932</v>
      </c>
      <c r="P64" s="332" t="s">
        <v>932</v>
      </c>
      <c r="Q64" s="332" t="s">
        <v>932</v>
      </c>
      <c r="R64" s="331">
        <v>0</v>
      </c>
      <c r="S64" s="331">
        <v>8750188.2449999992</v>
      </c>
      <c r="T64" s="331">
        <v>0</v>
      </c>
      <c r="U64" s="333">
        <f>+T64/F61</f>
        <v>0</v>
      </c>
      <c r="V64" s="330">
        <v>885018.82499999995</v>
      </c>
      <c r="W64" s="331">
        <v>0</v>
      </c>
    </row>
    <row r="65" spans="1:24" ht="109.5" customHeight="1">
      <c r="A65" s="326" t="s">
        <v>948</v>
      </c>
      <c r="B65" s="90">
        <v>2512403</v>
      </c>
      <c r="C65" s="235" t="s">
        <v>573</v>
      </c>
      <c r="D65" s="235" t="s">
        <v>568</v>
      </c>
      <c r="E65" s="235" t="s">
        <v>610</v>
      </c>
      <c r="F65" s="230">
        <v>26903434.120000001</v>
      </c>
      <c r="G65" s="231">
        <v>44673</v>
      </c>
      <c r="H65" s="238" t="s">
        <v>611</v>
      </c>
      <c r="I65" s="231">
        <v>44688</v>
      </c>
      <c r="J65" s="237"/>
      <c r="K65" s="234"/>
      <c r="L65" s="234"/>
      <c r="M65" s="328">
        <v>1547720.08</v>
      </c>
      <c r="N65" s="241">
        <v>5.7828718200000004</v>
      </c>
      <c r="O65" s="332" t="s">
        <v>932</v>
      </c>
      <c r="P65" s="332" t="s">
        <v>932</v>
      </c>
      <c r="Q65" s="332" t="s">
        <v>932</v>
      </c>
      <c r="R65" s="331">
        <v>0</v>
      </c>
      <c r="S65" s="331">
        <v>24557602.116</v>
      </c>
      <c r="T65" s="331">
        <v>2345832.0040000007</v>
      </c>
      <c r="U65" s="333">
        <f>+T65/F65</f>
        <v>8.7194519240059026E-2</v>
      </c>
      <c r="V65" s="330">
        <v>581000</v>
      </c>
      <c r="W65" s="331">
        <v>0</v>
      </c>
    </row>
    <row r="66" spans="1:24" ht="46.5" hidden="1" customHeight="1">
      <c r="A66" s="326"/>
      <c r="B66" s="90"/>
      <c r="C66" s="235"/>
      <c r="D66" s="235"/>
      <c r="E66" s="235"/>
      <c r="F66" s="235"/>
      <c r="G66" s="235"/>
      <c r="H66" s="235"/>
      <c r="I66" s="235"/>
      <c r="J66" s="235"/>
      <c r="K66" s="235"/>
      <c r="L66" s="235"/>
      <c r="M66" s="235"/>
      <c r="N66" s="235"/>
      <c r="O66" s="235"/>
      <c r="P66" s="235"/>
      <c r="Q66" s="235"/>
      <c r="R66" s="235"/>
      <c r="S66" s="235"/>
      <c r="T66" s="235"/>
      <c r="U66" s="235"/>
      <c r="V66" s="330"/>
      <c r="W66" s="331"/>
    </row>
    <row r="67" spans="1:24" ht="60.75" hidden="1" customHeight="1">
      <c r="A67" s="326"/>
      <c r="B67" s="90"/>
      <c r="C67" s="235"/>
      <c r="D67" s="235"/>
      <c r="E67" s="235"/>
      <c r="F67" s="235"/>
      <c r="G67" s="235"/>
      <c r="H67" s="235"/>
      <c r="I67" s="235"/>
      <c r="J67" s="235"/>
      <c r="K67" s="235"/>
      <c r="L67" s="235"/>
      <c r="M67" s="235"/>
      <c r="N67" s="235"/>
      <c r="O67" s="235"/>
      <c r="P67" s="235"/>
      <c r="Q67" s="235"/>
      <c r="R67" s="235"/>
      <c r="S67" s="235"/>
      <c r="T67" s="235"/>
      <c r="U67" s="235"/>
      <c r="V67" s="330"/>
      <c r="W67" s="331"/>
    </row>
    <row r="68" spans="1:24" ht="109.5" hidden="1" customHeight="1">
      <c r="A68" s="326"/>
      <c r="B68" s="90"/>
      <c r="C68" s="235"/>
      <c r="D68" s="235"/>
      <c r="E68" s="235"/>
      <c r="F68" s="235"/>
      <c r="G68" s="235"/>
      <c r="H68" s="235"/>
      <c r="I68" s="235"/>
      <c r="J68" s="235"/>
      <c r="K68" s="235"/>
      <c r="L68" s="235"/>
      <c r="M68" s="235"/>
      <c r="N68" s="235"/>
      <c r="O68" s="235"/>
      <c r="P68" s="235"/>
      <c r="Q68" s="235"/>
      <c r="R68" s="235"/>
      <c r="S68" s="235"/>
      <c r="T68" s="235"/>
      <c r="U68" s="235"/>
      <c r="V68" s="330"/>
      <c r="W68" s="331"/>
    </row>
    <row r="69" spans="1:24" ht="109.5" hidden="1" customHeight="1">
      <c r="A69" s="326"/>
      <c r="B69" s="90"/>
      <c r="C69" s="235"/>
      <c r="D69" s="235"/>
      <c r="E69" s="235"/>
      <c r="F69" s="230"/>
      <c r="G69" s="231"/>
      <c r="H69" s="238"/>
      <c r="I69" s="231"/>
      <c r="J69" s="237"/>
      <c r="K69" s="234"/>
      <c r="L69" s="234"/>
      <c r="M69" s="328"/>
      <c r="N69" s="241"/>
      <c r="O69" s="332"/>
      <c r="P69" s="332"/>
      <c r="Q69" s="332"/>
      <c r="R69" s="331"/>
      <c r="S69" s="331"/>
      <c r="T69" s="331"/>
      <c r="U69" s="333"/>
      <c r="V69" s="330"/>
      <c r="W69" s="331"/>
    </row>
    <row r="70" spans="1:24" ht="24" customHeight="1">
      <c r="A70" s="324" t="s">
        <v>11</v>
      </c>
      <c r="B70" s="82"/>
      <c r="C70" s="59"/>
      <c r="D70" s="59"/>
      <c r="E70" s="59"/>
      <c r="F70" s="59"/>
      <c r="G70" s="59"/>
      <c r="H70" s="59"/>
      <c r="I70" s="59"/>
      <c r="J70" s="329"/>
      <c r="K70" s="59"/>
      <c r="L70" s="59"/>
      <c r="M70" s="59"/>
      <c r="N70" s="59"/>
      <c r="O70" s="59"/>
      <c r="P70" s="59"/>
      <c r="Q70" s="59"/>
      <c r="R70" s="335">
        <f t="shared" ref="R70:W70" si="0">+SUM(R7:R69)</f>
        <v>42480129.653999999</v>
      </c>
      <c r="S70" s="335">
        <f t="shared" si="0"/>
        <v>67625695.84799999</v>
      </c>
      <c r="T70" s="335">
        <f t="shared" si="0"/>
        <v>20326432.233000007</v>
      </c>
      <c r="U70" s="335">
        <f>+SUM(U7:U69)</f>
        <v>1.6168980196270868</v>
      </c>
      <c r="V70" s="335">
        <f t="shared" si="0"/>
        <v>5365208.6169999996</v>
      </c>
      <c r="W70" s="335">
        <f t="shared" si="0"/>
        <v>0</v>
      </c>
      <c r="X70" s="71"/>
    </row>
    <row r="71" spans="1:24">
      <c r="A71" s="297" t="s">
        <v>211</v>
      </c>
      <c r="B71" s="15"/>
      <c r="C71" s="15"/>
      <c r="D71" s="15"/>
      <c r="E71" s="15"/>
      <c r="F71" s="15"/>
      <c r="G71" s="15"/>
      <c r="H71" s="15"/>
      <c r="I71" s="15"/>
      <c r="J71" s="15"/>
      <c r="K71" s="15"/>
      <c r="L71" s="15"/>
      <c r="M71" s="15"/>
      <c r="N71" s="15"/>
    </row>
    <row r="72" spans="1:24">
      <c r="A72" s="54" t="s">
        <v>212</v>
      </c>
      <c r="B72" s="15"/>
      <c r="C72" s="15"/>
      <c r="D72" s="15"/>
      <c r="E72" s="15"/>
      <c r="F72" s="15"/>
      <c r="G72" s="15"/>
      <c r="H72" s="15"/>
      <c r="I72" s="15"/>
      <c r="J72" s="15"/>
      <c r="K72" s="15"/>
      <c r="L72" s="15"/>
      <c r="M72" s="15"/>
      <c r="N72" s="15"/>
    </row>
    <row r="73" spans="1:24">
      <c r="A73" s="54" t="s">
        <v>213</v>
      </c>
      <c r="B73" s="43"/>
    </row>
    <row r="74" spans="1:24">
      <c r="A74" s="327"/>
    </row>
    <row r="75" spans="1:24">
      <c r="A75" s="327"/>
      <c r="H75" s="57"/>
    </row>
    <row r="76" spans="1:24">
      <c r="A76" s="327"/>
    </row>
  </sheetData>
  <mergeCells count="148">
    <mergeCell ref="C61:C64"/>
    <mergeCell ref="D61:D64"/>
    <mergeCell ref="E61:E64"/>
    <mergeCell ref="A57:A60"/>
    <mergeCell ref="B57:B60"/>
    <mergeCell ref="C57:C60"/>
    <mergeCell ref="D57:D60"/>
    <mergeCell ref="E57:E60"/>
    <mergeCell ref="A45:A48"/>
    <mergeCell ref="B45:B48"/>
    <mergeCell ref="C45:C48"/>
    <mergeCell ref="D45:D48"/>
    <mergeCell ref="E45:E48"/>
    <mergeCell ref="A53:A56"/>
    <mergeCell ref="B53:B56"/>
    <mergeCell ref="C53:C56"/>
    <mergeCell ref="D53:D56"/>
    <mergeCell ref="E53:E56"/>
    <mergeCell ref="A49:A52"/>
    <mergeCell ref="B49:B52"/>
    <mergeCell ref="C49:C52"/>
    <mergeCell ref="D49:D52"/>
    <mergeCell ref="E49:E52"/>
    <mergeCell ref="A61:A64"/>
    <mergeCell ref="A41:A44"/>
    <mergeCell ref="B41:B44"/>
    <mergeCell ref="C41:C44"/>
    <mergeCell ref="D41:D44"/>
    <mergeCell ref="E41:E44"/>
    <mergeCell ref="A37:A40"/>
    <mergeCell ref="B37:B40"/>
    <mergeCell ref="C37:C40"/>
    <mergeCell ref="D37:D40"/>
    <mergeCell ref="E37:E40"/>
    <mergeCell ref="G61:G64"/>
    <mergeCell ref="H61:H64"/>
    <mergeCell ref="I61:I64"/>
    <mergeCell ref="F45:F48"/>
    <mergeCell ref="G45:G48"/>
    <mergeCell ref="H45:H48"/>
    <mergeCell ref="I45:I48"/>
    <mergeCell ref="F32:F36"/>
    <mergeCell ref="G32:G36"/>
    <mergeCell ref="H32:H36"/>
    <mergeCell ref="I32:I36"/>
    <mergeCell ref="G49:G52"/>
    <mergeCell ref="H49:H52"/>
    <mergeCell ref="I49:I52"/>
    <mergeCell ref="I53:I56"/>
    <mergeCell ref="A32:A36"/>
    <mergeCell ref="B32:B36"/>
    <mergeCell ref="C32:C36"/>
    <mergeCell ref="D32:D36"/>
    <mergeCell ref="E32:E36"/>
    <mergeCell ref="D20:D23"/>
    <mergeCell ref="E20:E23"/>
    <mergeCell ref="A13:A19"/>
    <mergeCell ref="F24:F27"/>
    <mergeCell ref="B13:B19"/>
    <mergeCell ref="C13:C19"/>
    <mergeCell ref="D13:D19"/>
    <mergeCell ref="E13:E19"/>
    <mergeCell ref="A28:A31"/>
    <mergeCell ref="B28:B31"/>
    <mergeCell ref="C28:C31"/>
    <mergeCell ref="D28:D31"/>
    <mergeCell ref="E28:E31"/>
    <mergeCell ref="A24:A27"/>
    <mergeCell ref="B24:B27"/>
    <mergeCell ref="C24:C27"/>
    <mergeCell ref="D24:D27"/>
    <mergeCell ref="E24:E27"/>
    <mergeCell ref="A7:A12"/>
    <mergeCell ref="B7:B12"/>
    <mergeCell ref="C7:C12"/>
    <mergeCell ref="D7:D12"/>
    <mergeCell ref="E7:E12"/>
    <mergeCell ref="F20:F23"/>
    <mergeCell ref="G20:G23"/>
    <mergeCell ref="H20:H23"/>
    <mergeCell ref="I20:I23"/>
    <mergeCell ref="A20:A23"/>
    <mergeCell ref="B20:B23"/>
    <mergeCell ref="C20:C23"/>
    <mergeCell ref="B61:B64"/>
    <mergeCell ref="J45:J48"/>
    <mergeCell ref="F41:F44"/>
    <mergeCell ref="G41:G44"/>
    <mergeCell ref="H41:H44"/>
    <mergeCell ref="I41:I44"/>
    <mergeCell ref="J41:J44"/>
    <mergeCell ref="F37:F40"/>
    <mergeCell ref="G37:G40"/>
    <mergeCell ref="H37:H40"/>
    <mergeCell ref="I37:I40"/>
    <mergeCell ref="J37:J40"/>
    <mergeCell ref="J61:J64"/>
    <mergeCell ref="F57:F60"/>
    <mergeCell ref="G57:G60"/>
    <mergeCell ref="H57:H60"/>
    <mergeCell ref="I57:I60"/>
    <mergeCell ref="J57:J60"/>
    <mergeCell ref="F49:F52"/>
    <mergeCell ref="F53:F56"/>
    <mergeCell ref="G53:G56"/>
    <mergeCell ref="H53:H56"/>
    <mergeCell ref="J49:J52"/>
    <mergeCell ref="F61:F64"/>
    <mergeCell ref="J53:J56"/>
    <mergeCell ref="K5:L5"/>
    <mergeCell ref="M5:N5"/>
    <mergeCell ref="J20:J23"/>
    <mergeCell ref="F13:F19"/>
    <mergeCell ref="G13:G19"/>
    <mergeCell ref="H13:H19"/>
    <mergeCell ref="I13:I19"/>
    <mergeCell ref="J13:J19"/>
    <mergeCell ref="F7:F12"/>
    <mergeCell ref="G7:G12"/>
    <mergeCell ref="H7:H12"/>
    <mergeCell ref="I7:I12"/>
    <mergeCell ref="J7:J12"/>
    <mergeCell ref="J32:J36"/>
    <mergeCell ref="F28:F31"/>
    <mergeCell ref="G28:G31"/>
    <mergeCell ref="H28:H31"/>
    <mergeCell ref="I28:I31"/>
    <mergeCell ref="J28:J31"/>
    <mergeCell ref="I24:I27"/>
    <mergeCell ref="J24:J27"/>
    <mergeCell ref="G24:G27"/>
    <mergeCell ref="H24:H27"/>
    <mergeCell ref="A1:W1"/>
    <mergeCell ref="A2:W2"/>
    <mergeCell ref="W3:W5"/>
    <mergeCell ref="B5:B6"/>
    <mergeCell ref="C5:C6"/>
    <mergeCell ref="D5:D6"/>
    <mergeCell ref="E5:E6"/>
    <mergeCell ref="F5:F6"/>
    <mergeCell ref="G5:G6"/>
    <mergeCell ref="H5:H6"/>
    <mergeCell ref="I5:J5"/>
    <mergeCell ref="O5:Q5"/>
    <mergeCell ref="R3:S5"/>
    <mergeCell ref="T3:U5"/>
    <mergeCell ref="V3:V5"/>
    <mergeCell ref="A3:Q3"/>
  </mergeCells>
  <phoneticPr fontId="6" type="noConversion"/>
  <pageMargins left="0.11811023622047245" right="0.11811023622047245" top="0.35433070866141736" bottom="0.35433070866141736"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V73"/>
  <sheetViews>
    <sheetView showGridLines="0" view="pageBreakPreview" zoomScaleNormal="100" zoomScaleSheetLayoutView="100" workbookViewId="0">
      <pane ySplit="4" topLeftCell="A53" activePane="bottomLeft" state="frozen"/>
      <selection activeCell="E41" sqref="E41:E44"/>
      <selection pane="bottomLeft" activeCell="Q66" sqref="Q66"/>
    </sheetView>
  </sheetViews>
  <sheetFormatPr baseColWidth="10" defaultColWidth="11.42578125" defaultRowHeight="12"/>
  <cols>
    <col min="1" max="1" width="11.85546875" style="300" customWidth="1"/>
    <col min="2" max="2" width="11.7109375" style="14" customWidth="1"/>
    <col min="3" max="3" width="11.28515625" style="300" customWidth="1"/>
    <col min="4" max="4" width="16.5703125" style="14" customWidth="1"/>
    <col min="5" max="5" width="10.85546875" style="14" customWidth="1"/>
    <col min="6" max="6" width="12" style="14" customWidth="1"/>
    <col min="7" max="7" width="30.140625" style="14" customWidth="1"/>
    <col min="8" max="8" width="18.7109375" style="14" customWidth="1"/>
    <col min="9" max="9" width="34" style="14" customWidth="1"/>
    <col min="10" max="10" width="15.42578125" style="14" customWidth="1"/>
    <col min="11" max="12" width="7.140625" style="50" customWidth="1"/>
    <col min="13" max="13" width="13.7109375" style="14" customWidth="1"/>
    <col min="14" max="15" width="7.140625" style="14" customWidth="1"/>
    <col min="16" max="16" width="13.42578125" style="14" customWidth="1"/>
    <col min="17" max="16384" width="11.42578125" style="14"/>
  </cols>
  <sheetData>
    <row r="1" spans="1:22" s="40" customFormat="1" ht="28.5" customHeight="1">
      <c r="A1" s="553" t="s">
        <v>262</v>
      </c>
      <c r="B1" s="554"/>
      <c r="C1" s="554"/>
      <c r="D1" s="554"/>
      <c r="E1" s="554"/>
      <c r="F1" s="554"/>
      <c r="G1" s="554"/>
      <c r="H1" s="554"/>
      <c r="I1" s="554"/>
      <c r="J1" s="554"/>
      <c r="K1" s="554"/>
      <c r="L1" s="554"/>
      <c r="M1" s="554"/>
      <c r="N1" s="554"/>
      <c r="O1" s="554"/>
      <c r="P1" s="554"/>
      <c r="Q1" s="554"/>
      <c r="R1" s="554"/>
    </row>
    <row r="2" spans="1:22" ht="17.25" customHeight="1">
      <c r="A2" s="375" t="s">
        <v>298</v>
      </c>
      <c r="B2" s="376"/>
      <c r="C2" s="376"/>
      <c r="D2" s="376"/>
      <c r="E2" s="377"/>
      <c r="F2" s="372"/>
      <c r="G2" s="372"/>
      <c r="H2" s="372"/>
      <c r="I2" s="372"/>
      <c r="J2" s="372"/>
      <c r="K2" s="372"/>
      <c r="L2" s="372"/>
      <c r="M2" s="556"/>
      <c r="N2" s="556"/>
      <c r="O2" s="556"/>
      <c r="P2" s="556"/>
      <c r="Q2" s="556"/>
      <c r="R2" s="556"/>
      <c r="S2" s="15"/>
      <c r="T2" s="15"/>
      <c r="U2" s="15"/>
      <c r="V2" s="15"/>
    </row>
    <row r="3" spans="1:22" s="51" customFormat="1" ht="24" customHeight="1">
      <c r="A3" s="552" t="s">
        <v>150</v>
      </c>
      <c r="B3" s="552"/>
      <c r="C3" s="552"/>
      <c r="D3" s="552"/>
      <c r="E3" s="552"/>
      <c r="F3" s="552" t="s">
        <v>151</v>
      </c>
      <c r="G3" s="552"/>
      <c r="H3" s="552"/>
      <c r="I3" s="552"/>
      <c r="J3" s="552"/>
      <c r="K3" s="555" t="s">
        <v>244</v>
      </c>
      <c r="L3" s="555"/>
      <c r="M3" s="555"/>
      <c r="N3" s="555" t="s">
        <v>245</v>
      </c>
      <c r="O3" s="555"/>
      <c r="P3" s="555"/>
      <c r="Q3" s="552" t="s">
        <v>276</v>
      </c>
      <c r="R3" s="552"/>
    </row>
    <row r="4" spans="1:22" s="52" customFormat="1" ht="98.25" customHeight="1">
      <c r="A4" s="117" t="s">
        <v>142</v>
      </c>
      <c r="B4" s="117" t="s">
        <v>152</v>
      </c>
      <c r="C4" s="117" t="s">
        <v>153</v>
      </c>
      <c r="D4" s="117" t="s">
        <v>154</v>
      </c>
      <c r="E4" s="117" t="s">
        <v>155</v>
      </c>
      <c r="F4" s="117" t="s">
        <v>156</v>
      </c>
      <c r="G4" s="117" t="s">
        <v>157</v>
      </c>
      <c r="H4" s="117" t="s">
        <v>158</v>
      </c>
      <c r="I4" s="117" t="s">
        <v>159</v>
      </c>
      <c r="J4" s="117" t="s">
        <v>160</v>
      </c>
      <c r="K4" s="118" t="s">
        <v>161</v>
      </c>
      <c r="L4" s="118" t="s">
        <v>162</v>
      </c>
      <c r="M4" s="118" t="s">
        <v>163</v>
      </c>
      <c r="N4" s="118" t="s">
        <v>161</v>
      </c>
      <c r="O4" s="118" t="s">
        <v>162</v>
      </c>
      <c r="P4" s="118" t="s">
        <v>163</v>
      </c>
      <c r="Q4" s="118" t="s">
        <v>161</v>
      </c>
      <c r="R4" s="118" t="s">
        <v>278</v>
      </c>
    </row>
    <row r="5" spans="1:22">
      <c r="A5" s="198">
        <v>1128</v>
      </c>
      <c r="B5" s="187" t="s">
        <v>320</v>
      </c>
      <c r="C5" s="198" t="s">
        <v>164</v>
      </c>
      <c r="D5" s="25" t="s">
        <v>321</v>
      </c>
      <c r="E5" s="189">
        <v>7850</v>
      </c>
      <c r="F5" s="190">
        <v>10798010</v>
      </c>
      <c r="G5" s="25" t="s">
        <v>322</v>
      </c>
      <c r="H5" s="190" t="s">
        <v>323</v>
      </c>
      <c r="I5" s="188" t="s">
        <v>324</v>
      </c>
      <c r="J5" s="191" t="s">
        <v>325</v>
      </c>
      <c r="K5" s="192" t="s">
        <v>326</v>
      </c>
      <c r="L5" s="192" t="s">
        <v>326</v>
      </c>
      <c r="M5" s="189">
        <v>3401.67</v>
      </c>
      <c r="N5" s="187" t="s">
        <v>320</v>
      </c>
      <c r="O5" s="187" t="s">
        <v>320</v>
      </c>
      <c r="P5" s="187" t="s">
        <v>320</v>
      </c>
      <c r="Q5" s="187" t="s">
        <v>320</v>
      </c>
      <c r="R5" s="193"/>
    </row>
    <row r="6" spans="1:22">
      <c r="A6" s="198">
        <v>1128</v>
      </c>
      <c r="B6" s="187" t="s">
        <v>320</v>
      </c>
      <c r="C6" s="198" t="s">
        <v>164</v>
      </c>
      <c r="D6" s="25" t="s">
        <v>321</v>
      </c>
      <c r="E6" s="189">
        <v>6000</v>
      </c>
      <c r="F6" s="190">
        <v>42500149</v>
      </c>
      <c r="G6" s="25" t="s">
        <v>327</v>
      </c>
      <c r="H6" s="190" t="s">
        <v>328</v>
      </c>
      <c r="I6" s="188" t="s">
        <v>329</v>
      </c>
      <c r="J6" s="191" t="s">
        <v>325</v>
      </c>
      <c r="K6" s="192" t="s">
        <v>326</v>
      </c>
      <c r="L6" s="192" t="s">
        <v>330</v>
      </c>
      <c r="M6" s="189">
        <v>33600</v>
      </c>
      <c r="N6" s="192" t="s">
        <v>331</v>
      </c>
      <c r="O6" s="192" t="s">
        <v>330</v>
      </c>
      <c r="P6" s="189">
        <v>36000</v>
      </c>
      <c r="Q6" s="187" t="s">
        <v>320</v>
      </c>
      <c r="R6" s="194" t="s">
        <v>332</v>
      </c>
    </row>
    <row r="7" spans="1:22">
      <c r="A7" s="198">
        <v>1128</v>
      </c>
      <c r="B7" s="187" t="s">
        <v>320</v>
      </c>
      <c r="C7" s="198" t="s">
        <v>164</v>
      </c>
      <c r="D7" s="25" t="s">
        <v>321</v>
      </c>
      <c r="E7" s="189">
        <v>7850</v>
      </c>
      <c r="F7" s="187" t="s">
        <v>333</v>
      </c>
      <c r="G7" s="25" t="s">
        <v>334</v>
      </c>
      <c r="H7" s="190" t="s">
        <v>323</v>
      </c>
      <c r="I7" s="188" t="s">
        <v>335</v>
      </c>
      <c r="J7" s="191" t="s">
        <v>325</v>
      </c>
      <c r="K7" s="192" t="s">
        <v>336</v>
      </c>
      <c r="L7" s="192" t="s">
        <v>332</v>
      </c>
      <c r="M7" s="189">
        <v>94200</v>
      </c>
      <c r="N7" s="192" t="s">
        <v>331</v>
      </c>
      <c r="O7" s="192" t="s">
        <v>330</v>
      </c>
      <c r="P7" s="189">
        <v>47100</v>
      </c>
      <c r="Q7" s="187" t="s">
        <v>320</v>
      </c>
      <c r="R7" s="194" t="s">
        <v>332</v>
      </c>
    </row>
    <row r="8" spans="1:22">
      <c r="A8" s="198">
        <v>1128</v>
      </c>
      <c r="B8" s="187" t="s">
        <v>320</v>
      </c>
      <c r="C8" s="198" t="s">
        <v>164</v>
      </c>
      <c r="D8" s="25" t="s">
        <v>321</v>
      </c>
      <c r="E8" s="189">
        <v>8000</v>
      </c>
      <c r="F8" s="190">
        <v>42443638</v>
      </c>
      <c r="G8" s="25" t="s">
        <v>337</v>
      </c>
      <c r="H8" s="190" t="s">
        <v>328</v>
      </c>
      <c r="I8" s="188" t="s">
        <v>329</v>
      </c>
      <c r="J8" s="195" t="s">
        <v>320</v>
      </c>
      <c r="K8" s="192" t="s">
        <v>336</v>
      </c>
      <c r="L8" s="192" t="s">
        <v>338</v>
      </c>
      <c r="M8" s="189">
        <v>84266.67</v>
      </c>
      <c r="N8" s="192" t="s">
        <v>331</v>
      </c>
      <c r="O8" s="192" t="s">
        <v>330</v>
      </c>
      <c r="P8" s="189">
        <v>48000</v>
      </c>
      <c r="Q8" s="187" t="s">
        <v>320</v>
      </c>
      <c r="R8" s="194" t="s">
        <v>332</v>
      </c>
    </row>
    <row r="9" spans="1:22">
      <c r="A9" s="198">
        <v>1128</v>
      </c>
      <c r="B9" s="187" t="s">
        <v>320</v>
      </c>
      <c r="C9" s="198" t="s">
        <v>164</v>
      </c>
      <c r="D9" s="25" t="s">
        <v>321</v>
      </c>
      <c r="E9" s="189">
        <v>8000</v>
      </c>
      <c r="F9" s="190">
        <v>24706279</v>
      </c>
      <c r="G9" s="25" t="s">
        <v>339</v>
      </c>
      <c r="H9" s="190" t="s">
        <v>340</v>
      </c>
      <c r="I9" s="188" t="s">
        <v>341</v>
      </c>
      <c r="J9" s="191" t="s">
        <v>325</v>
      </c>
      <c r="K9" s="192" t="s">
        <v>336</v>
      </c>
      <c r="L9" s="192" t="s">
        <v>332</v>
      </c>
      <c r="M9" s="189">
        <v>96000</v>
      </c>
      <c r="N9" s="192" t="s">
        <v>331</v>
      </c>
      <c r="O9" s="192" t="s">
        <v>330</v>
      </c>
      <c r="P9" s="189">
        <v>48000</v>
      </c>
      <c r="Q9" s="187" t="s">
        <v>320</v>
      </c>
      <c r="R9" s="194" t="s">
        <v>332</v>
      </c>
    </row>
    <row r="10" spans="1:22">
      <c r="A10" s="198">
        <v>1128</v>
      </c>
      <c r="B10" s="187" t="s">
        <v>320</v>
      </c>
      <c r="C10" s="198" t="s">
        <v>164</v>
      </c>
      <c r="D10" s="25" t="s">
        <v>321</v>
      </c>
      <c r="E10" s="189">
        <v>6000</v>
      </c>
      <c r="F10" s="190">
        <v>47028386</v>
      </c>
      <c r="G10" s="25" t="s">
        <v>342</v>
      </c>
      <c r="H10" s="190" t="s">
        <v>343</v>
      </c>
      <c r="I10" s="188" t="s">
        <v>344</v>
      </c>
      <c r="J10" s="191" t="s">
        <v>325</v>
      </c>
      <c r="K10" s="192" t="s">
        <v>336</v>
      </c>
      <c r="L10" s="192" t="s">
        <v>332</v>
      </c>
      <c r="M10" s="189">
        <v>72000</v>
      </c>
      <c r="N10" s="192" t="s">
        <v>331</v>
      </c>
      <c r="O10" s="192" t="s">
        <v>330</v>
      </c>
      <c r="P10" s="189">
        <v>36000</v>
      </c>
      <c r="Q10" s="187" t="s">
        <v>320</v>
      </c>
      <c r="R10" s="194" t="s">
        <v>332</v>
      </c>
    </row>
    <row r="11" spans="1:22">
      <c r="A11" s="198">
        <v>1128</v>
      </c>
      <c r="B11" s="187" t="s">
        <v>320</v>
      </c>
      <c r="C11" s="198" t="s">
        <v>164</v>
      </c>
      <c r="D11" s="25" t="s">
        <v>321</v>
      </c>
      <c r="E11" s="189">
        <v>7850</v>
      </c>
      <c r="F11" s="187" t="s">
        <v>345</v>
      </c>
      <c r="G11" s="25" t="s">
        <v>346</v>
      </c>
      <c r="H11" s="190" t="s">
        <v>340</v>
      </c>
      <c r="I11" s="188" t="s">
        <v>341</v>
      </c>
      <c r="J11" s="191" t="s">
        <v>325</v>
      </c>
      <c r="K11" s="192" t="s">
        <v>326</v>
      </c>
      <c r="L11" s="192" t="s">
        <v>347</v>
      </c>
      <c r="M11" s="189">
        <v>11775</v>
      </c>
      <c r="N11" s="187" t="s">
        <v>320</v>
      </c>
      <c r="O11" s="187" t="s">
        <v>320</v>
      </c>
      <c r="P11" s="187" t="s">
        <v>320</v>
      </c>
      <c r="Q11" s="187" t="s">
        <v>320</v>
      </c>
      <c r="R11" s="193"/>
    </row>
    <row r="12" spans="1:22">
      <c r="A12" s="198">
        <v>1128</v>
      </c>
      <c r="B12" s="187" t="s">
        <v>320</v>
      </c>
      <c r="C12" s="198" t="s">
        <v>164</v>
      </c>
      <c r="D12" s="25" t="s">
        <v>321</v>
      </c>
      <c r="E12" s="189">
        <v>8000</v>
      </c>
      <c r="F12" s="190">
        <v>44627878</v>
      </c>
      <c r="G12" s="25" t="s">
        <v>348</v>
      </c>
      <c r="H12" s="190" t="s">
        <v>349</v>
      </c>
      <c r="I12" s="188" t="s">
        <v>350</v>
      </c>
      <c r="J12" s="191" t="s">
        <v>325</v>
      </c>
      <c r="K12" s="192" t="s">
        <v>336</v>
      </c>
      <c r="L12" s="192" t="s">
        <v>351</v>
      </c>
      <c r="M12" s="189">
        <v>75200</v>
      </c>
      <c r="N12" s="187" t="s">
        <v>320</v>
      </c>
      <c r="O12" s="187" t="s">
        <v>320</v>
      </c>
      <c r="P12" s="187" t="s">
        <v>320</v>
      </c>
      <c r="Q12" s="187" t="s">
        <v>320</v>
      </c>
      <c r="R12" s="193"/>
    </row>
    <row r="13" spans="1:22">
      <c r="A13" s="198">
        <v>1128</v>
      </c>
      <c r="B13" s="187" t="s">
        <v>320</v>
      </c>
      <c r="C13" s="198"/>
      <c r="D13" s="25"/>
      <c r="E13" s="189">
        <v>9000</v>
      </c>
      <c r="F13" s="190">
        <v>44627878</v>
      </c>
      <c r="G13" s="25" t="s">
        <v>348</v>
      </c>
      <c r="H13" s="190" t="s">
        <v>349</v>
      </c>
      <c r="I13" s="188" t="s">
        <v>350</v>
      </c>
      <c r="J13" s="191" t="s">
        <v>325</v>
      </c>
      <c r="K13" s="192" t="s">
        <v>326</v>
      </c>
      <c r="L13" s="192" t="s">
        <v>347</v>
      </c>
      <c r="M13" s="189">
        <v>23400</v>
      </c>
      <c r="N13" s="192" t="s">
        <v>331</v>
      </c>
      <c r="O13" s="192" t="s">
        <v>352</v>
      </c>
      <c r="P13" s="189">
        <v>44100</v>
      </c>
      <c r="Q13" s="187" t="s">
        <v>320</v>
      </c>
      <c r="R13" s="194" t="s">
        <v>332</v>
      </c>
    </row>
    <row r="14" spans="1:22">
      <c r="A14" s="198">
        <v>1128</v>
      </c>
      <c r="B14" s="187" t="s">
        <v>320</v>
      </c>
      <c r="C14" s="198" t="s">
        <v>164</v>
      </c>
      <c r="D14" s="25" t="s">
        <v>321</v>
      </c>
      <c r="E14" s="189">
        <v>10000</v>
      </c>
      <c r="F14" s="187" t="s">
        <v>353</v>
      </c>
      <c r="G14" s="25" t="s">
        <v>354</v>
      </c>
      <c r="H14" s="190" t="s">
        <v>355</v>
      </c>
      <c r="I14" s="188" t="s">
        <v>356</v>
      </c>
      <c r="J14" s="191" t="s">
        <v>325</v>
      </c>
      <c r="K14" s="192" t="s">
        <v>336</v>
      </c>
      <c r="L14" s="192" t="s">
        <v>338</v>
      </c>
      <c r="M14" s="189">
        <v>110000</v>
      </c>
      <c r="N14" s="192" t="s">
        <v>331</v>
      </c>
      <c r="O14" s="192" t="s">
        <v>330</v>
      </c>
      <c r="P14" s="189">
        <v>51666.67</v>
      </c>
      <c r="Q14" s="187" t="s">
        <v>320</v>
      </c>
      <c r="R14" s="194" t="s">
        <v>332</v>
      </c>
    </row>
    <row r="15" spans="1:22">
      <c r="A15" s="198">
        <v>1128</v>
      </c>
      <c r="B15" s="187" t="s">
        <v>320</v>
      </c>
      <c r="C15" s="198" t="s">
        <v>164</v>
      </c>
      <c r="D15" s="25" t="s">
        <v>321</v>
      </c>
      <c r="E15" s="189">
        <v>8000</v>
      </c>
      <c r="F15" s="187" t="s">
        <v>357</v>
      </c>
      <c r="G15" s="25" t="s">
        <v>358</v>
      </c>
      <c r="H15" s="190" t="s">
        <v>340</v>
      </c>
      <c r="I15" s="188" t="s">
        <v>341</v>
      </c>
      <c r="J15" s="191" t="s">
        <v>325</v>
      </c>
      <c r="K15" s="192" t="s">
        <v>347</v>
      </c>
      <c r="L15" s="192" t="s">
        <v>336</v>
      </c>
      <c r="M15" s="189">
        <v>28266.67</v>
      </c>
      <c r="N15" s="187" t="s">
        <v>320</v>
      </c>
      <c r="O15" s="187" t="s">
        <v>320</v>
      </c>
      <c r="P15" s="187" t="s">
        <v>320</v>
      </c>
      <c r="Q15" s="187" t="s">
        <v>320</v>
      </c>
      <c r="R15" s="193"/>
    </row>
    <row r="16" spans="1:22">
      <c r="A16" s="198">
        <v>1128</v>
      </c>
      <c r="B16" s="187" t="s">
        <v>320</v>
      </c>
      <c r="C16" s="198" t="s">
        <v>164</v>
      </c>
      <c r="D16" s="25" t="s">
        <v>321</v>
      </c>
      <c r="E16" s="189">
        <v>5000</v>
      </c>
      <c r="F16" s="187" t="s">
        <v>359</v>
      </c>
      <c r="G16" s="25" t="s">
        <v>360</v>
      </c>
      <c r="H16" s="190" t="s">
        <v>361</v>
      </c>
      <c r="I16" s="188" t="s">
        <v>362</v>
      </c>
      <c r="J16" s="191" t="s">
        <v>325</v>
      </c>
      <c r="K16" s="192" t="s">
        <v>347</v>
      </c>
      <c r="L16" s="192" t="s">
        <v>330</v>
      </c>
      <c r="M16" s="189">
        <v>30000</v>
      </c>
      <c r="N16" s="187" t="s">
        <v>320</v>
      </c>
      <c r="O16" s="187" t="s">
        <v>320</v>
      </c>
      <c r="P16" s="187" t="s">
        <v>320</v>
      </c>
      <c r="Q16" s="187" t="s">
        <v>320</v>
      </c>
      <c r="R16" s="193"/>
    </row>
    <row r="17" spans="1:18">
      <c r="A17" s="198">
        <v>1128</v>
      </c>
      <c r="B17" s="187" t="s">
        <v>320</v>
      </c>
      <c r="C17" s="198" t="s">
        <v>164</v>
      </c>
      <c r="D17" s="25" t="s">
        <v>321</v>
      </c>
      <c r="E17" s="189">
        <v>8000</v>
      </c>
      <c r="F17" s="190">
        <v>23945899</v>
      </c>
      <c r="G17" s="25" t="s">
        <v>363</v>
      </c>
      <c r="H17" s="190" t="s">
        <v>340</v>
      </c>
      <c r="I17" s="188" t="s">
        <v>341</v>
      </c>
      <c r="J17" s="191" t="s">
        <v>325</v>
      </c>
      <c r="K17" s="192" t="s">
        <v>347</v>
      </c>
      <c r="L17" s="192" t="s">
        <v>336</v>
      </c>
      <c r="M17" s="189">
        <v>27733.33</v>
      </c>
      <c r="N17" s="187" t="s">
        <v>320</v>
      </c>
      <c r="O17" s="187" t="s">
        <v>320</v>
      </c>
      <c r="P17" s="187" t="s">
        <v>320</v>
      </c>
      <c r="Q17" s="187" t="s">
        <v>320</v>
      </c>
      <c r="R17" s="193"/>
    </row>
    <row r="18" spans="1:18" ht="60">
      <c r="A18" s="198">
        <v>1128</v>
      </c>
      <c r="B18" s="187" t="s">
        <v>320</v>
      </c>
      <c r="C18" s="198" t="s">
        <v>164</v>
      </c>
      <c r="D18" s="196" t="s">
        <v>321</v>
      </c>
      <c r="E18" s="197">
        <v>8000</v>
      </c>
      <c r="F18" s="198">
        <v>41762007</v>
      </c>
      <c r="G18" s="196" t="s">
        <v>364</v>
      </c>
      <c r="H18" s="198" t="s">
        <v>365</v>
      </c>
      <c r="I18" s="199" t="s">
        <v>366</v>
      </c>
      <c r="J18" s="12" t="s">
        <v>325</v>
      </c>
      <c r="K18" s="194" t="s">
        <v>336</v>
      </c>
      <c r="L18" s="194" t="s">
        <v>351</v>
      </c>
      <c r="M18" s="197">
        <v>75200</v>
      </c>
      <c r="N18" s="200" t="s">
        <v>320</v>
      </c>
      <c r="O18" s="200" t="s">
        <v>320</v>
      </c>
      <c r="P18" s="200" t="s">
        <v>320</v>
      </c>
      <c r="Q18" s="187" t="s">
        <v>320</v>
      </c>
      <c r="R18" s="193"/>
    </row>
    <row r="19" spans="1:18" ht="60">
      <c r="A19" s="198">
        <v>1128</v>
      </c>
      <c r="B19" s="187" t="s">
        <v>320</v>
      </c>
      <c r="C19" s="198" t="s">
        <v>164</v>
      </c>
      <c r="D19" s="196" t="s">
        <v>321</v>
      </c>
      <c r="E19" s="197">
        <v>9000</v>
      </c>
      <c r="F19" s="198">
        <v>41762007</v>
      </c>
      <c r="G19" s="196" t="s">
        <v>364</v>
      </c>
      <c r="H19" s="198" t="s">
        <v>365</v>
      </c>
      <c r="I19" s="199" t="s">
        <v>366</v>
      </c>
      <c r="J19" s="12" t="s">
        <v>325</v>
      </c>
      <c r="K19" s="194" t="s">
        <v>326</v>
      </c>
      <c r="L19" s="194" t="s">
        <v>347</v>
      </c>
      <c r="M19" s="197">
        <v>23400</v>
      </c>
      <c r="N19" s="194" t="s">
        <v>331</v>
      </c>
      <c r="O19" s="194" t="s">
        <v>330</v>
      </c>
      <c r="P19" s="197">
        <v>54000</v>
      </c>
      <c r="Q19" s="187" t="s">
        <v>320</v>
      </c>
      <c r="R19" s="194" t="s">
        <v>332</v>
      </c>
    </row>
    <row r="20" spans="1:18">
      <c r="A20" s="198">
        <v>1128</v>
      </c>
      <c r="B20" s="187" t="s">
        <v>320</v>
      </c>
      <c r="C20" s="198" t="s">
        <v>164</v>
      </c>
      <c r="D20" s="25" t="s">
        <v>321</v>
      </c>
      <c r="E20" s="189">
        <v>8000</v>
      </c>
      <c r="F20" s="190">
        <v>43705060</v>
      </c>
      <c r="G20" s="25" t="s">
        <v>367</v>
      </c>
      <c r="H20" s="190" t="s">
        <v>361</v>
      </c>
      <c r="I20" s="188" t="s">
        <v>368</v>
      </c>
      <c r="J20" s="191" t="s">
        <v>325</v>
      </c>
      <c r="K20" s="194" t="s">
        <v>326</v>
      </c>
      <c r="L20" s="194" t="s">
        <v>347</v>
      </c>
      <c r="M20" s="189">
        <v>11200</v>
      </c>
      <c r="N20" s="187" t="s">
        <v>320</v>
      </c>
      <c r="O20" s="187" t="s">
        <v>320</v>
      </c>
      <c r="P20" s="187" t="s">
        <v>320</v>
      </c>
      <c r="Q20" s="187" t="s">
        <v>320</v>
      </c>
      <c r="R20" s="193"/>
    </row>
    <row r="21" spans="1:18">
      <c r="A21" s="198">
        <v>1128</v>
      </c>
      <c r="B21" s="187" t="s">
        <v>320</v>
      </c>
      <c r="C21" s="198" t="s">
        <v>164</v>
      </c>
      <c r="D21" s="25" t="s">
        <v>321</v>
      </c>
      <c r="E21" s="189">
        <v>7200</v>
      </c>
      <c r="F21" s="187" t="s">
        <v>369</v>
      </c>
      <c r="G21" s="25" t="s">
        <v>370</v>
      </c>
      <c r="H21" s="190" t="s">
        <v>371</v>
      </c>
      <c r="I21" s="188" t="s">
        <v>372</v>
      </c>
      <c r="J21" s="191" t="s">
        <v>325</v>
      </c>
      <c r="K21" s="192" t="s">
        <v>347</v>
      </c>
      <c r="L21" s="192" t="s">
        <v>330</v>
      </c>
      <c r="M21" s="189">
        <v>38400</v>
      </c>
      <c r="N21" s="187" t="s">
        <v>320</v>
      </c>
      <c r="O21" s="187" t="s">
        <v>320</v>
      </c>
      <c r="P21" s="187" t="s">
        <v>320</v>
      </c>
      <c r="Q21" s="187" t="s">
        <v>320</v>
      </c>
      <c r="R21" s="193"/>
    </row>
    <row r="22" spans="1:18">
      <c r="A22" s="198">
        <v>1128</v>
      </c>
      <c r="B22" s="187" t="s">
        <v>320</v>
      </c>
      <c r="C22" s="198" t="s">
        <v>164</v>
      </c>
      <c r="D22" s="25" t="s">
        <v>321</v>
      </c>
      <c r="E22" s="189">
        <v>8000</v>
      </c>
      <c r="F22" s="187" t="s">
        <v>369</v>
      </c>
      <c r="G22" s="25" t="s">
        <v>370</v>
      </c>
      <c r="H22" s="190" t="s">
        <v>371</v>
      </c>
      <c r="I22" s="188" t="s">
        <v>372</v>
      </c>
      <c r="J22" s="191" t="s">
        <v>325</v>
      </c>
      <c r="K22" s="192" t="s">
        <v>347</v>
      </c>
      <c r="L22" s="192" t="s">
        <v>330</v>
      </c>
      <c r="M22" s="189">
        <v>48000</v>
      </c>
      <c r="N22" s="192" t="s">
        <v>347</v>
      </c>
      <c r="O22" s="192" t="s">
        <v>347</v>
      </c>
      <c r="P22" s="189">
        <v>16000</v>
      </c>
      <c r="Q22" s="187" t="s">
        <v>320</v>
      </c>
      <c r="R22" s="194" t="s">
        <v>332</v>
      </c>
    </row>
    <row r="23" spans="1:18">
      <c r="A23" s="198">
        <v>1128</v>
      </c>
      <c r="B23" s="187" t="s">
        <v>320</v>
      </c>
      <c r="C23" s="198" t="s">
        <v>164</v>
      </c>
      <c r="D23" s="25" t="s">
        <v>321</v>
      </c>
      <c r="E23" s="189">
        <v>6000</v>
      </c>
      <c r="F23" s="187" t="s">
        <v>373</v>
      </c>
      <c r="G23" s="25" t="s">
        <v>374</v>
      </c>
      <c r="H23" s="190" t="s">
        <v>371</v>
      </c>
      <c r="I23" s="188" t="s">
        <v>375</v>
      </c>
      <c r="J23" s="191" t="s">
        <v>325</v>
      </c>
      <c r="K23" s="187" t="s">
        <v>320</v>
      </c>
      <c r="L23" s="187" t="s">
        <v>320</v>
      </c>
      <c r="M23" s="187" t="s">
        <v>320</v>
      </c>
      <c r="N23" s="192" t="s">
        <v>326</v>
      </c>
      <c r="O23" s="192" t="s">
        <v>326</v>
      </c>
      <c r="P23" s="189">
        <v>4600</v>
      </c>
      <c r="Q23" s="187" t="s">
        <v>320</v>
      </c>
      <c r="R23" s="194" t="s">
        <v>332</v>
      </c>
    </row>
    <row r="24" spans="1:18">
      <c r="A24" s="198">
        <v>1128</v>
      </c>
      <c r="B24" s="187" t="s">
        <v>320</v>
      </c>
      <c r="C24" s="198" t="s">
        <v>164</v>
      </c>
      <c r="D24" s="25" t="s">
        <v>321</v>
      </c>
      <c r="E24" s="189">
        <v>8000</v>
      </c>
      <c r="F24" s="190">
        <v>24706279</v>
      </c>
      <c r="G24" s="25" t="s">
        <v>376</v>
      </c>
      <c r="H24" s="190" t="s">
        <v>340</v>
      </c>
      <c r="I24" s="188" t="s">
        <v>341</v>
      </c>
      <c r="J24" s="191" t="s">
        <v>325</v>
      </c>
      <c r="K24" s="187" t="s">
        <v>320</v>
      </c>
      <c r="L24" s="187" t="s">
        <v>320</v>
      </c>
      <c r="M24" s="187" t="s">
        <v>320</v>
      </c>
      <c r="N24" s="192" t="s">
        <v>326</v>
      </c>
      <c r="O24" s="192" t="s">
        <v>347</v>
      </c>
      <c r="P24" s="189">
        <v>16000</v>
      </c>
      <c r="Q24" s="187" t="s">
        <v>320</v>
      </c>
      <c r="R24" s="194" t="s">
        <v>332</v>
      </c>
    </row>
    <row r="25" spans="1:18" ht="36">
      <c r="A25" s="198">
        <v>1128</v>
      </c>
      <c r="B25" s="187" t="s">
        <v>320</v>
      </c>
      <c r="C25" s="198" t="s">
        <v>164</v>
      </c>
      <c r="D25" s="196" t="s">
        <v>321</v>
      </c>
      <c r="E25" s="201">
        <v>8000</v>
      </c>
      <c r="F25" s="202" t="s">
        <v>377</v>
      </c>
      <c r="G25" s="196" t="s">
        <v>378</v>
      </c>
      <c r="H25" s="198" t="s">
        <v>371</v>
      </c>
      <c r="I25" s="199" t="s">
        <v>379</v>
      </c>
      <c r="J25" s="12" t="s">
        <v>325</v>
      </c>
      <c r="K25" s="200" t="s">
        <v>320</v>
      </c>
      <c r="L25" s="200" t="s">
        <v>320</v>
      </c>
      <c r="M25" s="200" t="s">
        <v>320</v>
      </c>
      <c r="N25" s="194" t="s">
        <v>347</v>
      </c>
      <c r="O25" s="194" t="s">
        <v>331</v>
      </c>
      <c r="P25" s="197">
        <v>23200</v>
      </c>
      <c r="Q25" s="187" t="s">
        <v>320</v>
      </c>
      <c r="R25" s="194" t="s">
        <v>332</v>
      </c>
    </row>
    <row r="26" spans="1:18">
      <c r="A26" s="198">
        <v>1128</v>
      </c>
      <c r="B26" s="187" t="s">
        <v>320</v>
      </c>
      <c r="C26" s="198" t="s">
        <v>164</v>
      </c>
      <c r="D26" s="25" t="s">
        <v>321</v>
      </c>
      <c r="E26" s="189">
        <v>6000</v>
      </c>
      <c r="F26" s="190">
        <v>40680833</v>
      </c>
      <c r="G26" s="25" t="s">
        <v>380</v>
      </c>
      <c r="H26" s="190" t="s">
        <v>323</v>
      </c>
      <c r="I26" s="188" t="s">
        <v>381</v>
      </c>
      <c r="J26" s="191" t="s">
        <v>325</v>
      </c>
      <c r="K26" s="187" t="s">
        <v>320</v>
      </c>
      <c r="L26" s="187" t="s">
        <v>320</v>
      </c>
      <c r="M26" s="187" t="s">
        <v>320</v>
      </c>
      <c r="N26" s="192" t="s">
        <v>326</v>
      </c>
      <c r="O26" s="192" t="s">
        <v>326</v>
      </c>
      <c r="P26" s="189">
        <v>6000</v>
      </c>
      <c r="Q26" s="187" t="s">
        <v>320</v>
      </c>
      <c r="R26" s="194" t="s">
        <v>332</v>
      </c>
    </row>
    <row r="27" spans="1:18" ht="25.5">
      <c r="A27" s="198">
        <v>1128</v>
      </c>
      <c r="B27" s="190" t="s">
        <v>382</v>
      </c>
      <c r="C27" s="198" t="s">
        <v>165</v>
      </c>
      <c r="D27" s="25" t="s">
        <v>383</v>
      </c>
      <c r="E27" s="25">
        <v>2800</v>
      </c>
      <c r="F27" s="190" t="s">
        <v>384</v>
      </c>
      <c r="G27" s="25" t="s">
        <v>385</v>
      </c>
      <c r="H27" s="198" t="s">
        <v>386</v>
      </c>
      <c r="I27" s="203" t="s">
        <v>387</v>
      </c>
      <c r="J27" s="204" t="s">
        <v>388</v>
      </c>
      <c r="K27" s="194" t="s">
        <v>326</v>
      </c>
      <c r="L27" s="205">
        <v>12</v>
      </c>
      <c r="M27" s="25">
        <f>+E27*L27</f>
        <v>33600</v>
      </c>
      <c r="N27" s="187" t="s">
        <v>320</v>
      </c>
      <c r="O27" s="205">
        <v>6</v>
      </c>
      <c r="P27" s="25">
        <f>+E27*O27</f>
        <v>16800</v>
      </c>
      <c r="Q27" s="187" t="s">
        <v>320</v>
      </c>
      <c r="R27" s="206">
        <v>12</v>
      </c>
    </row>
    <row r="28" spans="1:18" ht="13.5">
      <c r="A28" s="198">
        <v>1128</v>
      </c>
      <c r="B28" s="190" t="s">
        <v>382</v>
      </c>
      <c r="C28" s="198" t="s">
        <v>165</v>
      </c>
      <c r="D28" s="25" t="s">
        <v>389</v>
      </c>
      <c r="E28" s="25">
        <v>2700</v>
      </c>
      <c r="F28" s="190" t="s">
        <v>390</v>
      </c>
      <c r="G28" s="25" t="s">
        <v>391</v>
      </c>
      <c r="H28" s="198" t="s">
        <v>386</v>
      </c>
      <c r="I28" s="203" t="s">
        <v>387</v>
      </c>
      <c r="J28" s="207"/>
      <c r="K28" s="194" t="s">
        <v>326</v>
      </c>
      <c r="L28" s="205">
        <v>12</v>
      </c>
      <c r="M28" s="25">
        <f t="shared" ref="M28:M70" si="0">+E28*L28</f>
        <v>32400</v>
      </c>
      <c r="N28" s="187" t="s">
        <v>320</v>
      </c>
      <c r="O28" s="205">
        <v>6</v>
      </c>
      <c r="P28" s="25">
        <f t="shared" ref="P28:P70" si="1">+E28*O28</f>
        <v>16200</v>
      </c>
      <c r="Q28" s="187" t="s">
        <v>320</v>
      </c>
      <c r="R28" s="206">
        <v>12</v>
      </c>
    </row>
    <row r="29" spans="1:18" ht="25.5">
      <c r="A29" s="198">
        <v>1128</v>
      </c>
      <c r="B29" s="190" t="s">
        <v>382</v>
      </c>
      <c r="C29" s="198" t="s">
        <v>165</v>
      </c>
      <c r="D29" s="25" t="s">
        <v>392</v>
      </c>
      <c r="E29" s="25">
        <v>2300</v>
      </c>
      <c r="F29" s="190" t="s">
        <v>393</v>
      </c>
      <c r="G29" s="25" t="s">
        <v>394</v>
      </c>
      <c r="H29" s="198" t="s">
        <v>386</v>
      </c>
      <c r="I29" s="203" t="s">
        <v>387</v>
      </c>
      <c r="J29" s="204" t="s">
        <v>388</v>
      </c>
      <c r="K29" s="194" t="s">
        <v>326</v>
      </c>
      <c r="L29" s="205">
        <v>12</v>
      </c>
      <c r="M29" s="25">
        <f t="shared" si="0"/>
        <v>27600</v>
      </c>
      <c r="N29" s="187" t="s">
        <v>320</v>
      </c>
      <c r="O29" s="205">
        <v>6</v>
      </c>
      <c r="P29" s="25">
        <f t="shared" si="1"/>
        <v>13800</v>
      </c>
      <c r="Q29" s="187" t="s">
        <v>320</v>
      </c>
      <c r="R29" s="206">
        <v>12</v>
      </c>
    </row>
    <row r="30" spans="1:18" ht="22.5">
      <c r="A30" s="198">
        <v>1128</v>
      </c>
      <c r="B30" s="190" t="s">
        <v>382</v>
      </c>
      <c r="C30" s="198" t="s">
        <v>165</v>
      </c>
      <c r="D30" s="25" t="s">
        <v>395</v>
      </c>
      <c r="E30" s="25">
        <v>1600</v>
      </c>
      <c r="F30" s="190">
        <v>16174637</v>
      </c>
      <c r="G30" s="25" t="s">
        <v>396</v>
      </c>
      <c r="H30" s="198" t="s">
        <v>386</v>
      </c>
      <c r="I30" s="203" t="s">
        <v>387</v>
      </c>
      <c r="J30" s="12" t="s">
        <v>386</v>
      </c>
      <c r="K30" s="194" t="s">
        <v>326</v>
      </c>
      <c r="L30" s="205">
        <v>12</v>
      </c>
      <c r="M30" s="25">
        <f t="shared" si="0"/>
        <v>19200</v>
      </c>
      <c r="N30" s="187" t="s">
        <v>320</v>
      </c>
      <c r="O30" s="205">
        <v>6</v>
      </c>
      <c r="P30" s="25">
        <f t="shared" si="1"/>
        <v>9600</v>
      </c>
      <c r="Q30" s="187" t="s">
        <v>320</v>
      </c>
      <c r="R30" s="206">
        <v>12</v>
      </c>
    </row>
    <row r="31" spans="1:18" ht="22.5">
      <c r="A31" s="198">
        <v>1128</v>
      </c>
      <c r="B31" s="190" t="s">
        <v>382</v>
      </c>
      <c r="C31" s="198" t="s">
        <v>165</v>
      </c>
      <c r="D31" s="25" t="s">
        <v>397</v>
      </c>
      <c r="E31" s="25">
        <v>1600</v>
      </c>
      <c r="F31" s="190" t="s">
        <v>398</v>
      </c>
      <c r="G31" s="25" t="s">
        <v>399</v>
      </c>
      <c r="H31" s="198" t="s">
        <v>386</v>
      </c>
      <c r="I31" s="203" t="s">
        <v>387</v>
      </c>
      <c r="J31" s="12" t="s">
        <v>386</v>
      </c>
      <c r="K31" s="194" t="s">
        <v>326</v>
      </c>
      <c r="L31" s="205">
        <v>12</v>
      </c>
      <c r="M31" s="25">
        <f t="shared" si="0"/>
        <v>19200</v>
      </c>
      <c r="N31" s="187" t="s">
        <v>320</v>
      </c>
      <c r="O31" s="205">
        <v>6</v>
      </c>
      <c r="P31" s="25">
        <f t="shared" si="1"/>
        <v>9600</v>
      </c>
      <c r="Q31" s="187" t="s">
        <v>320</v>
      </c>
      <c r="R31" s="206">
        <v>12</v>
      </c>
    </row>
    <row r="32" spans="1:18" ht="22.5">
      <c r="A32" s="198">
        <v>1128</v>
      </c>
      <c r="B32" s="190" t="s">
        <v>382</v>
      </c>
      <c r="C32" s="198" t="s">
        <v>165</v>
      </c>
      <c r="D32" s="25" t="s">
        <v>397</v>
      </c>
      <c r="E32" s="25">
        <v>1600</v>
      </c>
      <c r="F32" s="190">
        <v>25490873</v>
      </c>
      <c r="G32" s="25" t="s">
        <v>400</v>
      </c>
      <c r="H32" s="198" t="s">
        <v>386</v>
      </c>
      <c r="I32" s="203" t="s">
        <v>387</v>
      </c>
      <c r="J32" s="12" t="s">
        <v>386</v>
      </c>
      <c r="K32" s="194" t="s">
        <v>326</v>
      </c>
      <c r="L32" s="205">
        <v>12</v>
      </c>
      <c r="M32" s="25">
        <f t="shared" si="0"/>
        <v>19200</v>
      </c>
      <c r="N32" s="187" t="s">
        <v>320</v>
      </c>
      <c r="O32" s="205">
        <v>6</v>
      </c>
      <c r="P32" s="25">
        <f t="shared" si="1"/>
        <v>9600</v>
      </c>
      <c r="Q32" s="187" t="s">
        <v>320</v>
      </c>
      <c r="R32" s="206">
        <v>12</v>
      </c>
    </row>
    <row r="33" spans="1:18" ht="13.5">
      <c r="A33" s="198">
        <v>1128</v>
      </c>
      <c r="B33" s="190" t="s">
        <v>382</v>
      </c>
      <c r="C33" s="198" t="s">
        <v>165</v>
      </c>
      <c r="D33" s="25" t="s">
        <v>401</v>
      </c>
      <c r="E33" s="25">
        <v>7000</v>
      </c>
      <c r="F33" s="190">
        <v>25434418</v>
      </c>
      <c r="G33" s="25" t="s">
        <v>402</v>
      </c>
      <c r="H33" s="208" t="s">
        <v>403</v>
      </c>
      <c r="I33" s="209" t="s">
        <v>404</v>
      </c>
      <c r="J33" s="210" t="s">
        <v>405</v>
      </c>
      <c r="K33" s="194" t="s">
        <v>326</v>
      </c>
      <c r="L33" s="205">
        <v>12</v>
      </c>
      <c r="M33" s="25">
        <f t="shared" si="0"/>
        <v>84000</v>
      </c>
      <c r="N33" s="187" t="s">
        <v>320</v>
      </c>
      <c r="O33" s="205">
        <v>6</v>
      </c>
      <c r="P33" s="25">
        <f t="shared" si="1"/>
        <v>42000</v>
      </c>
      <c r="Q33" s="187" t="s">
        <v>320</v>
      </c>
      <c r="R33" s="206">
        <v>12</v>
      </c>
    </row>
    <row r="34" spans="1:18" ht="22.5">
      <c r="A34" s="198">
        <v>1128</v>
      </c>
      <c r="B34" s="190" t="s">
        <v>382</v>
      </c>
      <c r="C34" s="198" t="s">
        <v>165</v>
      </c>
      <c r="D34" s="25" t="s">
        <v>389</v>
      </c>
      <c r="E34" s="25">
        <v>3500</v>
      </c>
      <c r="F34" s="190">
        <v>41917503</v>
      </c>
      <c r="G34" s="25" t="s">
        <v>406</v>
      </c>
      <c r="H34" s="198" t="s">
        <v>386</v>
      </c>
      <c r="I34" s="203" t="s">
        <v>387</v>
      </c>
      <c r="J34" s="12" t="s">
        <v>386</v>
      </c>
      <c r="K34" s="194" t="s">
        <v>326</v>
      </c>
      <c r="L34" s="205">
        <v>12</v>
      </c>
      <c r="M34" s="25">
        <f t="shared" si="0"/>
        <v>42000</v>
      </c>
      <c r="N34" s="187" t="s">
        <v>320</v>
      </c>
      <c r="O34" s="205">
        <v>6</v>
      </c>
      <c r="P34" s="25">
        <f t="shared" si="1"/>
        <v>21000</v>
      </c>
      <c r="Q34" s="187" t="s">
        <v>320</v>
      </c>
      <c r="R34" s="206">
        <v>12</v>
      </c>
    </row>
    <row r="35" spans="1:18" ht="22.5">
      <c r="A35" s="198">
        <v>1128</v>
      </c>
      <c r="B35" s="190" t="s">
        <v>382</v>
      </c>
      <c r="C35" s="198" t="s">
        <v>165</v>
      </c>
      <c r="D35" s="25" t="s">
        <v>389</v>
      </c>
      <c r="E35" s="25">
        <v>2300</v>
      </c>
      <c r="F35" s="190">
        <v>10286417</v>
      </c>
      <c r="G35" s="25" t="s">
        <v>407</v>
      </c>
      <c r="H35" s="198" t="s">
        <v>386</v>
      </c>
      <c r="I35" s="203" t="s">
        <v>387</v>
      </c>
      <c r="J35" s="12" t="s">
        <v>386</v>
      </c>
      <c r="K35" s="194" t="s">
        <v>326</v>
      </c>
      <c r="L35" s="205">
        <v>12</v>
      </c>
      <c r="M35" s="25">
        <f t="shared" si="0"/>
        <v>27600</v>
      </c>
      <c r="N35" s="187" t="s">
        <v>320</v>
      </c>
      <c r="O35" s="205">
        <v>6</v>
      </c>
      <c r="P35" s="25">
        <f t="shared" si="1"/>
        <v>13800</v>
      </c>
      <c r="Q35" s="187" t="s">
        <v>320</v>
      </c>
      <c r="R35" s="206">
        <v>12</v>
      </c>
    </row>
    <row r="36" spans="1:18" ht="13.5">
      <c r="A36" s="198">
        <v>1128</v>
      </c>
      <c r="B36" s="190" t="s">
        <v>382</v>
      </c>
      <c r="C36" s="198" t="s">
        <v>165</v>
      </c>
      <c r="D36" s="25" t="s">
        <v>408</v>
      </c>
      <c r="E36" s="25">
        <v>5500</v>
      </c>
      <c r="F36" s="190" t="s">
        <v>409</v>
      </c>
      <c r="G36" s="25" t="s">
        <v>410</v>
      </c>
      <c r="H36" s="211" t="s">
        <v>411</v>
      </c>
      <c r="I36" s="212" t="s">
        <v>412</v>
      </c>
      <c r="J36" s="213" t="s">
        <v>412</v>
      </c>
      <c r="K36" s="194" t="s">
        <v>326</v>
      </c>
      <c r="L36" s="205">
        <v>12</v>
      </c>
      <c r="M36" s="25">
        <f t="shared" si="0"/>
        <v>66000</v>
      </c>
      <c r="N36" s="187" t="s">
        <v>320</v>
      </c>
      <c r="O36" s="205">
        <v>6</v>
      </c>
      <c r="P36" s="25">
        <f t="shared" si="1"/>
        <v>33000</v>
      </c>
      <c r="Q36" s="187" t="s">
        <v>320</v>
      </c>
      <c r="R36" s="206">
        <v>12</v>
      </c>
    </row>
    <row r="37" spans="1:18" ht="13.5">
      <c r="A37" s="198">
        <v>1128</v>
      </c>
      <c r="B37" s="190" t="s">
        <v>382</v>
      </c>
      <c r="C37" s="198" t="s">
        <v>165</v>
      </c>
      <c r="D37" s="25" t="s">
        <v>413</v>
      </c>
      <c r="E37" s="25">
        <v>3300</v>
      </c>
      <c r="F37" s="190">
        <v>48582492</v>
      </c>
      <c r="G37" s="25" t="s">
        <v>414</v>
      </c>
      <c r="H37" s="208" t="s">
        <v>415</v>
      </c>
      <c r="I37" s="209" t="s">
        <v>416</v>
      </c>
      <c r="J37" s="214" t="s">
        <v>405</v>
      </c>
      <c r="K37" s="194" t="s">
        <v>326</v>
      </c>
      <c r="L37" s="205">
        <v>12</v>
      </c>
      <c r="M37" s="25">
        <f t="shared" si="0"/>
        <v>39600</v>
      </c>
      <c r="N37" s="187" t="s">
        <v>320</v>
      </c>
      <c r="O37" s="205">
        <v>6</v>
      </c>
      <c r="P37" s="25">
        <f t="shared" si="1"/>
        <v>19800</v>
      </c>
      <c r="Q37" s="187" t="s">
        <v>320</v>
      </c>
      <c r="R37" s="206">
        <v>12</v>
      </c>
    </row>
    <row r="38" spans="1:18" ht="22.5">
      <c r="A38" s="198">
        <v>1128</v>
      </c>
      <c r="B38" s="190" t="s">
        <v>382</v>
      </c>
      <c r="C38" s="198" t="s">
        <v>165</v>
      </c>
      <c r="D38" s="25" t="s">
        <v>389</v>
      </c>
      <c r="E38" s="25">
        <v>3500</v>
      </c>
      <c r="F38" s="190">
        <v>42058721</v>
      </c>
      <c r="G38" s="25" t="s">
        <v>417</v>
      </c>
      <c r="H38" s="198" t="s">
        <v>386</v>
      </c>
      <c r="I38" s="203" t="s">
        <v>387</v>
      </c>
      <c r="J38" s="12" t="s">
        <v>386</v>
      </c>
      <c r="K38" s="194" t="s">
        <v>326</v>
      </c>
      <c r="L38" s="205">
        <v>12</v>
      </c>
      <c r="M38" s="25">
        <f t="shared" si="0"/>
        <v>42000</v>
      </c>
      <c r="N38" s="187" t="s">
        <v>320</v>
      </c>
      <c r="O38" s="205">
        <v>6</v>
      </c>
      <c r="P38" s="25">
        <f t="shared" si="1"/>
        <v>21000</v>
      </c>
      <c r="Q38" s="187" t="s">
        <v>320</v>
      </c>
      <c r="R38" s="206">
        <v>12</v>
      </c>
    </row>
    <row r="39" spans="1:18" ht="22.5">
      <c r="A39" s="198">
        <v>1128</v>
      </c>
      <c r="B39" s="190" t="s">
        <v>382</v>
      </c>
      <c r="C39" s="198" t="s">
        <v>165</v>
      </c>
      <c r="D39" s="25" t="s">
        <v>389</v>
      </c>
      <c r="E39" s="25">
        <v>3000</v>
      </c>
      <c r="F39" s="190">
        <v>10087382</v>
      </c>
      <c r="G39" s="25" t="s">
        <v>418</v>
      </c>
      <c r="H39" s="198" t="s">
        <v>386</v>
      </c>
      <c r="I39" s="203" t="s">
        <v>387</v>
      </c>
      <c r="J39" s="12" t="s">
        <v>386</v>
      </c>
      <c r="K39" s="194" t="s">
        <v>326</v>
      </c>
      <c r="L39" s="205">
        <v>12</v>
      </c>
      <c r="M39" s="25">
        <f t="shared" si="0"/>
        <v>36000</v>
      </c>
      <c r="N39" s="187" t="s">
        <v>320</v>
      </c>
      <c r="O39" s="205">
        <v>6</v>
      </c>
      <c r="P39" s="25">
        <f t="shared" si="1"/>
        <v>18000</v>
      </c>
      <c r="Q39" s="187" t="s">
        <v>320</v>
      </c>
      <c r="R39" s="206">
        <v>12</v>
      </c>
    </row>
    <row r="40" spans="1:18" ht="13.5">
      <c r="A40" s="198">
        <v>1128</v>
      </c>
      <c r="B40" s="190" t="s">
        <v>382</v>
      </c>
      <c r="C40" s="198" t="s">
        <v>165</v>
      </c>
      <c r="D40" s="25" t="s">
        <v>419</v>
      </c>
      <c r="E40" s="25">
        <v>3500</v>
      </c>
      <c r="F40" s="190">
        <v>73681943</v>
      </c>
      <c r="G40" s="25" t="s">
        <v>420</v>
      </c>
      <c r="H40" s="208" t="s">
        <v>421</v>
      </c>
      <c r="I40" s="209" t="s">
        <v>422</v>
      </c>
      <c r="J40" s="214" t="s">
        <v>405</v>
      </c>
      <c r="K40" s="194" t="s">
        <v>326</v>
      </c>
      <c r="L40" s="205">
        <v>12</v>
      </c>
      <c r="M40" s="25">
        <f t="shared" si="0"/>
        <v>42000</v>
      </c>
      <c r="N40" s="187" t="s">
        <v>320</v>
      </c>
      <c r="O40" s="205">
        <v>6</v>
      </c>
      <c r="P40" s="25">
        <f t="shared" si="1"/>
        <v>21000</v>
      </c>
      <c r="Q40" s="187" t="s">
        <v>320</v>
      </c>
      <c r="R40" s="206">
        <v>12</v>
      </c>
    </row>
    <row r="41" spans="1:18" ht="22.5">
      <c r="A41" s="198">
        <v>1128</v>
      </c>
      <c r="B41" s="190" t="s">
        <v>382</v>
      </c>
      <c r="C41" s="198" t="s">
        <v>165</v>
      </c>
      <c r="D41" s="25" t="s">
        <v>423</v>
      </c>
      <c r="E41" s="25">
        <v>2000</v>
      </c>
      <c r="F41" s="190">
        <v>42818206</v>
      </c>
      <c r="G41" s="25" t="s">
        <v>424</v>
      </c>
      <c r="H41" s="198" t="s">
        <v>386</v>
      </c>
      <c r="I41" s="203" t="s">
        <v>387</v>
      </c>
      <c r="J41" s="12" t="s">
        <v>386</v>
      </c>
      <c r="K41" s="194" t="s">
        <v>326</v>
      </c>
      <c r="L41" s="205">
        <v>12</v>
      </c>
      <c r="M41" s="25">
        <f t="shared" si="0"/>
        <v>24000</v>
      </c>
      <c r="N41" s="187" t="s">
        <v>320</v>
      </c>
      <c r="O41" s="205">
        <v>6</v>
      </c>
      <c r="P41" s="25">
        <f t="shared" si="1"/>
        <v>12000</v>
      </c>
      <c r="Q41" s="187" t="s">
        <v>320</v>
      </c>
      <c r="R41" s="206">
        <v>12</v>
      </c>
    </row>
    <row r="42" spans="1:18" ht="22.5">
      <c r="A42" s="198">
        <v>1128</v>
      </c>
      <c r="B42" s="190" t="s">
        <v>382</v>
      </c>
      <c r="C42" s="198" t="s">
        <v>165</v>
      </c>
      <c r="D42" s="25" t="s">
        <v>392</v>
      </c>
      <c r="E42" s="25">
        <v>1500</v>
      </c>
      <c r="F42" s="190">
        <v>74208889</v>
      </c>
      <c r="G42" s="25" t="s">
        <v>425</v>
      </c>
      <c r="H42" s="198" t="s">
        <v>386</v>
      </c>
      <c r="I42" s="203" t="s">
        <v>387</v>
      </c>
      <c r="J42" s="12" t="s">
        <v>386</v>
      </c>
      <c r="K42" s="194" t="s">
        <v>326</v>
      </c>
      <c r="L42" s="205">
        <v>12</v>
      </c>
      <c r="M42" s="25">
        <f t="shared" si="0"/>
        <v>18000</v>
      </c>
      <c r="N42" s="187" t="s">
        <v>320</v>
      </c>
      <c r="O42" s="205">
        <v>6</v>
      </c>
      <c r="P42" s="25">
        <f t="shared" si="1"/>
        <v>9000</v>
      </c>
      <c r="Q42" s="187" t="s">
        <v>320</v>
      </c>
      <c r="R42" s="206">
        <v>12</v>
      </c>
    </row>
    <row r="43" spans="1:18" ht="13.5">
      <c r="A43" s="198">
        <v>1128</v>
      </c>
      <c r="B43" s="190" t="s">
        <v>382</v>
      </c>
      <c r="C43" s="198" t="s">
        <v>165</v>
      </c>
      <c r="D43" s="25" t="s">
        <v>426</v>
      </c>
      <c r="E43" s="25">
        <v>7000</v>
      </c>
      <c r="F43" s="190">
        <v>73871600</v>
      </c>
      <c r="G43" s="25" t="s">
        <v>427</v>
      </c>
      <c r="H43" s="215" t="s">
        <v>428</v>
      </c>
      <c r="I43" s="212" t="s">
        <v>429</v>
      </c>
      <c r="J43" s="213" t="s">
        <v>405</v>
      </c>
      <c r="K43" s="194" t="s">
        <v>326</v>
      </c>
      <c r="L43" s="205">
        <v>12</v>
      </c>
      <c r="M43" s="25">
        <f t="shared" si="0"/>
        <v>84000</v>
      </c>
      <c r="N43" s="187" t="s">
        <v>320</v>
      </c>
      <c r="O43" s="205">
        <v>6</v>
      </c>
      <c r="P43" s="25">
        <f t="shared" si="1"/>
        <v>42000</v>
      </c>
      <c r="Q43" s="187" t="s">
        <v>320</v>
      </c>
      <c r="R43" s="206">
        <v>12</v>
      </c>
    </row>
    <row r="44" spans="1:18" ht="27">
      <c r="A44" s="198">
        <v>1128</v>
      </c>
      <c r="B44" s="190" t="s">
        <v>382</v>
      </c>
      <c r="C44" s="198" t="s">
        <v>165</v>
      </c>
      <c r="D44" s="25" t="s">
        <v>430</v>
      </c>
      <c r="E44" s="25">
        <v>5500</v>
      </c>
      <c r="F44" s="190" t="s">
        <v>431</v>
      </c>
      <c r="G44" s="25" t="s">
        <v>432</v>
      </c>
      <c r="H44" s="216" t="s">
        <v>433</v>
      </c>
      <c r="I44" s="203" t="s">
        <v>434</v>
      </c>
      <c r="J44" s="213" t="s">
        <v>412</v>
      </c>
      <c r="K44" s="194" t="s">
        <v>326</v>
      </c>
      <c r="L44" s="205">
        <v>12</v>
      </c>
      <c r="M44" s="25">
        <f t="shared" si="0"/>
        <v>66000</v>
      </c>
      <c r="N44" s="187" t="s">
        <v>320</v>
      </c>
      <c r="O44" s="205">
        <v>6</v>
      </c>
      <c r="P44" s="25">
        <f t="shared" si="1"/>
        <v>33000</v>
      </c>
      <c r="Q44" s="187" t="s">
        <v>320</v>
      </c>
      <c r="R44" s="206">
        <v>12</v>
      </c>
    </row>
    <row r="45" spans="1:18" ht="13.5">
      <c r="A45" s="198">
        <v>1128</v>
      </c>
      <c r="B45" s="190" t="s">
        <v>382</v>
      </c>
      <c r="C45" s="198" t="s">
        <v>165</v>
      </c>
      <c r="D45" s="25" t="s">
        <v>426</v>
      </c>
      <c r="E45" s="25">
        <v>7000</v>
      </c>
      <c r="F45" s="190">
        <v>44360640</v>
      </c>
      <c r="G45" s="25" t="s">
        <v>435</v>
      </c>
      <c r="H45" s="215" t="s">
        <v>428</v>
      </c>
      <c r="I45" s="212" t="s">
        <v>429</v>
      </c>
      <c r="J45" s="213" t="s">
        <v>405</v>
      </c>
      <c r="K45" s="194" t="s">
        <v>326</v>
      </c>
      <c r="L45" s="205">
        <v>12</v>
      </c>
      <c r="M45" s="25">
        <f t="shared" si="0"/>
        <v>84000</v>
      </c>
      <c r="N45" s="187" t="s">
        <v>320</v>
      </c>
      <c r="O45" s="205">
        <v>6</v>
      </c>
      <c r="P45" s="25">
        <f t="shared" si="1"/>
        <v>42000</v>
      </c>
      <c r="Q45" s="187" t="s">
        <v>320</v>
      </c>
      <c r="R45" s="206">
        <v>12</v>
      </c>
    </row>
    <row r="46" spans="1:18" ht="13.5">
      <c r="A46" s="198">
        <v>1128</v>
      </c>
      <c r="B46" s="190" t="s">
        <v>382</v>
      </c>
      <c r="C46" s="198" t="s">
        <v>165</v>
      </c>
      <c r="D46" s="25" t="s">
        <v>436</v>
      </c>
      <c r="E46" s="25">
        <v>4685.24</v>
      </c>
      <c r="F46" s="190" t="s">
        <v>437</v>
      </c>
      <c r="G46" s="25" t="s">
        <v>438</v>
      </c>
      <c r="H46" s="215" t="s">
        <v>439</v>
      </c>
      <c r="I46" s="212" t="s">
        <v>440</v>
      </c>
      <c r="J46" s="213" t="s">
        <v>405</v>
      </c>
      <c r="K46" s="194" t="s">
        <v>326</v>
      </c>
      <c r="L46" s="205">
        <v>12</v>
      </c>
      <c r="M46" s="25">
        <f t="shared" si="0"/>
        <v>56222.879999999997</v>
      </c>
      <c r="N46" s="187" t="s">
        <v>320</v>
      </c>
      <c r="O46" s="205">
        <v>6</v>
      </c>
      <c r="P46" s="25">
        <f t="shared" si="1"/>
        <v>28111.439999999999</v>
      </c>
      <c r="Q46" s="187" t="s">
        <v>320</v>
      </c>
      <c r="R46" s="206">
        <v>12</v>
      </c>
    </row>
    <row r="47" spans="1:18" ht="13.5">
      <c r="A47" s="198">
        <v>1128</v>
      </c>
      <c r="B47" s="190" t="s">
        <v>382</v>
      </c>
      <c r="C47" s="198" t="s">
        <v>165</v>
      </c>
      <c r="D47" s="25" t="s">
        <v>441</v>
      </c>
      <c r="E47" s="25">
        <v>6000</v>
      </c>
      <c r="F47" s="190" t="s">
        <v>442</v>
      </c>
      <c r="G47" s="25" t="s">
        <v>443</v>
      </c>
      <c r="H47" s="215" t="s">
        <v>444</v>
      </c>
      <c r="I47" s="203" t="s">
        <v>445</v>
      </c>
      <c r="J47" s="213" t="s">
        <v>405</v>
      </c>
      <c r="K47" s="194" t="s">
        <v>326</v>
      </c>
      <c r="L47" s="205">
        <v>12</v>
      </c>
      <c r="M47" s="25">
        <f t="shared" si="0"/>
        <v>72000</v>
      </c>
      <c r="N47" s="187" t="s">
        <v>320</v>
      </c>
      <c r="O47" s="205">
        <v>6</v>
      </c>
      <c r="P47" s="25">
        <f t="shared" si="1"/>
        <v>36000</v>
      </c>
      <c r="Q47" s="187" t="s">
        <v>320</v>
      </c>
      <c r="R47" s="206">
        <v>12</v>
      </c>
    </row>
    <row r="48" spans="1:18" ht="27">
      <c r="A48" s="198">
        <v>1128</v>
      </c>
      <c r="B48" s="190" t="s">
        <v>382</v>
      </c>
      <c r="C48" s="198" t="s">
        <v>165</v>
      </c>
      <c r="D48" s="25" t="s">
        <v>446</v>
      </c>
      <c r="E48" s="25">
        <v>2800</v>
      </c>
      <c r="F48" s="190" t="s">
        <v>447</v>
      </c>
      <c r="G48" s="25" t="s">
        <v>448</v>
      </c>
      <c r="H48" s="215" t="s">
        <v>411</v>
      </c>
      <c r="I48" s="212" t="s">
        <v>412</v>
      </c>
      <c r="J48" s="213" t="s">
        <v>412</v>
      </c>
      <c r="K48" s="194" t="s">
        <v>326</v>
      </c>
      <c r="L48" s="205">
        <v>12</v>
      </c>
      <c r="M48" s="25">
        <f t="shared" si="0"/>
        <v>33600</v>
      </c>
      <c r="N48" s="187" t="s">
        <v>320</v>
      </c>
      <c r="O48" s="205">
        <v>6</v>
      </c>
      <c r="P48" s="25">
        <f t="shared" si="1"/>
        <v>16800</v>
      </c>
      <c r="Q48" s="187" t="s">
        <v>320</v>
      </c>
      <c r="R48" s="206">
        <v>12</v>
      </c>
    </row>
    <row r="49" spans="1:18" ht="13.5">
      <c r="A49" s="198">
        <v>1128</v>
      </c>
      <c r="B49" s="190" t="s">
        <v>382</v>
      </c>
      <c r="C49" s="198" t="s">
        <v>165</v>
      </c>
      <c r="D49" s="25" t="s">
        <v>444</v>
      </c>
      <c r="E49" s="25">
        <v>6000</v>
      </c>
      <c r="F49" s="190">
        <v>46879175</v>
      </c>
      <c r="G49" s="25" t="s">
        <v>449</v>
      </c>
      <c r="H49" s="215" t="s">
        <v>444</v>
      </c>
      <c r="I49" s="203" t="s">
        <v>444</v>
      </c>
      <c r="J49" s="213" t="s">
        <v>405</v>
      </c>
      <c r="K49" s="194" t="s">
        <v>326</v>
      </c>
      <c r="L49" s="205">
        <v>12</v>
      </c>
      <c r="M49" s="25">
        <f t="shared" si="0"/>
        <v>72000</v>
      </c>
      <c r="N49" s="187" t="s">
        <v>320</v>
      </c>
      <c r="O49" s="205">
        <v>6</v>
      </c>
      <c r="P49" s="25">
        <f t="shared" si="1"/>
        <v>36000</v>
      </c>
      <c r="Q49" s="187" t="s">
        <v>320</v>
      </c>
      <c r="R49" s="206">
        <v>12</v>
      </c>
    </row>
    <row r="50" spans="1:18" ht="27">
      <c r="A50" s="198">
        <v>1128</v>
      </c>
      <c r="B50" s="190" t="s">
        <v>382</v>
      </c>
      <c r="C50" s="198" t="s">
        <v>165</v>
      </c>
      <c r="D50" s="25" t="s">
        <v>450</v>
      </c>
      <c r="E50" s="25">
        <v>3500</v>
      </c>
      <c r="F50" s="190" t="s">
        <v>451</v>
      </c>
      <c r="G50" s="25" t="s">
        <v>452</v>
      </c>
      <c r="H50" s="215" t="s">
        <v>433</v>
      </c>
      <c r="I50" s="203" t="s">
        <v>434</v>
      </c>
      <c r="J50" s="213" t="s">
        <v>412</v>
      </c>
      <c r="K50" s="194" t="s">
        <v>326</v>
      </c>
      <c r="L50" s="205">
        <v>12</v>
      </c>
      <c r="M50" s="25">
        <f t="shared" si="0"/>
        <v>42000</v>
      </c>
      <c r="N50" s="187" t="s">
        <v>320</v>
      </c>
      <c r="O50" s="205">
        <v>6</v>
      </c>
      <c r="P50" s="25">
        <f t="shared" si="1"/>
        <v>21000</v>
      </c>
      <c r="Q50" s="187" t="s">
        <v>320</v>
      </c>
      <c r="R50" s="206">
        <v>12</v>
      </c>
    </row>
    <row r="51" spans="1:18" ht="22.5">
      <c r="A51" s="198">
        <v>1128</v>
      </c>
      <c r="B51" s="190" t="s">
        <v>382</v>
      </c>
      <c r="C51" s="198" t="s">
        <v>165</v>
      </c>
      <c r="D51" s="25" t="s">
        <v>453</v>
      </c>
      <c r="E51" s="25">
        <v>2900</v>
      </c>
      <c r="F51" s="190" t="s">
        <v>454</v>
      </c>
      <c r="G51" s="25" t="s">
        <v>455</v>
      </c>
      <c r="H51" s="198" t="s">
        <v>386</v>
      </c>
      <c r="I51" s="203" t="s">
        <v>387</v>
      </c>
      <c r="J51" s="12" t="s">
        <v>386</v>
      </c>
      <c r="K51" s="194" t="s">
        <v>326</v>
      </c>
      <c r="L51" s="205">
        <v>12</v>
      </c>
      <c r="M51" s="25">
        <f t="shared" si="0"/>
        <v>34800</v>
      </c>
      <c r="N51" s="187" t="s">
        <v>320</v>
      </c>
      <c r="O51" s="205">
        <v>6</v>
      </c>
      <c r="P51" s="25">
        <f t="shared" si="1"/>
        <v>17400</v>
      </c>
      <c r="Q51" s="187" t="s">
        <v>320</v>
      </c>
      <c r="R51" s="206">
        <v>12</v>
      </c>
    </row>
    <row r="52" spans="1:18" ht="27">
      <c r="A52" s="198">
        <v>1128</v>
      </c>
      <c r="B52" s="190" t="s">
        <v>382</v>
      </c>
      <c r="C52" s="198" t="s">
        <v>165</v>
      </c>
      <c r="D52" s="25" t="s">
        <v>444</v>
      </c>
      <c r="E52" s="25">
        <v>6000</v>
      </c>
      <c r="F52" s="190">
        <v>10796534</v>
      </c>
      <c r="G52" s="25" t="s">
        <v>456</v>
      </c>
      <c r="H52" s="215" t="s">
        <v>444</v>
      </c>
      <c r="I52" s="203" t="s">
        <v>457</v>
      </c>
      <c r="J52" s="213" t="s">
        <v>405</v>
      </c>
      <c r="K52" s="194" t="s">
        <v>326</v>
      </c>
      <c r="L52" s="205">
        <v>12</v>
      </c>
      <c r="M52" s="25">
        <f t="shared" si="0"/>
        <v>72000</v>
      </c>
      <c r="N52" s="187" t="s">
        <v>320</v>
      </c>
      <c r="O52" s="205">
        <v>6</v>
      </c>
      <c r="P52" s="25">
        <f t="shared" si="1"/>
        <v>36000</v>
      </c>
      <c r="Q52" s="187" t="s">
        <v>320</v>
      </c>
      <c r="R52" s="206">
        <v>12</v>
      </c>
    </row>
    <row r="53" spans="1:18" ht="22.5">
      <c r="A53" s="198">
        <v>1128</v>
      </c>
      <c r="B53" s="190" t="s">
        <v>382</v>
      </c>
      <c r="C53" s="198" t="s">
        <v>165</v>
      </c>
      <c r="D53" s="25" t="s">
        <v>458</v>
      </c>
      <c r="E53" s="25">
        <v>1000</v>
      </c>
      <c r="F53" s="190" t="s">
        <v>459</v>
      </c>
      <c r="G53" s="25" t="s">
        <v>460</v>
      </c>
      <c r="H53" s="198" t="s">
        <v>386</v>
      </c>
      <c r="I53" s="203" t="s">
        <v>387</v>
      </c>
      <c r="J53" s="12" t="s">
        <v>386</v>
      </c>
      <c r="K53" s="194" t="s">
        <v>326</v>
      </c>
      <c r="L53" s="205">
        <v>12</v>
      </c>
      <c r="M53" s="25">
        <f t="shared" si="0"/>
        <v>12000</v>
      </c>
      <c r="N53" s="187" t="s">
        <v>320</v>
      </c>
      <c r="O53" s="205">
        <v>6</v>
      </c>
      <c r="P53" s="25">
        <f t="shared" si="1"/>
        <v>6000</v>
      </c>
      <c r="Q53" s="187" t="s">
        <v>320</v>
      </c>
      <c r="R53" s="206">
        <v>12</v>
      </c>
    </row>
    <row r="54" spans="1:18" ht="22.5">
      <c r="A54" s="198">
        <v>1128</v>
      </c>
      <c r="B54" s="190" t="s">
        <v>382</v>
      </c>
      <c r="C54" s="198" t="s">
        <v>165</v>
      </c>
      <c r="D54" s="25" t="s">
        <v>389</v>
      </c>
      <c r="E54" s="25">
        <v>2700</v>
      </c>
      <c r="F54" s="190" t="s">
        <v>461</v>
      </c>
      <c r="G54" s="25" t="s">
        <v>462</v>
      </c>
      <c r="H54" s="198" t="s">
        <v>386</v>
      </c>
      <c r="I54" s="203" t="s">
        <v>387</v>
      </c>
      <c r="J54" s="12" t="s">
        <v>386</v>
      </c>
      <c r="K54" s="194" t="s">
        <v>326</v>
      </c>
      <c r="L54" s="205">
        <v>12</v>
      </c>
      <c r="M54" s="25">
        <f t="shared" si="0"/>
        <v>32400</v>
      </c>
      <c r="N54" s="187" t="s">
        <v>320</v>
      </c>
      <c r="O54" s="205">
        <v>6</v>
      </c>
      <c r="P54" s="25">
        <f t="shared" si="1"/>
        <v>16200</v>
      </c>
      <c r="Q54" s="187" t="s">
        <v>320</v>
      </c>
      <c r="R54" s="206">
        <v>12</v>
      </c>
    </row>
    <row r="55" spans="1:18" ht="25.5">
      <c r="A55" s="198">
        <v>1128</v>
      </c>
      <c r="B55" s="190" t="s">
        <v>382</v>
      </c>
      <c r="C55" s="198" t="s">
        <v>165</v>
      </c>
      <c r="D55" s="25" t="s">
        <v>463</v>
      </c>
      <c r="E55" s="25">
        <v>2500</v>
      </c>
      <c r="F55" s="190" t="s">
        <v>464</v>
      </c>
      <c r="G55" s="25" t="s">
        <v>465</v>
      </c>
      <c r="H55" s="198" t="s">
        <v>386</v>
      </c>
      <c r="I55" s="203" t="s">
        <v>387</v>
      </c>
      <c r="J55" s="204" t="s">
        <v>388</v>
      </c>
      <c r="K55" s="194" t="s">
        <v>326</v>
      </c>
      <c r="L55" s="205">
        <v>12</v>
      </c>
      <c r="M55" s="25">
        <f t="shared" si="0"/>
        <v>30000</v>
      </c>
      <c r="N55" s="187" t="s">
        <v>320</v>
      </c>
      <c r="O55" s="205">
        <v>6</v>
      </c>
      <c r="P55" s="25">
        <f t="shared" si="1"/>
        <v>15000</v>
      </c>
      <c r="Q55" s="187" t="s">
        <v>320</v>
      </c>
      <c r="R55" s="206">
        <v>12</v>
      </c>
    </row>
    <row r="56" spans="1:18" ht="25.5">
      <c r="A56" s="198">
        <v>1128</v>
      </c>
      <c r="B56" s="190" t="s">
        <v>382</v>
      </c>
      <c r="C56" s="198" t="s">
        <v>165</v>
      </c>
      <c r="D56" s="25" t="s">
        <v>466</v>
      </c>
      <c r="E56" s="25">
        <v>2000</v>
      </c>
      <c r="F56" s="190">
        <v>40838775</v>
      </c>
      <c r="G56" s="25" t="s">
        <v>467</v>
      </c>
      <c r="H56" s="198" t="s">
        <v>386</v>
      </c>
      <c r="I56" s="203" t="s">
        <v>387</v>
      </c>
      <c r="J56" s="204" t="s">
        <v>388</v>
      </c>
      <c r="K56" s="194" t="s">
        <v>326</v>
      </c>
      <c r="L56" s="205">
        <v>12</v>
      </c>
      <c r="M56" s="25">
        <f t="shared" si="0"/>
        <v>24000</v>
      </c>
      <c r="N56" s="187" t="s">
        <v>320</v>
      </c>
      <c r="O56" s="205">
        <v>6</v>
      </c>
      <c r="P56" s="25">
        <f t="shared" si="1"/>
        <v>12000</v>
      </c>
      <c r="Q56" s="187" t="s">
        <v>320</v>
      </c>
      <c r="R56" s="206">
        <v>12</v>
      </c>
    </row>
    <row r="57" spans="1:18" ht="25.5">
      <c r="A57" s="198">
        <v>1128</v>
      </c>
      <c r="B57" s="190" t="s">
        <v>382</v>
      </c>
      <c r="C57" s="198" t="s">
        <v>165</v>
      </c>
      <c r="D57" s="25" t="s">
        <v>466</v>
      </c>
      <c r="E57" s="25">
        <v>2000</v>
      </c>
      <c r="F57" s="190" t="s">
        <v>468</v>
      </c>
      <c r="G57" s="25" t="s">
        <v>469</v>
      </c>
      <c r="H57" s="198" t="s">
        <v>386</v>
      </c>
      <c r="I57" s="203" t="s">
        <v>387</v>
      </c>
      <c r="J57" s="204" t="s">
        <v>388</v>
      </c>
      <c r="K57" s="194" t="s">
        <v>326</v>
      </c>
      <c r="L57" s="205">
        <v>12</v>
      </c>
      <c r="M57" s="25">
        <f t="shared" si="0"/>
        <v>24000</v>
      </c>
      <c r="N57" s="187" t="s">
        <v>320</v>
      </c>
      <c r="O57" s="205">
        <v>6</v>
      </c>
      <c r="P57" s="25">
        <f t="shared" si="1"/>
        <v>12000</v>
      </c>
      <c r="Q57" s="187" t="s">
        <v>320</v>
      </c>
      <c r="R57" s="206">
        <v>12</v>
      </c>
    </row>
    <row r="58" spans="1:18" ht="25.5">
      <c r="A58" s="198">
        <v>1128</v>
      </c>
      <c r="B58" s="190" t="s">
        <v>382</v>
      </c>
      <c r="C58" s="198" t="s">
        <v>165</v>
      </c>
      <c r="D58" s="25" t="s">
        <v>466</v>
      </c>
      <c r="E58" s="25">
        <v>2000</v>
      </c>
      <c r="F58" s="190" t="s">
        <v>470</v>
      </c>
      <c r="G58" s="25" t="s">
        <v>471</v>
      </c>
      <c r="H58" s="198" t="s">
        <v>386</v>
      </c>
      <c r="I58" s="203" t="s">
        <v>387</v>
      </c>
      <c r="J58" s="204" t="s">
        <v>388</v>
      </c>
      <c r="K58" s="194" t="s">
        <v>326</v>
      </c>
      <c r="L58" s="205">
        <v>12</v>
      </c>
      <c r="M58" s="25">
        <f t="shared" si="0"/>
        <v>24000</v>
      </c>
      <c r="N58" s="187" t="s">
        <v>320</v>
      </c>
      <c r="O58" s="205">
        <v>6</v>
      </c>
      <c r="P58" s="25">
        <f t="shared" si="1"/>
        <v>12000</v>
      </c>
      <c r="Q58" s="187" t="s">
        <v>320</v>
      </c>
      <c r="R58" s="206">
        <v>12</v>
      </c>
    </row>
    <row r="59" spans="1:18" ht="25.5">
      <c r="A59" s="198">
        <v>1128</v>
      </c>
      <c r="B59" s="190" t="s">
        <v>382</v>
      </c>
      <c r="C59" s="198" t="s">
        <v>165</v>
      </c>
      <c r="D59" s="25" t="s">
        <v>446</v>
      </c>
      <c r="E59" s="25">
        <v>3000</v>
      </c>
      <c r="F59" s="190" t="s">
        <v>472</v>
      </c>
      <c r="G59" s="25" t="s">
        <v>473</v>
      </c>
      <c r="H59" s="198" t="s">
        <v>386</v>
      </c>
      <c r="I59" s="203" t="s">
        <v>387</v>
      </c>
      <c r="J59" s="204" t="s">
        <v>388</v>
      </c>
      <c r="K59" s="194" t="s">
        <v>326</v>
      </c>
      <c r="L59" s="205">
        <v>12</v>
      </c>
      <c r="M59" s="25">
        <f t="shared" si="0"/>
        <v>36000</v>
      </c>
      <c r="N59" s="187" t="s">
        <v>320</v>
      </c>
      <c r="O59" s="205">
        <v>6</v>
      </c>
      <c r="P59" s="25">
        <f t="shared" si="1"/>
        <v>18000</v>
      </c>
      <c r="Q59" s="187" t="s">
        <v>320</v>
      </c>
      <c r="R59" s="206">
        <v>12</v>
      </c>
    </row>
    <row r="60" spans="1:18" ht="25.5">
      <c r="A60" s="198">
        <v>1128</v>
      </c>
      <c r="B60" s="190" t="s">
        <v>382</v>
      </c>
      <c r="C60" s="198" t="s">
        <v>165</v>
      </c>
      <c r="D60" s="25" t="s">
        <v>474</v>
      </c>
      <c r="E60" s="25">
        <v>2000</v>
      </c>
      <c r="F60" s="190" t="s">
        <v>475</v>
      </c>
      <c r="G60" s="25" t="s">
        <v>476</v>
      </c>
      <c r="H60" s="198" t="s">
        <v>386</v>
      </c>
      <c r="I60" s="203" t="s">
        <v>387</v>
      </c>
      <c r="J60" s="204" t="s">
        <v>388</v>
      </c>
      <c r="K60" s="194" t="s">
        <v>326</v>
      </c>
      <c r="L60" s="205">
        <v>12</v>
      </c>
      <c r="M60" s="25">
        <f t="shared" si="0"/>
        <v>24000</v>
      </c>
      <c r="N60" s="187" t="s">
        <v>320</v>
      </c>
      <c r="O60" s="205">
        <v>6</v>
      </c>
      <c r="P60" s="25">
        <f t="shared" si="1"/>
        <v>12000</v>
      </c>
      <c r="Q60" s="187" t="s">
        <v>320</v>
      </c>
      <c r="R60" s="206">
        <v>12</v>
      </c>
    </row>
    <row r="61" spans="1:18" ht="25.5">
      <c r="A61" s="198">
        <v>1128</v>
      </c>
      <c r="B61" s="190" t="s">
        <v>382</v>
      </c>
      <c r="C61" s="198" t="s">
        <v>165</v>
      </c>
      <c r="D61" s="25" t="s">
        <v>389</v>
      </c>
      <c r="E61" s="25">
        <v>2300</v>
      </c>
      <c r="F61" s="190" t="s">
        <v>477</v>
      </c>
      <c r="G61" s="25" t="s">
        <v>478</v>
      </c>
      <c r="H61" s="198" t="s">
        <v>386</v>
      </c>
      <c r="I61" s="203" t="s">
        <v>387</v>
      </c>
      <c r="J61" s="204" t="s">
        <v>388</v>
      </c>
      <c r="K61" s="194" t="s">
        <v>326</v>
      </c>
      <c r="L61" s="205">
        <v>12</v>
      </c>
      <c r="M61" s="25">
        <f t="shared" si="0"/>
        <v>27600</v>
      </c>
      <c r="N61" s="187" t="s">
        <v>320</v>
      </c>
      <c r="O61" s="205">
        <v>6</v>
      </c>
      <c r="P61" s="25">
        <f t="shared" si="1"/>
        <v>13800</v>
      </c>
      <c r="Q61" s="187" t="s">
        <v>320</v>
      </c>
      <c r="R61" s="206">
        <v>12</v>
      </c>
    </row>
    <row r="62" spans="1:18" ht="22.5">
      <c r="A62" s="198">
        <v>1128</v>
      </c>
      <c r="B62" s="190" t="s">
        <v>382</v>
      </c>
      <c r="C62" s="198" t="s">
        <v>165</v>
      </c>
      <c r="D62" s="25" t="s">
        <v>466</v>
      </c>
      <c r="E62" s="25">
        <v>2000</v>
      </c>
      <c r="F62" s="190" t="s">
        <v>479</v>
      </c>
      <c r="G62" s="25" t="s">
        <v>480</v>
      </c>
      <c r="H62" s="198" t="s">
        <v>386</v>
      </c>
      <c r="I62" s="203" t="s">
        <v>387</v>
      </c>
      <c r="J62" s="12" t="s">
        <v>386</v>
      </c>
      <c r="K62" s="194" t="s">
        <v>326</v>
      </c>
      <c r="L62" s="205">
        <v>12</v>
      </c>
      <c r="M62" s="25">
        <f t="shared" si="0"/>
        <v>24000</v>
      </c>
      <c r="N62" s="187" t="s">
        <v>320</v>
      </c>
      <c r="O62" s="205">
        <v>6</v>
      </c>
      <c r="P62" s="25">
        <f t="shared" si="1"/>
        <v>12000</v>
      </c>
      <c r="Q62" s="187" t="s">
        <v>320</v>
      </c>
      <c r="R62" s="206">
        <v>12</v>
      </c>
    </row>
    <row r="63" spans="1:18" ht="13.5">
      <c r="A63" s="198">
        <v>1128</v>
      </c>
      <c r="B63" s="190" t="s">
        <v>382</v>
      </c>
      <c r="C63" s="198" t="s">
        <v>165</v>
      </c>
      <c r="D63" s="25" t="s">
        <v>481</v>
      </c>
      <c r="E63" s="25">
        <v>5500</v>
      </c>
      <c r="F63" s="190" t="s">
        <v>482</v>
      </c>
      <c r="G63" s="25" t="s">
        <v>483</v>
      </c>
      <c r="H63" s="217" t="s">
        <v>484</v>
      </c>
      <c r="I63" s="212" t="s">
        <v>485</v>
      </c>
      <c r="J63" s="214" t="s">
        <v>405</v>
      </c>
      <c r="K63" s="194" t="s">
        <v>326</v>
      </c>
      <c r="L63" s="205">
        <v>12</v>
      </c>
      <c r="M63" s="25">
        <f t="shared" si="0"/>
        <v>66000</v>
      </c>
      <c r="N63" s="187" t="s">
        <v>320</v>
      </c>
      <c r="O63" s="205">
        <v>6</v>
      </c>
      <c r="P63" s="25">
        <f t="shared" si="1"/>
        <v>33000</v>
      </c>
      <c r="Q63" s="187" t="s">
        <v>320</v>
      </c>
      <c r="R63" s="206">
        <v>12</v>
      </c>
    </row>
    <row r="64" spans="1:18" ht="13.5">
      <c r="A64" s="198">
        <v>1128</v>
      </c>
      <c r="B64" s="190" t="s">
        <v>382</v>
      </c>
      <c r="C64" s="198" t="s">
        <v>165</v>
      </c>
      <c r="D64" s="25" t="s">
        <v>486</v>
      </c>
      <c r="E64" s="25">
        <v>2500</v>
      </c>
      <c r="F64" s="190" t="s">
        <v>487</v>
      </c>
      <c r="G64" s="25" t="s">
        <v>488</v>
      </c>
      <c r="H64" s="215" t="s">
        <v>444</v>
      </c>
      <c r="I64" s="212" t="s">
        <v>489</v>
      </c>
      <c r="J64" s="214" t="s">
        <v>405</v>
      </c>
      <c r="K64" s="194" t="s">
        <v>326</v>
      </c>
      <c r="L64" s="205">
        <v>12</v>
      </c>
      <c r="M64" s="25">
        <f t="shared" si="0"/>
        <v>30000</v>
      </c>
      <c r="N64" s="187" t="s">
        <v>320</v>
      </c>
      <c r="O64" s="205">
        <v>6</v>
      </c>
      <c r="P64" s="25">
        <f t="shared" si="1"/>
        <v>15000</v>
      </c>
      <c r="Q64" s="187" t="s">
        <v>320</v>
      </c>
      <c r="R64" s="206">
        <v>12</v>
      </c>
    </row>
    <row r="65" spans="1:18" ht="13.5">
      <c r="A65" s="198">
        <v>1128</v>
      </c>
      <c r="B65" s="190" t="s">
        <v>382</v>
      </c>
      <c r="C65" s="198" t="s">
        <v>165</v>
      </c>
      <c r="D65" s="25" t="s">
        <v>490</v>
      </c>
      <c r="E65" s="25">
        <v>4400</v>
      </c>
      <c r="F65" s="190">
        <v>41419527</v>
      </c>
      <c r="G65" s="25" t="s">
        <v>491</v>
      </c>
      <c r="H65" s="208" t="s">
        <v>492</v>
      </c>
      <c r="I65" s="209" t="s">
        <v>493</v>
      </c>
      <c r="J65" s="214" t="s">
        <v>405</v>
      </c>
      <c r="K65" s="194" t="s">
        <v>326</v>
      </c>
      <c r="L65" s="205">
        <v>12</v>
      </c>
      <c r="M65" s="25">
        <f t="shared" si="0"/>
        <v>52800</v>
      </c>
      <c r="N65" s="187" t="s">
        <v>320</v>
      </c>
      <c r="O65" s="205">
        <v>6</v>
      </c>
      <c r="P65" s="25">
        <f t="shared" si="1"/>
        <v>26400</v>
      </c>
      <c r="Q65" s="187" t="s">
        <v>320</v>
      </c>
      <c r="R65" s="206">
        <v>12</v>
      </c>
    </row>
    <row r="66" spans="1:18" ht="13.5">
      <c r="A66" s="198">
        <v>1128</v>
      </c>
      <c r="B66" s="190" t="s">
        <v>382</v>
      </c>
      <c r="C66" s="198" t="s">
        <v>165</v>
      </c>
      <c r="D66" s="25" t="s">
        <v>494</v>
      </c>
      <c r="E66" s="25">
        <v>6000</v>
      </c>
      <c r="F66" s="190" t="s">
        <v>495</v>
      </c>
      <c r="G66" s="25" t="s">
        <v>496</v>
      </c>
      <c r="H66" s="215" t="s">
        <v>439</v>
      </c>
      <c r="I66" s="209" t="s">
        <v>497</v>
      </c>
      <c r="J66" s="214" t="s">
        <v>405</v>
      </c>
      <c r="K66" s="194" t="s">
        <v>347</v>
      </c>
      <c r="L66" s="205">
        <v>3</v>
      </c>
      <c r="M66" s="25">
        <f t="shared" si="0"/>
        <v>18000</v>
      </c>
      <c r="N66" s="194" t="s">
        <v>347</v>
      </c>
      <c r="O66" s="205">
        <v>6</v>
      </c>
      <c r="P66" s="25">
        <f t="shared" si="1"/>
        <v>36000</v>
      </c>
      <c r="Q66" s="122"/>
      <c r="R66" s="206">
        <v>0</v>
      </c>
    </row>
    <row r="67" spans="1:18" ht="13.5">
      <c r="A67" s="198">
        <v>1128</v>
      </c>
      <c r="B67" s="190" t="s">
        <v>382</v>
      </c>
      <c r="C67" s="198" t="s">
        <v>165</v>
      </c>
      <c r="D67" s="25" t="s">
        <v>498</v>
      </c>
      <c r="E67" s="25">
        <v>5000</v>
      </c>
      <c r="F67" s="190">
        <v>28273429</v>
      </c>
      <c r="G67" s="25" t="s">
        <v>499</v>
      </c>
      <c r="H67" s="218" t="s">
        <v>500</v>
      </c>
      <c r="I67" s="209" t="s">
        <v>501</v>
      </c>
      <c r="J67" s="214" t="s">
        <v>405</v>
      </c>
      <c r="K67" s="194" t="s">
        <v>347</v>
      </c>
      <c r="L67" s="205">
        <v>3</v>
      </c>
      <c r="M67" s="25">
        <f t="shared" si="0"/>
        <v>15000</v>
      </c>
      <c r="N67" s="194" t="s">
        <v>347</v>
      </c>
      <c r="O67" s="205">
        <v>6</v>
      </c>
      <c r="P67" s="25">
        <f t="shared" si="1"/>
        <v>30000</v>
      </c>
      <c r="Q67" s="122"/>
      <c r="R67" s="206">
        <v>0</v>
      </c>
    </row>
    <row r="68" spans="1:18" ht="13.5">
      <c r="A68" s="198">
        <v>1128</v>
      </c>
      <c r="B68" s="190" t="s">
        <v>382</v>
      </c>
      <c r="C68" s="198" t="s">
        <v>165</v>
      </c>
      <c r="D68" s="25" t="s">
        <v>502</v>
      </c>
      <c r="E68" s="25">
        <v>2500</v>
      </c>
      <c r="F68" s="190">
        <v>42215398</v>
      </c>
      <c r="G68" s="25" t="s">
        <v>503</v>
      </c>
      <c r="H68" s="218" t="s">
        <v>502</v>
      </c>
      <c r="I68" s="219" t="s">
        <v>502</v>
      </c>
      <c r="J68" s="213" t="s">
        <v>412</v>
      </c>
      <c r="K68" s="194" t="s">
        <v>347</v>
      </c>
      <c r="L68" s="205">
        <v>2</v>
      </c>
      <c r="M68" s="25">
        <f t="shared" si="0"/>
        <v>5000</v>
      </c>
      <c r="N68" s="194" t="s">
        <v>347</v>
      </c>
      <c r="O68" s="205">
        <v>6</v>
      </c>
      <c r="P68" s="25">
        <f t="shared" si="1"/>
        <v>15000</v>
      </c>
      <c r="Q68" s="122"/>
      <c r="R68" s="206">
        <v>0</v>
      </c>
    </row>
    <row r="69" spans="1:18" ht="27">
      <c r="A69" s="198">
        <v>1128</v>
      </c>
      <c r="B69" s="190" t="s">
        <v>382</v>
      </c>
      <c r="C69" s="198" t="s">
        <v>165</v>
      </c>
      <c r="D69" s="25" t="s">
        <v>446</v>
      </c>
      <c r="E69" s="25">
        <v>3500</v>
      </c>
      <c r="F69" s="190">
        <v>41045722</v>
      </c>
      <c r="G69" s="25" t="s">
        <v>504</v>
      </c>
      <c r="H69" s="220" t="s">
        <v>505</v>
      </c>
      <c r="I69" s="203" t="s">
        <v>387</v>
      </c>
      <c r="J69" s="12" t="s">
        <v>386</v>
      </c>
      <c r="K69" s="194" t="s">
        <v>347</v>
      </c>
      <c r="L69" s="205">
        <v>2</v>
      </c>
      <c r="M69" s="25">
        <f t="shared" si="0"/>
        <v>7000</v>
      </c>
      <c r="N69" s="194" t="s">
        <v>347</v>
      </c>
      <c r="O69" s="205">
        <v>6</v>
      </c>
      <c r="P69" s="25">
        <f t="shared" si="1"/>
        <v>21000</v>
      </c>
      <c r="Q69" s="122"/>
      <c r="R69" s="206">
        <v>0</v>
      </c>
    </row>
    <row r="70" spans="1:18" ht="27">
      <c r="A70" s="198">
        <v>1128</v>
      </c>
      <c r="B70" s="190" t="s">
        <v>382</v>
      </c>
      <c r="C70" s="198" t="s">
        <v>165</v>
      </c>
      <c r="D70" s="25" t="s">
        <v>506</v>
      </c>
      <c r="E70" s="25">
        <v>1500</v>
      </c>
      <c r="F70" s="190">
        <v>48476955</v>
      </c>
      <c r="G70" s="25" t="s">
        <v>507</v>
      </c>
      <c r="H70" s="215" t="s">
        <v>508</v>
      </c>
      <c r="I70" s="203" t="s">
        <v>509</v>
      </c>
      <c r="J70" s="213" t="s">
        <v>510</v>
      </c>
      <c r="K70" s="194" t="s">
        <v>347</v>
      </c>
      <c r="L70" s="205">
        <v>2</v>
      </c>
      <c r="M70" s="25">
        <f t="shared" si="0"/>
        <v>3000</v>
      </c>
      <c r="N70" s="194" t="s">
        <v>347</v>
      </c>
      <c r="O70" s="205">
        <v>6</v>
      </c>
      <c r="P70" s="25">
        <f t="shared" si="1"/>
        <v>9000</v>
      </c>
      <c r="Q70" s="122"/>
      <c r="R70" s="206">
        <v>0</v>
      </c>
    </row>
    <row r="71" spans="1:18">
      <c r="A71" s="298"/>
      <c r="B71" s="119"/>
      <c r="C71" s="298"/>
      <c r="D71" s="120"/>
      <c r="E71" s="120"/>
      <c r="F71" s="119"/>
      <c r="G71" s="120"/>
      <c r="H71" s="120"/>
      <c r="I71" s="120"/>
      <c r="J71" s="120"/>
      <c r="K71" s="121"/>
      <c r="L71" s="121"/>
      <c r="M71" s="424">
        <f>SUM(M5:M70)</f>
        <v>2529866.2199999997</v>
      </c>
      <c r="N71" s="121"/>
      <c r="O71" s="121"/>
      <c r="P71" s="424">
        <f>SUM(P5:P70)</f>
        <v>1339578.1099999999</v>
      </c>
      <c r="Q71" s="121"/>
      <c r="R71" s="121"/>
    </row>
    <row r="72" spans="1:18">
      <c r="A72" s="299" t="s">
        <v>246</v>
      </c>
    </row>
    <row r="73" spans="1:18">
      <c r="A73" s="299" t="s">
        <v>277</v>
      </c>
    </row>
  </sheetData>
  <mergeCells count="7">
    <mergeCell ref="Q3:R3"/>
    <mergeCell ref="A1:R1"/>
    <mergeCell ref="A3:E3"/>
    <mergeCell ref="F3:J3"/>
    <mergeCell ref="K3:M3"/>
    <mergeCell ref="N3:P3"/>
    <mergeCell ref="M2:R2"/>
  </mergeCells>
  <pageMargins left="0.31496062992125984" right="0.11811023622047245" top="0.35433070866141736" bottom="0.35433070866141736" header="0.31496062992125984" footer="0.31496062992125984"/>
  <pageSetup paperSize="9" scale="5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V28"/>
  <sheetViews>
    <sheetView showGridLines="0" view="pageBreakPreview" zoomScaleNormal="100" zoomScaleSheetLayoutView="100" workbookViewId="0">
      <selection activeCell="I17" sqref="I17"/>
    </sheetView>
  </sheetViews>
  <sheetFormatPr baseColWidth="10" defaultColWidth="11.42578125" defaultRowHeight="12"/>
  <cols>
    <col min="1" max="1" width="34.7109375" style="48" customWidth="1"/>
    <col min="2" max="2" width="11.42578125" style="48" customWidth="1"/>
    <col min="3" max="3" width="28" style="48" customWidth="1"/>
    <col min="4" max="4" width="24.7109375" style="48" customWidth="1"/>
    <col min="5" max="5" width="15.5703125" style="48" customWidth="1"/>
    <col min="6" max="6" width="10.42578125" style="48" customWidth="1"/>
    <col min="7" max="8" width="15.5703125" style="48" customWidth="1"/>
    <col min="9" max="16384" width="11.42578125" style="48"/>
  </cols>
  <sheetData>
    <row r="1" spans="1:22" s="45" customFormat="1" ht="20.25">
      <c r="A1" s="562" t="s">
        <v>263</v>
      </c>
      <c r="B1" s="562"/>
      <c r="C1" s="562"/>
      <c r="D1" s="562"/>
      <c r="E1" s="562"/>
      <c r="F1" s="562"/>
      <c r="G1" s="562"/>
      <c r="H1" s="562"/>
    </row>
    <row r="2" spans="1:22" s="47" customFormat="1" ht="30.75" customHeight="1">
      <c r="A2" s="375" t="s">
        <v>298</v>
      </c>
      <c r="B2" s="372"/>
      <c r="C2" s="372"/>
      <c r="D2" s="372"/>
      <c r="E2" s="372"/>
      <c r="F2" s="372"/>
      <c r="G2" s="372"/>
      <c r="H2" s="372"/>
      <c r="I2" s="46"/>
      <c r="J2" s="46"/>
      <c r="K2" s="46"/>
      <c r="L2" s="46"/>
      <c r="M2" s="46"/>
      <c r="N2" s="46"/>
      <c r="O2" s="46"/>
      <c r="P2" s="46"/>
      <c r="Q2" s="46"/>
      <c r="R2" s="46"/>
      <c r="S2" s="46"/>
      <c r="T2" s="46"/>
      <c r="U2" s="46"/>
      <c r="V2" s="46"/>
    </row>
    <row r="3" spans="1:22">
      <c r="A3" s="557" t="s">
        <v>241</v>
      </c>
      <c r="B3" s="559" t="s">
        <v>142</v>
      </c>
      <c r="C3" s="561" t="s">
        <v>240</v>
      </c>
      <c r="D3" s="561"/>
      <c r="E3" s="561"/>
      <c r="F3" s="561"/>
      <c r="G3" s="561"/>
      <c r="H3" s="561"/>
    </row>
    <row r="4" spans="1:22" s="49" customFormat="1" ht="36.75" customHeight="1">
      <c r="A4" s="558"/>
      <c r="B4" s="560"/>
      <c r="C4" s="123" t="s">
        <v>143</v>
      </c>
      <c r="D4" s="123" t="s">
        <v>239</v>
      </c>
      <c r="E4" s="124" t="s">
        <v>144</v>
      </c>
      <c r="F4" s="123" t="s">
        <v>145</v>
      </c>
      <c r="G4" s="123" t="s">
        <v>146</v>
      </c>
      <c r="H4" s="123" t="s">
        <v>242</v>
      </c>
    </row>
    <row r="5" spans="1:22">
      <c r="A5" s="128"/>
      <c r="B5" s="179"/>
      <c r="C5" s="129"/>
      <c r="D5" s="180"/>
      <c r="E5" s="181"/>
      <c r="F5" s="129"/>
      <c r="G5" s="129"/>
      <c r="H5" s="129"/>
    </row>
    <row r="6" spans="1:22">
      <c r="A6" s="128" t="s">
        <v>68</v>
      </c>
      <c r="B6" s="179">
        <v>1128</v>
      </c>
      <c r="C6" s="180" t="s">
        <v>309</v>
      </c>
      <c r="D6" s="180" t="s">
        <v>310</v>
      </c>
      <c r="E6" s="181" t="s">
        <v>311</v>
      </c>
      <c r="F6" s="180" t="s">
        <v>312</v>
      </c>
      <c r="G6" s="182">
        <v>0</v>
      </c>
      <c r="H6" s="182">
        <v>0</v>
      </c>
    </row>
    <row r="7" spans="1:22">
      <c r="A7" s="128"/>
      <c r="B7" s="179"/>
      <c r="C7" s="129"/>
      <c r="D7" s="180"/>
      <c r="E7" s="181"/>
      <c r="F7" s="129"/>
      <c r="G7" s="182"/>
      <c r="H7" s="182"/>
    </row>
    <row r="8" spans="1:22">
      <c r="A8" s="128" t="s">
        <v>69</v>
      </c>
      <c r="B8" s="179">
        <v>1128</v>
      </c>
      <c r="C8" s="180" t="s">
        <v>309</v>
      </c>
      <c r="D8" s="180" t="s">
        <v>313</v>
      </c>
      <c r="E8" s="181" t="s">
        <v>314</v>
      </c>
      <c r="F8" s="180" t="s">
        <v>312</v>
      </c>
      <c r="G8" s="182">
        <v>1439.9</v>
      </c>
      <c r="H8" s="182">
        <v>1440.04</v>
      </c>
    </row>
    <row r="9" spans="1:22">
      <c r="A9" s="128"/>
      <c r="B9" s="179"/>
      <c r="C9" s="129"/>
      <c r="D9" s="180"/>
      <c r="E9" s="181"/>
      <c r="F9" s="129"/>
      <c r="G9" s="182"/>
      <c r="H9" s="182"/>
    </row>
    <row r="10" spans="1:22">
      <c r="A10" s="128" t="s">
        <v>70</v>
      </c>
      <c r="B10" s="183" t="s">
        <v>315</v>
      </c>
      <c r="C10" s="184" t="s">
        <v>315</v>
      </c>
      <c r="D10" s="184" t="s">
        <v>315</v>
      </c>
      <c r="E10" s="184" t="s">
        <v>315</v>
      </c>
      <c r="F10" s="184" t="s">
        <v>315</v>
      </c>
      <c r="G10" s="184" t="s">
        <v>315</v>
      </c>
      <c r="H10" s="185" t="s">
        <v>315</v>
      </c>
    </row>
    <row r="11" spans="1:22">
      <c r="A11" s="128" t="s">
        <v>147</v>
      </c>
      <c r="B11" s="179"/>
      <c r="C11" s="129"/>
      <c r="D11" s="180"/>
      <c r="E11" s="181"/>
      <c r="F11" s="129"/>
      <c r="G11" s="182"/>
      <c r="H11" s="182"/>
    </row>
    <row r="12" spans="1:22">
      <c r="A12" s="128"/>
      <c r="B12" s="179"/>
      <c r="C12" s="129"/>
      <c r="D12" s="180"/>
      <c r="E12" s="181"/>
      <c r="F12" s="129"/>
      <c r="G12" s="182"/>
      <c r="H12" s="182"/>
    </row>
    <row r="13" spans="1:22">
      <c r="A13" s="128" t="s">
        <v>71</v>
      </c>
      <c r="B13" s="179">
        <v>1128</v>
      </c>
      <c r="C13" s="180" t="s">
        <v>309</v>
      </c>
      <c r="D13" s="186" t="s">
        <v>316</v>
      </c>
      <c r="E13" s="181" t="s">
        <v>317</v>
      </c>
      <c r="F13" s="180" t="s">
        <v>312</v>
      </c>
      <c r="G13" s="182">
        <v>2474101.87</v>
      </c>
      <c r="H13" s="182">
        <v>2471751.88</v>
      </c>
    </row>
    <row r="14" spans="1:22">
      <c r="A14" s="128"/>
      <c r="B14" s="179"/>
      <c r="C14" s="129"/>
      <c r="D14" s="186" t="s">
        <v>318</v>
      </c>
      <c r="E14" s="181" t="s">
        <v>314</v>
      </c>
      <c r="F14" s="180" t="s">
        <v>312</v>
      </c>
      <c r="G14" s="182">
        <v>184599.37</v>
      </c>
      <c r="H14" s="182">
        <v>184599.37</v>
      </c>
    </row>
    <row r="15" spans="1:22">
      <c r="A15" s="128"/>
      <c r="B15" s="179"/>
      <c r="C15" s="129"/>
      <c r="D15" s="186" t="s">
        <v>319</v>
      </c>
      <c r="E15" s="181" t="s">
        <v>314</v>
      </c>
      <c r="F15" s="180" t="s">
        <v>312</v>
      </c>
      <c r="G15" s="182">
        <v>53815.7</v>
      </c>
      <c r="H15" s="182">
        <v>53815.7</v>
      </c>
    </row>
    <row r="16" spans="1:22">
      <c r="A16" s="128"/>
      <c r="B16" s="179"/>
      <c r="C16" s="129"/>
      <c r="D16" s="180"/>
      <c r="E16" s="181"/>
      <c r="F16" s="129"/>
      <c r="G16" s="129"/>
      <c r="H16" s="129"/>
    </row>
    <row r="17" spans="1:8">
      <c r="A17" s="128" t="s">
        <v>72</v>
      </c>
      <c r="B17" s="183" t="s">
        <v>315</v>
      </c>
      <c r="C17" s="184" t="s">
        <v>315</v>
      </c>
      <c r="D17" s="184" t="s">
        <v>315</v>
      </c>
      <c r="E17" s="184" t="s">
        <v>315</v>
      </c>
      <c r="F17" s="184" t="s">
        <v>315</v>
      </c>
      <c r="G17" s="184" t="s">
        <v>315</v>
      </c>
      <c r="H17" s="184" t="s">
        <v>315</v>
      </c>
    </row>
    <row r="18" spans="1:8">
      <c r="A18" s="128"/>
      <c r="B18" s="179"/>
      <c r="C18" s="129"/>
      <c r="D18" s="180"/>
      <c r="E18" s="181"/>
      <c r="F18" s="129"/>
      <c r="G18" s="129"/>
      <c r="H18" s="129"/>
    </row>
    <row r="19" spans="1:8">
      <c r="A19" s="128" t="s">
        <v>73</v>
      </c>
      <c r="B19" s="183" t="s">
        <v>315</v>
      </c>
      <c r="C19" s="184" t="s">
        <v>315</v>
      </c>
      <c r="D19" s="184" t="s">
        <v>315</v>
      </c>
      <c r="E19" s="184" t="s">
        <v>315</v>
      </c>
      <c r="F19" s="184" t="s">
        <v>315</v>
      </c>
      <c r="G19" s="184" t="s">
        <v>315</v>
      </c>
      <c r="H19" s="184" t="s">
        <v>315</v>
      </c>
    </row>
    <row r="20" spans="1:8">
      <c r="A20" s="128" t="s">
        <v>74</v>
      </c>
      <c r="B20" s="179"/>
      <c r="C20" s="129"/>
      <c r="D20" s="129"/>
      <c r="E20" s="129"/>
      <c r="F20" s="129"/>
      <c r="G20" s="129"/>
      <c r="H20" s="129"/>
    </row>
    <row r="21" spans="1:8">
      <c r="A21" s="128" t="s">
        <v>75</v>
      </c>
      <c r="B21" s="183" t="s">
        <v>315</v>
      </c>
      <c r="C21" s="184" t="s">
        <v>315</v>
      </c>
      <c r="D21" s="184" t="s">
        <v>315</v>
      </c>
      <c r="E21" s="184" t="s">
        <v>315</v>
      </c>
      <c r="F21" s="184" t="s">
        <v>315</v>
      </c>
      <c r="G21" s="184" t="s">
        <v>315</v>
      </c>
      <c r="H21" s="184" t="s">
        <v>315</v>
      </c>
    </row>
    <row r="22" spans="1:8">
      <c r="A22" s="128" t="s">
        <v>76</v>
      </c>
      <c r="B22" s="183" t="s">
        <v>315</v>
      </c>
      <c r="C22" s="184" t="s">
        <v>315</v>
      </c>
      <c r="D22" s="184" t="s">
        <v>315</v>
      </c>
      <c r="E22" s="184" t="s">
        <v>315</v>
      </c>
      <c r="F22" s="184" t="s">
        <v>315</v>
      </c>
      <c r="G22" s="184" t="s">
        <v>315</v>
      </c>
      <c r="H22" s="184" t="s">
        <v>315</v>
      </c>
    </row>
    <row r="23" spans="1:8">
      <c r="A23" s="128" t="s">
        <v>77</v>
      </c>
      <c r="B23" s="183" t="s">
        <v>315</v>
      </c>
      <c r="C23" s="184" t="s">
        <v>315</v>
      </c>
      <c r="D23" s="184" t="s">
        <v>315</v>
      </c>
      <c r="E23" s="184" t="s">
        <v>315</v>
      </c>
      <c r="F23" s="184" t="s">
        <v>315</v>
      </c>
      <c r="G23" s="184" t="s">
        <v>315</v>
      </c>
      <c r="H23" s="184" t="s">
        <v>315</v>
      </c>
    </row>
    <row r="24" spans="1:8">
      <c r="A24" s="128" t="s">
        <v>148</v>
      </c>
      <c r="B24" s="183" t="s">
        <v>315</v>
      </c>
      <c r="C24" s="184" t="s">
        <v>315</v>
      </c>
      <c r="D24" s="184" t="s">
        <v>315</v>
      </c>
      <c r="E24" s="184" t="s">
        <v>315</v>
      </c>
      <c r="F24" s="184" t="s">
        <v>315</v>
      </c>
      <c r="G24" s="184" t="s">
        <v>315</v>
      </c>
      <c r="H24" s="184" t="s">
        <v>315</v>
      </c>
    </row>
    <row r="25" spans="1:8">
      <c r="A25" s="128"/>
      <c r="B25" s="179"/>
      <c r="C25" s="128"/>
      <c r="D25" s="179"/>
      <c r="E25" s="181"/>
      <c r="F25" s="128"/>
      <c r="G25" s="128"/>
      <c r="H25" s="128"/>
    </row>
    <row r="26" spans="1:8" ht="18">
      <c r="A26" s="125" t="s">
        <v>11</v>
      </c>
      <c r="B26" s="126"/>
      <c r="C26" s="127"/>
      <c r="D26" s="127"/>
      <c r="E26" s="127"/>
      <c r="F26" s="127"/>
      <c r="G26" s="127"/>
      <c r="H26" s="127"/>
    </row>
    <row r="27" spans="1:8">
      <c r="A27" s="96" t="s">
        <v>149</v>
      </c>
    </row>
    <row r="28" spans="1:8">
      <c r="A28" s="96" t="s">
        <v>243</v>
      </c>
    </row>
  </sheetData>
  <mergeCells count="4">
    <mergeCell ref="A3:A4"/>
    <mergeCell ref="B3:B4"/>
    <mergeCell ref="C3:H3"/>
    <mergeCell ref="A1:H1"/>
  </mergeCells>
  <pageMargins left="0.31496062992125984" right="0.31496062992125984"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X7"/>
  <sheetViews>
    <sheetView showGridLines="0" view="pageBreakPreview" zoomScaleNormal="100" zoomScaleSheetLayoutView="100" workbookViewId="0">
      <selection activeCell="E5" sqref="E5"/>
    </sheetView>
  </sheetViews>
  <sheetFormatPr baseColWidth="10" defaultColWidth="11.28515625" defaultRowHeight="11.25"/>
  <cols>
    <col min="1" max="1" width="11.7109375" style="5" customWidth="1"/>
    <col min="2" max="2" width="27.28515625" style="5" customWidth="1"/>
    <col min="3" max="3" width="35.85546875" style="5" customWidth="1"/>
    <col min="4" max="4" width="5" style="5" customWidth="1"/>
    <col min="5" max="5" width="12.7109375" style="5" customWidth="1"/>
    <col min="6" max="6" width="11.5703125" style="5" customWidth="1"/>
    <col min="7" max="7" width="11.42578125" style="5" customWidth="1"/>
    <col min="8" max="9" width="5" style="5" customWidth="1"/>
    <col min="10" max="10" width="14" style="5" customWidth="1"/>
    <col min="11" max="12" width="5" style="5" customWidth="1"/>
    <col min="13" max="13" width="13.140625" style="5" customWidth="1"/>
    <col min="14" max="14" width="5" style="5" customWidth="1"/>
    <col min="15" max="15" width="14" style="5" customWidth="1"/>
    <col min="16" max="17" width="5" style="5" customWidth="1"/>
    <col min="18" max="18" width="13.42578125" style="5" customWidth="1"/>
    <col min="19" max="19" width="6.140625" style="5" customWidth="1"/>
    <col min="20" max="16384" width="11.28515625" style="5"/>
  </cols>
  <sheetData>
    <row r="1" spans="2:24" ht="38.25" customHeight="1">
      <c r="B1" s="441" t="s">
        <v>254</v>
      </c>
      <c r="C1" s="442"/>
      <c r="D1" s="442"/>
      <c r="E1" s="442"/>
      <c r="F1" s="442"/>
      <c r="G1" s="442"/>
      <c r="H1" s="442"/>
      <c r="I1" s="442"/>
      <c r="J1" s="442"/>
      <c r="K1" s="442"/>
      <c r="L1" s="442"/>
      <c r="M1" s="442"/>
      <c r="N1" s="442"/>
      <c r="O1" s="442"/>
      <c r="P1" s="442"/>
      <c r="Q1" s="442"/>
      <c r="R1" s="442"/>
      <c r="S1" s="443"/>
    </row>
    <row r="2" spans="2:24" ht="23.25" customHeight="1">
      <c r="B2" s="451" t="s">
        <v>298</v>
      </c>
      <c r="C2" s="452"/>
      <c r="D2" s="452"/>
      <c r="E2" s="452"/>
      <c r="F2" s="452"/>
      <c r="G2" s="452"/>
      <c r="H2" s="452"/>
      <c r="I2" s="452"/>
      <c r="J2" s="452"/>
      <c r="K2" s="452"/>
      <c r="L2" s="452"/>
      <c r="M2" s="452"/>
      <c r="N2" s="452"/>
      <c r="O2" s="452"/>
      <c r="P2" s="452"/>
      <c r="Q2" s="452"/>
      <c r="R2" s="452"/>
      <c r="S2" s="453"/>
      <c r="T2" s="6"/>
      <c r="U2" s="6"/>
      <c r="V2" s="6"/>
      <c r="W2" s="6"/>
      <c r="X2" s="6"/>
    </row>
    <row r="3" spans="2:24" s="7" customFormat="1" ht="28.5" customHeight="1">
      <c r="B3" s="444" t="s">
        <v>7</v>
      </c>
      <c r="C3" s="446" t="s">
        <v>28</v>
      </c>
      <c r="D3" s="448" t="s">
        <v>8</v>
      </c>
      <c r="E3" s="449"/>
      <c r="F3" s="449"/>
      <c r="G3" s="449"/>
      <c r="H3" s="449"/>
      <c r="I3" s="449"/>
      <c r="J3" s="450"/>
      <c r="K3" s="448" t="s">
        <v>9</v>
      </c>
      <c r="L3" s="449"/>
      <c r="M3" s="449"/>
      <c r="N3" s="449"/>
      <c r="O3" s="450"/>
      <c r="P3" s="448" t="s">
        <v>10</v>
      </c>
      <c r="Q3" s="450"/>
      <c r="R3" s="448" t="s">
        <v>11</v>
      </c>
      <c r="S3" s="450"/>
    </row>
    <row r="4" spans="2:24" s="8" customFormat="1" ht="74.25" customHeight="1">
      <c r="B4" s="445"/>
      <c r="C4" s="447"/>
      <c r="D4" s="92" t="s">
        <v>12</v>
      </c>
      <c r="E4" s="92" t="s">
        <v>13</v>
      </c>
      <c r="F4" s="92" t="s">
        <v>14</v>
      </c>
      <c r="G4" s="92" t="s">
        <v>15</v>
      </c>
      <c r="H4" s="92" t="s">
        <v>16</v>
      </c>
      <c r="I4" s="92" t="s">
        <v>17</v>
      </c>
      <c r="J4" s="92" t="s">
        <v>18</v>
      </c>
      <c r="K4" s="92" t="s">
        <v>19</v>
      </c>
      <c r="L4" s="92" t="s">
        <v>20</v>
      </c>
      <c r="M4" s="92" t="s">
        <v>21</v>
      </c>
      <c r="N4" s="92" t="s">
        <v>22</v>
      </c>
      <c r="O4" s="92" t="s">
        <v>23</v>
      </c>
      <c r="P4" s="92" t="s">
        <v>24</v>
      </c>
      <c r="Q4" s="92" t="s">
        <v>25</v>
      </c>
      <c r="R4" s="92" t="s">
        <v>26</v>
      </c>
      <c r="S4" s="92" t="s">
        <v>27</v>
      </c>
    </row>
    <row r="5" spans="2:24" ht="44.25" customHeight="1">
      <c r="B5" s="387" t="s">
        <v>290</v>
      </c>
      <c r="C5" s="242" t="s">
        <v>291</v>
      </c>
      <c r="D5" s="243">
        <v>0</v>
      </c>
      <c r="E5" s="244">
        <v>6970950</v>
      </c>
      <c r="F5" s="244">
        <v>3239206</v>
      </c>
      <c r="G5" s="244">
        <v>7797735</v>
      </c>
      <c r="H5" s="244">
        <v>0</v>
      </c>
      <c r="I5" s="244">
        <v>0</v>
      </c>
      <c r="J5" s="245">
        <f>SUM(D5:I5)</f>
        <v>18007891</v>
      </c>
      <c r="K5" s="243">
        <v>0</v>
      </c>
      <c r="L5" s="244">
        <v>0</v>
      </c>
      <c r="M5" s="244">
        <v>58988484</v>
      </c>
      <c r="N5" s="244">
        <v>0</v>
      </c>
      <c r="O5" s="245">
        <f>SUM(K5:N5)</f>
        <v>58988484</v>
      </c>
      <c r="P5" s="243">
        <v>0</v>
      </c>
      <c r="Q5" s="245">
        <v>0</v>
      </c>
      <c r="R5" s="246">
        <f>SUM(Q5,O5,J5)</f>
        <v>76996375</v>
      </c>
      <c r="S5" s="247">
        <v>100</v>
      </c>
    </row>
    <row r="6" spans="2:24" ht="22.5" customHeight="1">
      <c r="B6" s="93" t="s">
        <v>35</v>
      </c>
      <c r="C6" s="93"/>
      <c r="D6" s="94">
        <f t="shared" ref="D6:R6" si="0">SUM(D5:D5)</f>
        <v>0</v>
      </c>
      <c r="E6" s="94">
        <f t="shared" si="0"/>
        <v>6970950</v>
      </c>
      <c r="F6" s="94">
        <f t="shared" si="0"/>
        <v>3239206</v>
      </c>
      <c r="G6" s="94">
        <f t="shared" si="0"/>
        <v>7797735</v>
      </c>
      <c r="H6" s="94">
        <f t="shared" si="0"/>
        <v>0</v>
      </c>
      <c r="I6" s="94">
        <f t="shared" si="0"/>
        <v>0</v>
      </c>
      <c r="J6" s="94">
        <f t="shared" si="0"/>
        <v>18007891</v>
      </c>
      <c r="K6" s="94">
        <f t="shared" si="0"/>
        <v>0</v>
      </c>
      <c r="L6" s="94">
        <f t="shared" si="0"/>
        <v>0</v>
      </c>
      <c r="M6" s="94">
        <f t="shared" si="0"/>
        <v>58988484</v>
      </c>
      <c r="N6" s="94">
        <f t="shared" si="0"/>
        <v>0</v>
      </c>
      <c r="O6" s="94">
        <f t="shared" si="0"/>
        <v>58988484</v>
      </c>
      <c r="P6" s="94">
        <f t="shared" si="0"/>
        <v>0</v>
      </c>
      <c r="Q6" s="94">
        <f t="shared" si="0"/>
        <v>0</v>
      </c>
      <c r="R6" s="94">
        <f t="shared" si="0"/>
        <v>76996375</v>
      </c>
      <c r="S6" s="94">
        <v>100</v>
      </c>
    </row>
    <row r="7" spans="2:24">
      <c r="B7" s="9"/>
      <c r="C7" s="9"/>
      <c r="D7" s="10"/>
      <c r="E7" s="10"/>
      <c r="F7" s="11"/>
      <c r="G7" s="11"/>
      <c r="H7" s="11"/>
      <c r="I7" s="11"/>
      <c r="J7" s="11"/>
      <c r="K7" s="11"/>
      <c r="L7" s="11"/>
      <c r="M7" s="11"/>
      <c r="N7" s="11"/>
      <c r="O7" s="11"/>
      <c r="P7" s="11"/>
      <c r="Q7" s="11"/>
      <c r="R7" s="11"/>
      <c r="S7" s="11"/>
    </row>
  </sheetData>
  <mergeCells count="8">
    <mergeCell ref="B1:S1"/>
    <mergeCell ref="B3:B4"/>
    <mergeCell ref="C3:C4"/>
    <mergeCell ref="D3:J3"/>
    <mergeCell ref="K3:O3"/>
    <mergeCell ref="P3:Q3"/>
    <mergeCell ref="R3:S3"/>
    <mergeCell ref="B2:S2"/>
  </mergeCells>
  <pageMargins left="0" right="0.19685039370078741" top="0.74803149606299213" bottom="0.74803149606299213"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U19"/>
  <sheetViews>
    <sheetView showGridLines="0" view="pageBreakPreview" zoomScaleNormal="100" zoomScaleSheetLayoutView="100" workbookViewId="0">
      <selection activeCell="F10" sqref="F10"/>
    </sheetView>
  </sheetViews>
  <sheetFormatPr baseColWidth="10" defaultColWidth="11.28515625" defaultRowHeight="11.25"/>
  <cols>
    <col min="1" max="1" width="33" style="5" customWidth="1"/>
    <col min="2" max="2" width="7" style="5" customWidth="1"/>
    <col min="3" max="3" width="7.7109375" style="5" customWidth="1"/>
    <col min="4" max="4" width="7.85546875" style="5" customWidth="1"/>
    <col min="5" max="5" width="8" style="5" customWidth="1"/>
    <col min="6" max="7" width="7" style="5" customWidth="1"/>
    <col min="8" max="8" width="11.7109375" style="5" customWidth="1"/>
    <col min="9" max="10" width="7" style="5" customWidth="1"/>
    <col min="11" max="11" width="9.28515625" style="5" customWidth="1"/>
    <col min="12" max="12" width="7" style="5" customWidth="1"/>
    <col min="13" max="14" width="11.7109375" style="5" customWidth="1"/>
    <col min="15" max="15" width="11" style="5" customWidth="1"/>
    <col min="16" max="16" width="7" style="5" customWidth="1"/>
    <col min="17" max="16384" width="11.28515625" style="5"/>
  </cols>
  <sheetData>
    <row r="1" spans="1:21" ht="28.5" customHeight="1">
      <c r="A1" s="454" t="s">
        <v>255</v>
      </c>
      <c r="B1" s="454"/>
      <c r="C1" s="454"/>
      <c r="D1" s="454"/>
      <c r="E1" s="454"/>
      <c r="F1" s="454"/>
      <c r="G1" s="454"/>
      <c r="H1" s="454"/>
      <c r="I1" s="454"/>
      <c r="J1" s="454"/>
      <c r="K1" s="454"/>
      <c r="L1" s="454"/>
      <c r="M1" s="454"/>
      <c r="N1" s="454"/>
      <c r="O1" s="454"/>
      <c r="P1" s="454"/>
    </row>
    <row r="2" spans="1:21" ht="20.25" customHeight="1">
      <c r="A2" s="451" t="s">
        <v>298</v>
      </c>
      <c r="B2" s="452"/>
      <c r="C2" s="452"/>
      <c r="D2" s="452"/>
      <c r="E2" s="452"/>
      <c r="F2" s="452"/>
      <c r="G2" s="452"/>
      <c r="H2" s="452"/>
      <c r="I2" s="452"/>
      <c r="J2" s="452"/>
      <c r="K2" s="452"/>
      <c r="L2" s="452"/>
      <c r="M2" s="452"/>
      <c r="N2" s="452"/>
      <c r="O2" s="452"/>
      <c r="P2" s="453"/>
      <c r="Q2" s="6"/>
      <c r="R2" s="6"/>
      <c r="S2" s="6"/>
      <c r="T2" s="6"/>
      <c r="U2" s="6"/>
    </row>
    <row r="3" spans="1:21" ht="30.75" customHeight="1">
      <c r="A3" s="455" t="s">
        <v>53</v>
      </c>
      <c r="B3" s="457" t="s">
        <v>187</v>
      </c>
      <c r="C3" s="457"/>
      <c r="D3" s="457"/>
      <c r="E3" s="457"/>
      <c r="F3" s="457"/>
      <c r="G3" s="457"/>
      <c r="H3" s="457"/>
      <c r="I3" s="457" t="s">
        <v>186</v>
      </c>
      <c r="J3" s="457"/>
      <c r="K3" s="457"/>
      <c r="L3" s="457"/>
      <c r="M3" s="457"/>
      <c r="N3" s="74" t="s">
        <v>188</v>
      </c>
      <c r="O3" s="458" t="s">
        <v>11</v>
      </c>
      <c r="P3" s="458"/>
    </row>
    <row r="4" spans="1:21" s="13" customFormat="1" ht="80.25" customHeight="1">
      <c r="A4" s="456"/>
      <c r="B4" s="104" t="s">
        <v>54</v>
      </c>
      <c r="C4" s="104" t="s">
        <v>55</v>
      </c>
      <c r="D4" s="104" t="s">
        <v>56</v>
      </c>
      <c r="E4" s="104" t="s">
        <v>57</v>
      </c>
      <c r="F4" s="104" t="s">
        <v>58</v>
      </c>
      <c r="G4" s="104" t="s">
        <v>59</v>
      </c>
      <c r="H4" s="105" t="s">
        <v>60</v>
      </c>
      <c r="I4" s="104" t="s">
        <v>61</v>
      </c>
      <c r="J4" s="104" t="s">
        <v>59</v>
      </c>
      <c r="K4" s="104" t="s">
        <v>62</v>
      </c>
      <c r="L4" s="104" t="s">
        <v>63</v>
      </c>
      <c r="M4" s="105" t="s">
        <v>64</v>
      </c>
      <c r="N4" s="105" t="s">
        <v>65</v>
      </c>
      <c r="O4" s="106" t="s">
        <v>66</v>
      </c>
      <c r="P4" s="106" t="s">
        <v>67</v>
      </c>
    </row>
    <row r="5" spans="1:21">
      <c r="A5" s="108"/>
      <c r="B5" s="109"/>
      <c r="C5" s="109"/>
      <c r="D5" s="109"/>
      <c r="E5" s="109"/>
      <c r="F5" s="109"/>
      <c r="G5" s="109"/>
      <c r="H5" s="109"/>
      <c r="I5" s="109"/>
      <c r="J5" s="109"/>
      <c r="K5" s="109"/>
      <c r="L5" s="109"/>
      <c r="M5" s="109"/>
      <c r="N5" s="109"/>
      <c r="O5" s="109"/>
      <c r="P5" s="108"/>
    </row>
    <row r="6" spans="1:21" ht="21.75" customHeight="1">
      <c r="A6" s="110" t="s">
        <v>68</v>
      </c>
      <c r="B6" s="109">
        <v>0</v>
      </c>
      <c r="C6" s="109">
        <v>6970950</v>
      </c>
      <c r="D6" s="109">
        <v>3239206</v>
      </c>
      <c r="E6" s="109">
        <v>7631801</v>
      </c>
      <c r="F6" s="109">
        <v>0</v>
      </c>
      <c r="G6" s="109">
        <v>0</v>
      </c>
      <c r="H6" s="109">
        <f>SUM(C6:G6)</f>
        <v>17841957</v>
      </c>
      <c r="I6" s="109">
        <v>0</v>
      </c>
      <c r="J6" s="109">
        <v>0</v>
      </c>
      <c r="K6" s="109">
        <v>55927504</v>
      </c>
      <c r="L6" s="109">
        <v>0</v>
      </c>
      <c r="M6" s="109">
        <f>SUM(I6:L6)</f>
        <v>55927504</v>
      </c>
      <c r="N6" s="109">
        <v>0</v>
      </c>
      <c r="O6" s="109">
        <f>SUM(N6,M6,H6)</f>
        <v>73769461</v>
      </c>
      <c r="P6" s="151">
        <f>O6/O18%</f>
        <v>95.809005294080407</v>
      </c>
    </row>
    <row r="7" spans="1:21" ht="20.25" customHeight="1">
      <c r="A7" s="110" t="s">
        <v>69</v>
      </c>
      <c r="B7" s="109">
        <v>0</v>
      </c>
      <c r="C7" s="109">
        <v>0</v>
      </c>
      <c r="D7" s="109">
        <v>0</v>
      </c>
      <c r="E7" s="109">
        <v>20525</v>
      </c>
      <c r="F7" s="109">
        <v>0</v>
      </c>
      <c r="G7" s="109">
        <v>0</v>
      </c>
      <c r="H7" s="109">
        <f>SUM(B7:G7)</f>
        <v>20525</v>
      </c>
      <c r="I7" s="109">
        <v>0</v>
      </c>
      <c r="J7" s="109">
        <v>0</v>
      </c>
      <c r="K7" s="109">
        <v>0</v>
      </c>
      <c r="L7" s="109">
        <v>0</v>
      </c>
      <c r="M7" s="109">
        <f t="shared" ref="M7:M17" si="0">SUM(I7:L7)</f>
        <v>0</v>
      </c>
      <c r="N7" s="109">
        <v>0</v>
      </c>
      <c r="O7" s="109">
        <f t="shared" ref="O7:O17" si="1">SUM(N7,M7,H7)</f>
        <v>20525</v>
      </c>
      <c r="P7" s="151">
        <f>O7/O18%</f>
        <v>2.6657099116679194E-2</v>
      </c>
    </row>
    <row r="8" spans="1:21" ht="18" customHeight="1">
      <c r="A8" s="110" t="s">
        <v>292</v>
      </c>
      <c r="B8" s="109">
        <v>0</v>
      </c>
      <c r="C8" s="109">
        <v>0</v>
      </c>
      <c r="D8" s="109">
        <v>0</v>
      </c>
      <c r="E8" s="109">
        <v>0</v>
      </c>
      <c r="F8" s="109">
        <v>0</v>
      </c>
      <c r="G8" s="109">
        <v>0</v>
      </c>
      <c r="H8" s="109">
        <v>0</v>
      </c>
      <c r="I8" s="109">
        <v>0</v>
      </c>
      <c r="J8" s="109">
        <v>0</v>
      </c>
      <c r="K8" s="109">
        <v>0</v>
      </c>
      <c r="L8" s="109">
        <v>0</v>
      </c>
      <c r="M8" s="109">
        <f t="shared" si="0"/>
        <v>0</v>
      </c>
      <c r="N8" s="109">
        <v>0</v>
      </c>
      <c r="O8" s="109">
        <f t="shared" si="1"/>
        <v>0</v>
      </c>
      <c r="P8" s="108">
        <v>0</v>
      </c>
    </row>
    <row r="9" spans="1:21" ht="19.5" customHeight="1">
      <c r="A9" s="111" t="s">
        <v>71</v>
      </c>
      <c r="B9" s="109">
        <v>0</v>
      </c>
      <c r="C9" s="109">
        <v>0</v>
      </c>
      <c r="D9" s="109">
        <v>0</v>
      </c>
      <c r="E9" s="109">
        <v>0</v>
      </c>
      <c r="F9" s="109">
        <v>0</v>
      </c>
      <c r="G9" s="109">
        <v>0</v>
      </c>
      <c r="H9" s="109">
        <v>0</v>
      </c>
      <c r="I9" s="109">
        <v>0</v>
      </c>
      <c r="J9" s="109">
        <v>0</v>
      </c>
      <c r="K9" s="109">
        <v>0</v>
      </c>
      <c r="L9" s="109">
        <v>0</v>
      </c>
      <c r="M9" s="109">
        <f t="shared" si="0"/>
        <v>0</v>
      </c>
      <c r="N9" s="109">
        <v>0</v>
      </c>
      <c r="O9" s="109">
        <f t="shared" si="1"/>
        <v>0</v>
      </c>
      <c r="P9" s="108">
        <v>0</v>
      </c>
    </row>
    <row r="10" spans="1:21" ht="18" customHeight="1">
      <c r="A10" s="110" t="s">
        <v>72</v>
      </c>
      <c r="B10" s="109">
        <f t="shared" ref="B10:G10" si="2">SUM(B11:B17)</f>
        <v>0</v>
      </c>
      <c r="C10" s="109">
        <f t="shared" si="2"/>
        <v>0</v>
      </c>
      <c r="D10" s="109">
        <f t="shared" si="2"/>
        <v>0</v>
      </c>
      <c r="E10" s="109">
        <f t="shared" si="2"/>
        <v>145409</v>
      </c>
      <c r="F10" s="109">
        <f t="shared" si="2"/>
        <v>0</v>
      </c>
      <c r="G10" s="109">
        <f t="shared" si="2"/>
        <v>0</v>
      </c>
      <c r="H10" s="109">
        <f>SUM(H11:H17)</f>
        <v>145409</v>
      </c>
      <c r="I10" s="109">
        <v>0</v>
      </c>
      <c r="J10" s="109">
        <v>0</v>
      </c>
      <c r="K10" s="109">
        <v>3060980</v>
      </c>
      <c r="L10" s="109">
        <v>0</v>
      </c>
      <c r="M10" s="109">
        <f t="shared" si="0"/>
        <v>3060980</v>
      </c>
      <c r="N10" s="109">
        <v>0</v>
      </c>
      <c r="O10" s="109">
        <f t="shared" si="1"/>
        <v>3206389</v>
      </c>
      <c r="P10" s="151">
        <f>O10/O18%</f>
        <v>4.1643376068029179</v>
      </c>
    </row>
    <row r="11" spans="1:21" ht="15">
      <c r="A11" s="131" t="s">
        <v>181</v>
      </c>
      <c r="B11" s="109">
        <v>0</v>
      </c>
      <c r="C11" s="109">
        <v>0</v>
      </c>
      <c r="D11" s="109">
        <v>0</v>
      </c>
      <c r="E11" s="109">
        <v>0</v>
      </c>
      <c r="F11" s="109">
        <v>0</v>
      </c>
      <c r="G11" s="109">
        <v>0</v>
      </c>
      <c r="H11" s="109">
        <v>0</v>
      </c>
      <c r="I11" s="109">
        <v>0</v>
      </c>
      <c r="J11" s="109">
        <v>0</v>
      </c>
      <c r="K11" s="109">
        <v>0</v>
      </c>
      <c r="L11" s="109">
        <v>0</v>
      </c>
      <c r="M11" s="109">
        <f t="shared" si="0"/>
        <v>0</v>
      </c>
      <c r="N11" s="109">
        <v>0</v>
      </c>
      <c r="O11" s="109">
        <f t="shared" si="1"/>
        <v>0</v>
      </c>
      <c r="P11" s="108">
        <v>0</v>
      </c>
    </row>
    <row r="12" spans="1:21" ht="30">
      <c r="A12" s="132" t="s">
        <v>182</v>
      </c>
      <c r="B12" s="109">
        <v>0</v>
      </c>
      <c r="C12" s="109">
        <v>0</v>
      </c>
      <c r="D12" s="109">
        <v>0</v>
      </c>
      <c r="E12" s="109">
        <v>145409</v>
      </c>
      <c r="F12" s="109">
        <v>0</v>
      </c>
      <c r="G12" s="109">
        <v>0</v>
      </c>
      <c r="H12" s="109">
        <f>SUM(B12:G12)</f>
        <v>145409</v>
      </c>
      <c r="I12" s="109">
        <v>0</v>
      </c>
      <c r="J12" s="109">
        <v>0</v>
      </c>
      <c r="K12" s="109">
        <v>3060980</v>
      </c>
      <c r="L12" s="109">
        <v>0</v>
      </c>
      <c r="M12" s="109">
        <f t="shared" si="0"/>
        <v>3060980</v>
      </c>
      <c r="N12" s="109">
        <v>0</v>
      </c>
      <c r="O12" s="109">
        <f t="shared" si="1"/>
        <v>3206389</v>
      </c>
      <c r="P12" s="151">
        <f>O12/O18%</f>
        <v>4.1643376068029179</v>
      </c>
    </row>
    <row r="13" spans="1:21" ht="30">
      <c r="A13" s="132" t="s">
        <v>183</v>
      </c>
      <c r="B13" s="109">
        <v>0</v>
      </c>
      <c r="C13" s="109">
        <v>0</v>
      </c>
      <c r="D13" s="109">
        <v>0</v>
      </c>
      <c r="E13" s="109">
        <v>0</v>
      </c>
      <c r="F13" s="109">
        <v>0</v>
      </c>
      <c r="G13" s="109">
        <v>0</v>
      </c>
      <c r="H13" s="109">
        <v>0</v>
      </c>
      <c r="I13" s="109">
        <v>0</v>
      </c>
      <c r="J13" s="109">
        <v>0</v>
      </c>
      <c r="K13" s="109"/>
      <c r="L13" s="109">
        <v>0</v>
      </c>
      <c r="M13" s="109">
        <f t="shared" si="0"/>
        <v>0</v>
      </c>
      <c r="N13" s="109">
        <v>0</v>
      </c>
      <c r="O13" s="109">
        <f t="shared" si="1"/>
        <v>0</v>
      </c>
      <c r="P13" s="108">
        <v>0</v>
      </c>
    </row>
    <row r="14" spans="1:21" ht="15">
      <c r="A14" s="133" t="s">
        <v>184</v>
      </c>
      <c r="B14" s="109">
        <v>0</v>
      </c>
      <c r="C14" s="109">
        <v>0</v>
      </c>
      <c r="D14" s="109">
        <v>0</v>
      </c>
      <c r="E14" s="109">
        <v>0</v>
      </c>
      <c r="F14" s="109">
        <v>0</v>
      </c>
      <c r="G14" s="109">
        <v>0</v>
      </c>
      <c r="H14" s="109">
        <v>0</v>
      </c>
      <c r="I14" s="109">
        <v>0</v>
      </c>
      <c r="J14" s="109">
        <v>0</v>
      </c>
      <c r="K14" s="109"/>
      <c r="L14" s="109">
        <v>0</v>
      </c>
      <c r="M14" s="109">
        <f t="shared" si="0"/>
        <v>0</v>
      </c>
      <c r="N14" s="109">
        <v>0</v>
      </c>
      <c r="O14" s="109">
        <f t="shared" si="1"/>
        <v>0</v>
      </c>
      <c r="P14" s="108">
        <v>0</v>
      </c>
    </row>
    <row r="15" spans="1:21" ht="15">
      <c r="A15" s="133" t="s">
        <v>185</v>
      </c>
      <c r="B15" s="109">
        <v>0</v>
      </c>
      <c r="C15" s="109">
        <v>0</v>
      </c>
      <c r="D15" s="109">
        <v>0</v>
      </c>
      <c r="E15" s="109">
        <v>0</v>
      </c>
      <c r="F15" s="109">
        <v>0</v>
      </c>
      <c r="G15" s="109">
        <v>0</v>
      </c>
      <c r="H15" s="109">
        <v>0</v>
      </c>
      <c r="I15" s="109">
        <v>0</v>
      </c>
      <c r="J15" s="109">
        <v>0</v>
      </c>
      <c r="K15" s="109"/>
      <c r="L15" s="109">
        <v>0</v>
      </c>
      <c r="M15" s="109">
        <f t="shared" si="0"/>
        <v>0</v>
      </c>
      <c r="N15" s="109">
        <v>0</v>
      </c>
      <c r="O15" s="109">
        <f t="shared" si="1"/>
        <v>0</v>
      </c>
      <c r="P15" s="108">
        <v>0</v>
      </c>
    </row>
    <row r="16" spans="1:21" ht="15">
      <c r="A16" s="133" t="s">
        <v>293</v>
      </c>
      <c r="B16" s="109">
        <v>0</v>
      </c>
      <c r="C16" s="109">
        <v>0</v>
      </c>
      <c r="D16" s="109">
        <v>0</v>
      </c>
      <c r="E16" s="109">
        <v>0</v>
      </c>
      <c r="F16" s="109">
        <v>0</v>
      </c>
      <c r="G16" s="109">
        <v>0</v>
      </c>
      <c r="H16" s="109">
        <v>0</v>
      </c>
      <c r="I16" s="109">
        <v>0</v>
      </c>
      <c r="J16" s="109">
        <v>0</v>
      </c>
      <c r="K16" s="109"/>
      <c r="L16" s="109">
        <v>0</v>
      </c>
      <c r="M16" s="109">
        <f t="shared" si="0"/>
        <v>0</v>
      </c>
      <c r="N16" s="109">
        <v>0</v>
      </c>
      <c r="O16" s="109">
        <f t="shared" si="1"/>
        <v>0</v>
      </c>
      <c r="P16" s="108">
        <v>0</v>
      </c>
    </row>
    <row r="17" spans="1:16">
      <c r="A17" s="108"/>
      <c r="B17" s="108">
        <v>0</v>
      </c>
      <c r="C17" s="108">
        <v>0</v>
      </c>
      <c r="D17" s="108">
        <v>0</v>
      </c>
      <c r="E17" s="108">
        <v>0</v>
      </c>
      <c r="F17" s="108">
        <v>0</v>
      </c>
      <c r="G17" s="108">
        <v>0</v>
      </c>
      <c r="H17" s="108">
        <v>0</v>
      </c>
      <c r="I17" s="108">
        <v>0</v>
      </c>
      <c r="J17" s="108">
        <v>0</v>
      </c>
      <c r="K17" s="108"/>
      <c r="L17" s="108">
        <v>0</v>
      </c>
      <c r="M17" s="109">
        <f t="shared" si="0"/>
        <v>0</v>
      </c>
      <c r="N17" s="108">
        <v>0</v>
      </c>
      <c r="O17" s="109">
        <f t="shared" si="1"/>
        <v>0</v>
      </c>
      <c r="P17" s="108">
        <v>0</v>
      </c>
    </row>
    <row r="18" spans="1:16" ht="19.5" customHeight="1">
      <c r="A18" s="107" t="s">
        <v>11</v>
      </c>
      <c r="B18" s="134">
        <f>SUM(B6:B10)</f>
        <v>0</v>
      </c>
      <c r="C18" s="134">
        <f>SUM(C6:C10)</f>
        <v>6970950</v>
      </c>
      <c r="D18" s="134">
        <f>SUM(D6:D10)</f>
        <v>3239206</v>
      </c>
      <c r="E18" s="134">
        <f>SUM(E6:E10)</f>
        <v>7797735</v>
      </c>
      <c r="F18" s="134">
        <f t="shared" ref="F18:N18" si="3">SUM(F6:F10)</f>
        <v>0</v>
      </c>
      <c r="G18" s="134">
        <f t="shared" si="3"/>
        <v>0</v>
      </c>
      <c r="H18" s="134">
        <f>SUM(H6:H10)</f>
        <v>18007891</v>
      </c>
      <c r="I18" s="134">
        <f t="shared" si="3"/>
        <v>0</v>
      </c>
      <c r="J18" s="134">
        <f t="shared" si="3"/>
        <v>0</v>
      </c>
      <c r="K18" s="134">
        <f>SUM(K6:K10)</f>
        <v>58988484</v>
      </c>
      <c r="L18" s="134">
        <f t="shared" si="3"/>
        <v>0</v>
      </c>
      <c r="M18" s="134">
        <f>SUM(M6:M10)</f>
        <v>58988484</v>
      </c>
      <c r="N18" s="134">
        <f t="shared" si="3"/>
        <v>0</v>
      </c>
      <c r="O18" s="134">
        <f>SUM(O6:O10)</f>
        <v>76996375</v>
      </c>
      <c r="P18" s="152">
        <f>O18/O18%</f>
        <v>100</v>
      </c>
    </row>
    <row r="19" spans="1:16">
      <c r="A19" s="9"/>
    </row>
  </sheetData>
  <mergeCells count="6">
    <mergeCell ref="A1:P1"/>
    <mergeCell ref="A3:A4"/>
    <mergeCell ref="B3:H3"/>
    <mergeCell ref="I3:M3"/>
    <mergeCell ref="O3:P3"/>
    <mergeCell ref="A2:P2"/>
  </mergeCells>
  <pageMargins left="0.59055118110236227" right="0.19685039370078741"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S114"/>
  <sheetViews>
    <sheetView showGridLines="0" view="pageBreakPreview" zoomScaleNormal="115" zoomScaleSheetLayoutView="100" workbookViewId="0">
      <pane xSplit="2" ySplit="4" topLeftCell="C5" activePane="bottomRight" state="frozen"/>
      <selection activeCell="A10" sqref="A10"/>
      <selection pane="topRight" activeCell="A10" sqref="A10"/>
      <selection pane="bottomLeft" activeCell="A10" sqref="A10"/>
      <selection pane="bottomRight" activeCell="F62" sqref="F62"/>
    </sheetView>
  </sheetViews>
  <sheetFormatPr baseColWidth="10" defaultColWidth="11.42578125" defaultRowHeight="12"/>
  <cols>
    <col min="1" max="1" width="29.7109375" style="14" customWidth="1"/>
    <col min="2" max="2" width="16.28515625" style="14" bestFit="1" customWidth="1"/>
    <col min="3" max="3" width="8.7109375" style="14" customWidth="1"/>
    <col min="4" max="4" width="9.85546875" style="14" customWidth="1"/>
    <col min="5" max="5" width="10.140625" style="14" customWidth="1"/>
    <col min="6" max="6" width="12.85546875" style="14" customWidth="1"/>
    <col min="7" max="7" width="8.85546875" style="14" customWidth="1"/>
    <col min="8" max="8" width="8.7109375" style="14" customWidth="1"/>
    <col min="9" max="9" width="14.140625" style="14" customWidth="1"/>
    <col min="10" max="11" width="8.7109375" style="14" customWidth="1"/>
    <col min="12" max="12" width="13.140625" style="14" customWidth="1"/>
    <col min="13" max="13" width="8.7109375" style="14" customWidth="1"/>
    <col min="14" max="14" width="10.85546875" style="14" customWidth="1"/>
    <col min="15" max="16" width="8.7109375" style="14" customWidth="1"/>
    <col min="17" max="17" width="12.28515625" style="14" customWidth="1"/>
    <col min="18" max="18" width="11.140625" style="14" customWidth="1"/>
    <col min="19" max="16384" width="11.42578125" style="14"/>
  </cols>
  <sheetData>
    <row r="1" spans="1:19" ht="27" customHeight="1">
      <c r="A1" s="459" t="s">
        <v>256</v>
      </c>
      <c r="B1" s="459"/>
      <c r="C1" s="459"/>
      <c r="D1" s="459"/>
      <c r="E1" s="459"/>
      <c r="F1" s="459"/>
      <c r="G1" s="459"/>
      <c r="H1" s="459"/>
      <c r="I1" s="459"/>
      <c r="J1" s="459"/>
      <c r="K1" s="459"/>
      <c r="L1" s="459"/>
      <c r="M1" s="459"/>
      <c r="N1" s="459"/>
      <c r="O1" s="459"/>
      <c r="P1" s="459"/>
      <c r="Q1" s="459"/>
      <c r="R1" s="459"/>
    </row>
    <row r="2" spans="1:19" ht="20.25" customHeight="1">
      <c r="A2" s="451" t="s">
        <v>298</v>
      </c>
      <c r="B2" s="452"/>
      <c r="C2" s="452"/>
      <c r="D2" s="452"/>
      <c r="E2" s="452"/>
      <c r="F2" s="452"/>
      <c r="G2" s="452"/>
      <c r="H2" s="452"/>
      <c r="I2" s="452"/>
      <c r="J2" s="452"/>
      <c r="K2" s="452"/>
      <c r="L2" s="452"/>
      <c r="M2" s="452"/>
      <c r="N2" s="452"/>
      <c r="O2" s="452"/>
      <c r="P2" s="452"/>
      <c r="Q2" s="452"/>
      <c r="R2" s="453"/>
    </row>
    <row r="3" spans="1:19" ht="38.25" customHeight="1">
      <c r="A3" s="462" t="s">
        <v>78</v>
      </c>
      <c r="B3" s="463" t="s">
        <v>79</v>
      </c>
      <c r="C3" s="464" t="s">
        <v>80</v>
      </c>
      <c r="D3" s="464"/>
      <c r="E3" s="464"/>
      <c r="F3" s="464"/>
      <c r="G3" s="464"/>
      <c r="H3" s="464"/>
      <c r="I3" s="464"/>
      <c r="J3" s="461" t="s">
        <v>9</v>
      </c>
      <c r="K3" s="461"/>
      <c r="L3" s="461"/>
      <c r="M3" s="461"/>
      <c r="N3" s="461"/>
      <c r="O3" s="461" t="s">
        <v>10</v>
      </c>
      <c r="P3" s="461"/>
      <c r="Q3" s="461" t="s">
        <v>11</v>
      </c>
      <c r="R3" s="461"/>
    </row>
    <row r="4" spans="1:19" ht="112.5" customHeight="1" thickBot="1">
      <c r="A4" s="462"/>
      <c r="B4" s="463"/>
      <c r="C4" s="73" t="s">
        <v>81</v>
      </c>
      <c r="D4" s="73" t="s">
        <v>82</v>
      </c>
      <c r="E4" s="73" t="s">
        <v>83</v>
      </c>
      <c r="F4" s="73" t="s">
        <v>84</v>
      </c>
      <c r="G4" s="73" t="s">
        <v>85</v>
      </c>
      <c r="H4" s="73" t="s">
        <v>86</v>
      </c>
      <c r="I4" s="73" t="s">
        <v>18</v>
      </c>
      <c r="J4" s="73" t="s">
        <v>85</v>
      </c>
      <c r="K4" s="73" t="s">
        <v>86</v>
      </c>
      <c r="L4" s="73" t="s">
        <v>87</v>
      </c>
      <c r="M4" s="73" t="s">
        <v>88</v>
      </c>
      <c r="N4" s="73" t="s">
        <v>23</v>
      </c>
      <c r="O4" s="73" t="s">
        <v>89</v>
      </c>
      <c r="P4" s="73" t="s">
        <v>25</v>
      </c>
      <c r="Q4" s="306" t="s">
        <v>90</v>
      </c>
      <c r="R4" s="73" t="s">
        <v>27</v>
      </c>
    </row>
    <row r="5" spans="1:19" hidden="1">
      <c r="A5" s="34" t="s">
        <v>91</v>
      </c>
      <c r="B5" s="23">
        <v>2021</v>
      </c>
      <c r="C5" s="35">
        <v>0</v>
      </c>
      <c r="D5" s="36">
        <v>0</v>
      </c>
      <c r="E5" s="36">
        <v>0</v>
      </c>
      <c r="F5" s="36">
        <v>0</v>
      </c>
      <c r="G5" s="36">
        <v>0</v>
      </c>
      <c r="H5" s="36">
        <v>0</v>
      </c>
      <c r="I5" s="37">
        <v>0</v>
      </c>
      <c r="J5" s="35">
        <v>0</v>
      </c>
      <c r="K5" s="36">
        <v>0</v>
      </c>
      <c r="L5" s="36">
        <v>0</v>
      </c>
      <c r="M5" s="36">
        <v>0</v>
      </c>
      <c r="N5" s="37">
        <v>0</v>
      </c>
      <c r="O5" s="38">
        <v>0</v>
      </c>
      <c r="P5" s="36">
        <v>0</v>
      </c>
      <c r="Q5" s="36">
        <v>0</v>
      </c>
      <c r="R5" s="37">
        <v>0</v>
      </c>
    </row>
    <row r="6" spans="1:19" hidden="1">
      <c r="A6" s="22"/>
      <c r="B6" s="23">
        <v>2022</v>
      </c>
      <c r="C6" s="35">
        <v>0</v>
      </c>
      <c r="D6" s="36">
        <v>0</v>
      </c>
      <c r="E6" s="36">
        <v>0</v>
      </c>
      <c r="F6" s="36">
        <v>0</v>
      </c>
      <c r="G6" s="36">
        <v>0</v>
      </c>
      <c r="H6" s="36">
        <v>0</v>
      </c>
      <c r="I6" s="37">
        <v>0</v>
      </c>
      <c r="J6" s="35">
        <v>0</v>
      </c>
      <c r="K6" s="36">
        <v>0</v>
      </c>
      <c r="L6" s="36">
        <v>0</v>
      </c>
      <c r="M6" s="36">
        <v>0</v>
      </c>
      <c r="N6" s="37">
        <v>0</v>
      </c>
      <c r="O6" s="38">
        <v>0</v>
      </c>
      <c r="P6" s="36">
        <v>0</v>
      </c>
      <c r="Q6" s="36">
        <v>0</v>
      </c>
      <c r="R6" s="37">
        <v>0</v>
      </c>
    </row>
    <row r="7" spans="1:19" hidden="1">
      <c r="A7" s="22"/>
      <c r="B7" s="23">
        <v>2023</v>
      </c>
      <c r="C7" s="35">
        <v>0</v>
      </c>
      <c r="D7" s="36">
        <v>0</v>
      </c>
      <c r="E7" s="36">
        <v>0</v>
      </c>
      <c r="F7" s="36">
        <v>0</v>
      </c>
      <c r="G7" s="36">
        <v>0</v>
      </c>
      <c r="H7" s="36">
        <v>0</v>
      </c>
      <c r="I7" s="37">
        <v>0</v>
      </c>
      <c r="J7" s="35">
        <v>0</v>
      </c>
      <c r="K7" s="36">
        <v>0</v>
      </c>
      <c r="L7" s="36">
        <v>0</v>
      </c>
      <c r="M7" s="36">
        <v>0</v>
      </c>
      <c r="N7" s="37">
        <v>0</v>
      </c>
      <c r="O7" s="38">
        <v>0</v>
      </c>
      <c r="P7" s="36">
        <v>0</v>
      </c>
      <c r="Q7" s="36">
        <v>0</v>
      </c>
      <c r="R7" s="37">
        <v>0</v>
      </c>
    </row>
    <row r="8" spans="1:19" ht="13.5" hidden="1" customHeight="1" thickBot="1">
      <c r="A8" s="28"/>
      <c r="B8" s="29" t="s">
        <v>189</v>
      </c>
      <c r="C8" s="30">
        <v>0</v>
      </c>
      <c r="D8" s="31">
        <v>0</v>
      </c>
      <c r="E8" s="31">
        <v>0</v>
      </c>
      <c r="F8" s="31">
        <v>0</v>
      </c>
      <c r="G8" s="31">
        <v>0</v>
      </c>
      <c r="H8" s="31">
        <v>0</v>
      </c>
      <c r="I8" s="32">
        <v>0</v>
      </c>
      <c r="J8" s="30">
        <v>0</v>
      </c>
      <c r="K8" s="31">
        <v>0</v>
      </c>
      <c r="L8" s="31">
        <v>0</v>
      </c>
      <c r="M8" s="31">
        <v>0</v>
      </c>
      <c r="N8" s="32">
        <v>0</v>
      </c>
      <c r="O8" s="33">
        <v>0</v>
      </c>
      <c r="P8" s="31">
        <v>0</v>
      </c>
      <c r="Q8" s="31">
        <v>0</v>
      </c>
      <c r="R8" s="32">
        <v>0</v>
      </c>
    </row>
    <row r="9" spans="1:19" hidden="1">
      <c r="A9" s="34" t="s">
        <v>92</v>
      </c>
      <c r="B9" s="17">
        <v>2021</v>
      </c>
      <c r="C9" s="35">
        <v>0</v>
      </c>
      <c r="D9" s="36">
        <v>0</v>
      </c>
      <c r="E9" s="36">
        <v>0</v>
      </c>
      <c r="F9" s="36">
        <v>0</v>
      </c>
      <c r="G9" s="36">
        <v>0</v>
      </c>
      <c r="H9" s="36">
        <v>0</v>
      </c>
      <c r="I9" s="37">
        <v>0</v>
      </c>
      <c r="J9" s="35">
        <v>0</v>
      </c>
      <c r="K9" s="36">
        <v>0</v>
      </c>
      <c r="L9" s="36">
        <v>0</v>
      </c>
      <c r="M9" s="36">
        <v>0</v>
      </c>
      <c r="N9" s="37">
        <v>0</v>
      </c>
      <c r="O9" s="38">
        <v>0</v>
      </c>
      <c r="P9" s="36">
        <v>0</v>
      </c>
      <c r="Q9" s="36">
        <v>0</v>
      </c>
      <c r="R9" s="37">
        <v>0</v>
      </c>
    </row>
    <row r="10" spans="1:19" hidden="1">
      <c r="A10" s="22"/>
      <c r="B10" s="23">
        <v>2022</v>
      </c>
      <c r="C10" s="35">
        <v>0</v>
      </c>
      <c r="D10" s="36">
        <v>0</v>
      </c>
      <c r="E10" s="36">
        <v>0</v>
      </c>
      <c r="F10" s="36">
        <v>0</v>
      </c>
      <c r="G10" s="36">
        <v>0</v>
      </c>
      <c r="H10" s="36">
        <v>0</v>
      </c>
      <c r="I10" s="37">
        <v>0</v>
      </c>
      <c r="J10" s="35">
        <v>0</v>
      </c>
      <c r="K10" s="36">
        <v>0</v>
      </c>
      <c r="L10" s="36">
        <v>0</v>
      </c>
      <c r="M10" s="36">
        <v>0</v>
      </c>
      <c r="N10" s="37">
        <v>0</v>
      </c>
      <c r="O10" s="38">
        <v>0</v>
      </c>
      <c r="P10" s="36">
        <v>0</v>
      </c>
      <c r="Q10" s="36">
        <v>0</v>
      </c>
      <c r="R10" s="37">
        <v>0</v>
      </c>
    </row>
    <row r="11" spans="1:19" hidden="1">
      <c r="A11" s="22"/>
      <c r="B11" s="23">
        <v>2023</v>
      </c>
      <c r="C11" s="35">
        <v>0</v>
      </c>
      <c r="D11" s="36">
        <v>0</v>
      </c>
      <c r="E11" s="36">
        <v>0</v>
      </c>
      <c r="F11" s="36">
        <v>0</v>
      </c>
      <c r="G11" s="36">
        <v>0</v>
      </c>
      <c r="H11" s="36">
        <v>0</v>
      </c>
      <c r="I11" s="37">
        <v>0</v>
      </c>
      <c r="J11" s="35">
        <v>0</v>
      </c>
      <c r="K11" s="36">
        <v>0</v>
      </c>
      <c r="L11" s="36">
        <v>0</v>
      </c>
      <c r="M11" s="36">
        <v>0</v>
      </c>
      <c r="N11" s="37">
        <v>0</v>
      </c>
      <c r="O11" s="38">
        <v>0</v>
      </c>
      <c r="P11" s="36">
        <v>0</v>
      </c>
      <c r="Q11" s="36">
        <v>0</v>
      </c>
      <c r="R11" s="37">
        <v>0</v>
      </c>
    </row>
    <row r="12" spans="1:19" ht="12.75" hidden="1" thickBot="1">
      <c r="A12" s="39"/>
      <c r="B12" s="29" t="s">
        <v>189</v>
      </c>
      <c r="C12" s="30">
        <v>0</v>
      </c>
      <c r="D12" s="31">
        <v>0</v>
      </c>
      <c r="E12" s="31">
        <v>0</v>
      </c>
      <c r="F12" s="31">
        <v>0</v>
      </c>
      <c r="G12" s="31">
        <v>0</v>
      </c>
      <c r="H12" s="31">
        <v>0</v>
      </c>
      <c r="I12" s="32">
        <v>0</v>
      </c>
      <c r="J12" s="30">
        <v>0</v>
      </c>
      <c r="K12" s="31">
        <v>0</v>
      </c>
      <c r="L12" s="31">
        <v>0</v>
      </c>
      <c r="M12" s="31">
        <v>0</v>
      </c>
      <c r="N12" s="32">
        <v>0</v>
      </c>
      <c r="O12" s="33">
        <v>0</v>
      </c>
      <c r="P12" s="31">
        <v>0</v>
      </c>
      <c r="Q12" s="31">
        <v>0</v>
      </c>
      <c r="R12" s="32">
        <v>0</v>
      </c>
    </row>
    <row r="13" spans="1:19">
      <c r="A13" s="16" t="s">
        <v>93</v>
      </c>
      <c r="B13" s="17">
        <v>2021</v>
      </c>
      <c r="C13" s="18">
        <v>0</v>
      </c>
      <c r="D13" s="301">
        <v>6084167</v>
      </c>
      <c r="E13" s="160">
        <v>18009</v>
      </c>
      <c r="F13" s="160">
        <v>4344061</v>
      </c>
      <c r="G13" s="36">
        <v>0</v>
      </c>
      <c r="H13" s="158">
        <v>19600</v>
      </c>
      <c r="I13" s="158">
        <f>SUM(C13:H13)</f>
        <v>10465837</v>
      </c>
      <c r="J13" s="35">
        <v>0</v>
      </c>
      <c r="K13" s="36">
        <v>0</v>
      </c>
      <c r="L13" s="19">
        <v>0</v>
      </c>
      <c r="M13" s="19">
        <v>0</v>
      </c>
      <c r="N13" s="20">
        <v>0</v>
      </c>
      <c r="O13" s="21">
        <v>0</v>
      </c>
      <c r="P13" s="19">
        <v>0</v>
      </c>
      <c r="Q13" s="307">
        <f>SUM(P13,N13,I13)</f>
        <v>10465837</v>
      </c>
      <c r="R13" s="155">
        <f>Q13/Q106%</f>
        <v>23.390351238211643</v>
      </c>
      <c r="S13" s="312"/>
    </row>
    <row r="14" spans="1:19">
      <c r="A14" s="22"/>
      <c r="B14" s="23">
        <v>2022</v>
      </c>
      <c r="C14" s="24">
        <v>0</v>
      </c>
      <c r="D14" s="302">
        <v>6121609</v>
      </c>
      <c r="E14" s="168">
        <v>18009</v>
      </c>
      <c r="F14" s="168">
        <v>4135857</v>
      </c>
      <c r="G14" s="36">
        <v>0</v>
      </c>
      <c r="H14" s="25">
        <v>0</v>
      </c>
      <c r="I14" s="170">
        <f>SUM(C14:H14)</f>
        <v>10275475</v>
      </c>
      <c r="J14" s="35">
        <v>0</v>
      </c>
      <c r="K14" s="36">
        <v>0</v>
      </c>
      <c r="L14" s="168">
        <v>23647793</v>
      </c>
      <c r="M14" s="25">
        <v>0</v>
      </c>
      <c r="N14" s="170">
        <f>SUM(J14:M14)</f>
        <v>23647793</v>
      </c>
      <c r="O14" s="27">
        <v>0</v>
      </c>
      <c r="P14" s="25">
        <v>0</v>
      </c>
      <c r="Q14" s="308">
        <f>SUM(P14,N14,I14)</f>
        <v>33923268</v>
      </c>
      <c r="R14" s="169">
        <f>Q14/Q107%</f>
        <v>30.907600443532363</v>
      </c>
    </row>
    <row r="15" spans="1:19">
      <c r="A15" s="22"/>
      <c r="B15" s="23">
        <v>2023</v>
      </c>
      <c r="C15" s="24">
        <v>0</v>
      </c>
      <c r="D15" s="302">
        <v>6094072</v>
      </c>
      <c r="E15" s="168">
        <v>18009</v>
      </c>
      <c r="F15" s="168">
        <v>4502942</v>
      </c>
      <c r="G15" s="36">
        <v>0</v>
      </c>
      <c r="H15" s="25"/>
      <c r="I15" s="170">
        <f>SUM(C15:H15)</f>
        <v>10615023</v>
      </c>
      <c r="J15" s="35">
        <v>0</v>
      </c>
      <c r="K15" s="36">
        <v>0</v>
      </c>
      <c r="L15" s="168">
        <v>11370382</v>
      </c>
      <c r="M15" s="25">
        <v>0</v>
      </c>
      <c r="N15" s="170">
        <f>SUM(J15:M15)</f>
        <v>11370382</v>
      </c>
      <c r="O15" s="27">
        <v>0</v>
      </c>
      <c r="P15" s="25">
        <v>0</v>
      </c>
      <c r="Q15" s="308">
        <f>SUM(P15,N15,I15)</f>
        <v>21985405</v>
      </c>
      <c r="R15" s="310">
        <f>Q15/Q108%</f>
        <v>28.553818280406059</v>
      </c>
    </row>
    <row r="16" spans="1:19" ht="12.75" thickBot="1">
      <c r="A16" s="39"/>
      <c r="B16" s="29" t="s">
        <v>189</v>
      </c>
      <c r="C16" s="30">
        <v>0</v>
      </c>
      <c r="D16" s="309">
        <f>+IF(D14=0,0,((D15/D14)-1)*100)</f>
        <v>-0.44983271554912552</v>
      </c>
      <c r="E16" s="309">
        <f>+IF(E14=0,0,((E15/E14)-1)*100)</f>
        <v>0</v>
      </c>
      <c r="F16" s="309">
        <f>+IF(F14=0,0,((F15/F14)-1)*100)</f>
        <v>8.8756695407989241</v>
      </c>
      <c r="G16" s="31">
        <v>0</v>
      </c>
      <c r="H16" s="309">
        <f>+IF(H14=0,0,((H15/H14)-1)*100)</f>
        <v>0</v>
      </c>
      <c r="I16" s="309">
        <f>+IF(I14=0,0,((I15/I14)-1)*100)</f>
        <v>3.3044506458338896</v>
      </c>
      <c r="J16" s="30">
        <v>0</v>
      </c>
      <c r="K16" s="31">
        <v>0</v>
      </c>
      <c r="L16" s="309">
        <f>+IF(L14=0,0,((L15/L14)-1)*100)</f>
        <v>-51.917787845994766</v>
      </c>
      <c r="M16" s="31">
        <v>0</v>
      </c>
      <c r="N16" s="309">
        <f>+IF(N14=0,0,((N15/N14)-1)*100)</f>
        <v>-51.917787845994766</v>
      </c>
      <c r="O16" s="33">
        <v>0</v>
      </c>
      <c r="P16" s="31">
        <v>0</v>
      </c>
      <c r="Q16" s="309">
        <f>+IF(Q14=0,0,((Q15/Q14)-1)*100)</f>
        <v>-35.19078114761821</v>
      </c>
      <c r="R16" s="309">
        <f>+IF(R14=0,0,((R15/R14)-1)*100)</f>
        <v>-7.6155448153492955</v>
      </c>
    </row>
    <row r="17" spans="1:18" hidden="1">
      <c r="A17" s="16" t="s">
        <v>94</v>
      </c>
      <c r="B17" s="17">
        <v>2021</v>
      </c>
      <c r="C17" s="35">
        <v>0</v>
      </c>
      <c r="D17" s="36">
        <v>0</v>
      </c>
      <c r="E17" s="36">
        <v>0</v>
      </c>
      <c r="F17" s="36">
        <v>0</v>
      </c>
      <c r="G17" s="36">
        <v>0</v>
      </c>
      <c r="H17" s="36">
        <v>0</v>
      </c>
      <c r="I17" s="37">
        <v>0</v>
      </c>
      <c r="J17" s="35">
        <v>0</v>
      </c>
      <c r="K17" s="36">
        <v>0</v>
      </c>
      <c r="L17" s="36">
        <v>0</v>
      </c>
      <c r="M17" s="36">
        <v>0</v>
      </c>
      <c r="N17" s="37">
        <v>0</v>
      </c>
      <c r="O17" s="38">
        <v>0</v>
      </c>
      <c r="P17" s="36">
        <v>0</v>
      </c>
      <c r="Q17" s="308">
        <f t="shared" ref="Q17:Q19" si="0">SUM(P17,N17,I17)</f>
        <v>0</v>
      </c>
      <c r="R17" s="37">
        <v>0</v>
      </c>
    </row>
    <row r="18" spans="1:18" hidden="1">
      <c r="A18" s="22"/>
      <c r="B18" s="23">
        <v>2022</v>
      </c>
      <c r="C18" s="35">
        <v>0</v>
      </c>
      <c r="D18" s="36">
        <v>0</v>
      </c>
      <c r="E18" s="36">
        <v>0</v>
      </c>
      <c r="F18" s="36">
        <v>0</v>
      </c>
      <c r="G18" s="36">
        <v>0</v>
      </c>
      <c r="H18" s="36">
        <v>0</v>
      </c>
      <c r="I18" s="37">
        <v>0</v>
      </c>
      <c r="J18" s="35">
        <v>0</v>
      </c>
      <c r="K18" s="36">
        <v>0</v>
      </c>
      <c r="L18" s="36">
        <v>0</v>
      </c>
      <c r="M18" s="36">
        <v>0</v>
      </c>
      <c r="N18" s="37">
        <v>0</v>
      </c>
      <c r="O18" s="38">
        <v>0</v>
      </c>
      <c r="P18" s="36">
        <v>0</v>
      </c>
      <c r="Q18" s="308">
        <f t="shared" si="0"/>
        <v>0</v>
      </c>
      <c r="R18" s="37">
        <v>0</v>
      </c>
    </row>
    <row r="19" spans="1:18" hidden="1">
      <c r="A19" s="22"/>
      <c r="B19" s="23">
        <v>2023</v>
      </c>
      <c r="C19" s="35">
        <v>0</v>
      </c>
      <c r="D19" s="36">
        <v>0</v>
      </c>
      <c r="E19" s="36">
        <v>0</v>
      </c>
      <c r="F19" s="36">
        <v>0</v>
      </c>
      <c r="G19" s="36">
        <v>0</v>
      </c>
      <c r="H19" s="36">
        <v>0</v>
      </c>
      <c r="I19" s="37">
        <v>0</v>
      </c>
      <c r="J19" s="35">
        <v>0</v>
      </c>
      <c r="K19" s="36">
        <v>0</v>
      </c>
      <c r="L19" s="36">
        <v>0</v>
      </c>
      <c r="M19" s="36">
        <v>0</v>
      </c>
      <c r="N19" s="37">
        <v>0</v>
      </c>
      <c r="O19" s="38">
        <v>0</v>
      </c>
      <c r="P19" s="36">
        <v>0</v>
      </c>
      <c r="Q19" s="308">
        <f t="shared" si="0"/>
        <v>0</v>
      </c>
      <c r="R19" s="37">
        <v>0</v>
      </c>
    </row>
    <row r="20" spans="1:18" ht="12.75" hidden="1" thickBot="1">
      <c r="A20" s="39"/>
      <c r="B20" s="29" t="s">
        <v>189</v>
      </c>
      <c r="C20" s="30">
        <v>0</v>
      </c>
      <c r="D20" s="31">
        <v>0</v>
      </c>
      <c r="E20" s="31">
        <v>0</v>
      </c>
      <c r="F20" s="31">
        <v>0</v>
      </c>
      <c r="G20" s="31">
        <v>0</v>
      </c>
      <c r="H20" s="31">
        <v>0</v>
      </c>
      <c r="I20" s="32">
        <v>0</v>
      </c>
      <c r="J20" s="30">
        <v>0</v>
      </c>
      <c r="K20" s="31">
        <v>0</v>
      </c>
      <c r="L20" s="31">
        <v>0</v>
      </c>
      <c r="M20" s="31">
        <v>0</v>
      </c>
      <c r="N20" s="32">
        <v>0</v>
      </c>
      <c r="O20" s="33">
        <v>0</v>
      </c>
      <c r="P20" s="31">
        <v>0</v>
      </c>
      <c r="Q20" s="31">
        <v>0</v>
      </c>
      <c r="R20" s="32">
        <v>0</v>
      </c>
    </row>
    <row r="21" spans="1:18">
      <c r="A21" s="16" t="s">
        <v>95</v>
      </c>
      <c r="B21" s="17">
        <v>2021</v>
      </c>
      <c r="C21" s="18">
        <v>0</v>
      </c>
      <c r="D21" s="19">
        <v>0</v>
      </c>
      <c r="E21" s="159">
        <v>2174448</v>
      </c>
      <c r="F21" s="156">
        <v>2522242</v>
      </c>
      <c r="G21" s="36">
        <v>0</v>
      </c>
      <c r="H21" s="19">
        <v>0</v>
      </c>
      <c r="I21" s="158">
        <f>SUM(C21:H21)</f>
        <v>4696690</v>
      </c>
      <c r="J21" s="35">
        <v>0</v>
      </c>
      <c r="K21" s="36">
        <v>0</v>
      </c>
      <c r="L21" s="19">
        <v>0</v>
      </c>
      <c r="M21" s="19">
        <v>0</v>
      </c>
      <c r="N21" s="20">
        <v>0</v>
      </c>
      <c r="O21" s="21">
        <v>0</v>
      </c>
      <c r="P21" s="19">
        <v>0</v>
      </c>
      <c r="Q21" s="308">
        <f>SUM(P21,N21,I21)</f>
        <v>4696690</v>
      </c>
      <c r="R21" s="155">
        <f>Q21/Q106%</f>
        <v>10.496745626460285</v>
      </c>
    </row>
    <row r="22" spans="1:18">
      <c r="A22" s="22"/>
      <c r="B22" s="23">
        <v>2022</v>
      </c>
      <c r="C22" s="24">
        <v>0</v>
      </c>
      <c r="D22" s="25">
        <v>0</v>
      </c>
      <c r="E22" s="168">
        <v>2174448</v>
      </c>
      <c r="F22" s="168">
        <v>2476042</v>
      </c>
      <c r="G22" s="36">
        <v>0</v>
      </c>
      <c r="H22" s="25">
        <v>0</v>
      </c>
      <c r="I22" s="170">
        <f>SUM(C22:H22)</f>
        <v>4650490</v>
      </c>
      <c r="J22" s="35">
        <v>0</v>
      </c>
      <c r="K22" s="36">
        <v>0</v>
      </c>
      <c r="L22" s="168">
        <v>120000</v>
      </c>
      <c r="M22" s="25">
        <v>0</v>
      </c>
      <c r="N22" s="170">
        <f>SUM(J22:M22)</f>
        <v>120000</v>
      </c>
      <c r="O22" s="27">
        <v>0</v>
      </c>
      <c r="P22" s="25">
        <v>0</v>
      </c>
      <c r="Q22" s="308">
        <f>SUM(P22,N22,I22)</f>
        <v>4770490</v>
      </c>
      <c r="R22" s="169">
        <f>Q22/Q107%</f>
        <v>4.3464090440775545</v>
      </c>
    </row>
    <row r="23" spans="1:18">
      <c r="A23" s="22"/>
      <c r="B23" s="23">
        <v>2023</v>
      </c>
      <c r="C23" s="24">
        <v>0</v>
      </c>
      <c r="D23" s="25"/>
      <c r="E23" s="168">
        <v>3221197</v>
      </c>
      <c r="F23" s="168">
        <v>2739840</v>
      </c>
      <c r="G23" s="36">
        <v>0</v>
      </c>
      <c r="H23" s="25"/>
      <c r="I23" s="170">
        <f>SUM(C23:H23)</f>
        <v>5961037</v>
      </c>
      <c r="J23" s="35">
        <v>0</v>
      </c>
      <c r="K23" s="36">
        <v>0</v>
      </c>
      <c r="L23" s="25"/>
      <c r="M23" s="25">
        <v>0</v>
      </c>
      <c r="N23" s="26"/>
      <c r="O23" s="27">
        <v>0</v>
      </c>
      <c r="P23" s="25">
        <v>0</v>
      </c>
      <c r="Q23" s="308">
        <f>SUM(P23,N23,I23)</f>
        <v>5961037</v>
      </c>
      <c r="R23" s="169">
        <f>Q23/Q108%</f>
        <v>7.7419709694125212</v>
      </c>
    </row>
    <row r="24" spans="1:18" ht="12.75" thickBot="1">
      <c r="A24" s="39"/>
      <c r="B24" s="29" t="s">
        <v>189</v>
      </c>
      <c r="C24" s="30">
        <v>0</v>
      </c>
      <c r="D24" s="31"/>
      <c r="E24" s="309">
        <f>+IF(E22=0,0,((E23/E22)-1)*100)</f>
        <v>48.138608051330721</v>
      </c>
      <c r="F24" s="309">
        <f>+IF(F22=0,0,((F23/F22)-1)*100)</f>
        <v>10.654019600636833</v>
      </c>
      <c r="G24" s="31">
        <v>0</v>
      </c>
      <c r="H24" s="31"/>
      <c r="I24" s="309">
        <f>+IF(I22=0,0,((I23/I22)-1)*100)</f>
        <v>28.180836858051528</v>
      </c>
      <c r="J24" s="30">
        <v>0</v>
      </c>
      <c r="K24" s="31">
        <v>0</v>
      </c>
      <c r="L24" s="309">
        <f>+IF(L22=0,0,((L23/L22)-1)*100)</f>
        <v>-100</v>
      </c>
      <c r="M24" s="31">
        <v>0</v>
      </c>
      <c r="N24" s="309">
        <f>+IF(N22=0,0,((N23/N22)-1)*100)</f>
        <v>-100</v>
      </c>
      <c r="O24" s="33">
        <v>0</v>
      </c>
      <c r="P24" s="31">
        <v>0</v>
      </c>
      <c r="Q24" s="309">
        <f>+IF(Q22=0,0,((Q23/Q22)-1)*100)</f>
        <v>24.956492938880494</v>
      </c>
      <c r="R24" s="309">
        <f>+IF(R22=0,0,((R23/R22)-1)*100)</f>
        <v>78.12338624598118</v>
      </c>
    </row>
    <row r="25" spans="1:18" hidden="1">
      <c r="A25" s="16" t="s">
        <v>96</v>
      </c>
      <c r="B25" s="17">
        <v>2021</v>
      </c>
      <c r="C25" s="35">
        <v>0</v>
      </c>
      <c r="D25" s="36">
        <v>0</v>
      </c>
      <c r="E25" s="36">
        <v>0</v>
      </c>
      <c r="F25" s="36">
        <v>0</v>
      </c>
      <c r="G25" s="36">
        <v>0</v>
      </c>
      <c r="H25" s="36">
        <v>0</v>
      </c>
      <c r="I25" s="37">
        <v>0</v>
      </c>
      <c r="J25" s="35">
        <v>0</v>
      </c>
      <c r="K25" s="36">
        <v>0</v>
      </c>
      <c r="L25" s="36">
        <v>0</v>
      </c>
      <c r="M25" s="36">
        <v>0</v>
      </c>
      <c r="N25" s="37">
        <v>0</v>
      </c>
      <c r="O25" s="38">
        <v>0</v>
      </c>
      <c r="P25" s="36">
        <v>0</v>
      </c>
      <c r="Q25" s="36">
        <v>0</v>
      </c>
      <c r="R25" s="37">
        <v>0</v>
      </c>
    </row>
    <row r="26" spans="1:18" hidden="1">
      <c r="A26" s="22"/>
      <c r="B26" s="23">
        <v>2022</v>
      </c>
      <c r="C26" s="35">
        <v>0</v>
      </c>
      <c r="D26" s="36">
        <v>0</v>
      </c>
      <c r="E26" s="36">
        <v>0</v>
      </c>
      <c r="F26" s="36">
        <v>0</v>
      </c>
      <c r="G26" s="36">
        <v>0</v>
      </c>
      <c r="H26" s="36">
        <v>0</v>
      </c>
      <c r="I26" s="37">
        <v>0</v>
      </c>
      <c r="J26" s="35">
        <v>0</v>
      </c>
      <c r="K26" s="36">
        <v>0</v>
      </c>
      <c r="L26" s="36">
        <v>0</v>
      </c>
      <c r="M26" s="36">
        <v>0</v>
      </c>
      <c r="N26" s="37">
        <v>0</v>
      </c>
      <c r="O26" s="38">
        <v>0</v>
      </c>
      <c r="P26" s="36">
        <v>0</v>
      </c>
      <c r="Q26" s="36">
        <v>0</v>
      </c>
      <c r="R26" s="37">
        <v>0</v>
      </c>
    </row>
    <row r="27" spans="1:18" hidden="1">
      <c r="A27" s="22"/>
      <c r="B27" s="23">
        <v>2023</v>
      </c>
      <c r="C27" s="35">
        <v>0</v>
      </c>
      <c r="D27" s="36">
        <v>0</v>
      </c>
      <c r="E27" s="36">
        <v>0</v>
      </c>
      <c r="F27" s="36">
        <v>0</v>
      </c>
      <c r="G27" s="36">
        <v>0</v>
      </c>
      <c r="H27" s="36">
        <v>0</v>
      </c>
      <c r="I27" s="37">
        <v>0</v>
      </c>
      <c r="J27" s="35">
        <v>0</v>
      </c>
      <c r="K27" s="36">
        <v>0</v>
      </c>
      <c r="L27" s="36">
        <v>0</v>
      </c>
      <c r="M27" s="36">
        <v>0</v>
      </c>
      <c r="N27" s="37">
        <v>0</v>
      </c>
      <c r="O27" s="38">
        <v>0</v>
      </c>
      <c r="P27" s="36">
        <v>0</v>
      </c>
      <c r="Q27" s="36">
        <v>0</v>
      </c>
      <c r="R27" s="37">
        <v>0</v>
      </c>
    </row>
    <row r="28" spans="1:18" ht="12.75" hidden="1" thickBot="1">
      <c r="A28" s="39"/>
      <c r="B28" s="29" t="s">
        <v>189</v>
      </c>
      <c r="C28" s="30">
        <v>0</v>
      </c>
      <c r="D28" s="31">
        <v>0</v>
      </c>
      <c r="E28" s="31">
        <v>0</v>
      </c>
      <c r="F28" s="31">
        <v>0</v>
      </c>
      <c r="G28" s="31">
        <v>0</v>
      </c>
      <c r="H28" s="31">
        <v>0</v>
      </c>
      <c r="I28" s="32">
        <v>0</v>
      </c>
      <c r="J28" s="30">
        <v>0</v>
      </c>
      <c r="K28" s="31">
        <v>0</v>
      </c>
      <c r="L28" s="31">
        <v>0</v>
      </c>
      <c r="M28" s="31">
        <v>0</v>
      </c>
      <c r="N28" s="32">
        <v>0</v>
      </c>
      <c r="O28" s="33">
        <v>0</v>
      </c>
      <c r="P28" s="31">
        <v>0</v>
      </c>
      <c r="Q28" s="31">
        <v>0</v>
      </c>
      <c r="R28" s="32">
        <v>0</v>
      </c>
    </row>
    <row r="29" spans="1:18" hidden="1">
      <c r="A29" s="16" t="s">
        <v>97</v>
      </c>
      <c r="B29" s="17">
        <v>2021</v>
      </c>
      <c r="C29" s="35">
        <v>0</v>
      </c>
      <c r="D29" s="36">
        <v>0</v>
      </c>
      <c r="E29" s="36">
        <v>0</v>
      </c>
      <c r="F29" s="36">
        <v>0</v>
      </c>
      <c r="G29" s="36">
        <v>0</v>
      </c>
      <c r="H29" s="36">
        <v>0</v>
      </c>
      <c r="I29" s="37">
        <v>0</v>
      </c>
      <c r="J29" s="35">
        <v>0</v>
      </c>
      <c r="K29" s="36">
        <v>0</v>
      </c>
      <c r="L29" s="36">
        <v>0</v>
      </c>
      <c r="M29" s="36">
        <v>0</v>
      </c>
      <c r="N29" s="37">
        <v>0</v>
      </c>
      <c r="O29" s="38">
        <v>0</v>
      </c>
      <c r="P29" s="36">
        <v>0</v>
      </c>
      <c r="Q29" s="36">
        <v>0</v>
      </c>
      <c r="R29" s="37">
        <v>0</v>
      </c>
    </row>
    <row r="30" spans="1:18" hidden="1">
      <c r="A30" s="22"/>
      <c r="B30" s="23">
        <v>2022</v>
      </c>
      <c r="C30" s="35">
        <v>0</v>
      </c>
      <c r="D30" s="36">
        <v>0</v>
      </c>
      <c r="E30" s="36">
        <v>0</v>
      </c>
      <c r="F30" s="36">
        <v>0</v>
      </c>
      <c r="G30" s="36">
        <v>0</v>
      </c>
      <c r="H30" s="36">
        <v>0</v>
      </c>
      <c r="I30" s="37">
        <v>0</v>
      </c>
      <c r="J30" s="35">
        <v>0</v>
      </c>
      <c r="K30" s="36">
        <v>0</v>
      </c>
      <c r="L30" s="36">
        <v>0</v>
      </c>
      <c r="M30" s="36">
        <v>0</v>
      </c>
      <c r="N30" s="37">
        <v>0</v>
      </c>
      <c r="O30" s="38">
        <v>0</v>
      </c>
      <c r="P30" s="36">
        <v>0</v>
      </c>
      <c r="Q30" s="36">
        <v>0</v>
      </c>
      <c r="R30" s="37">
        <v>0</v>
      </c>
    </row>
    <row r="31" spans="1:18" hidden="1">
      <c r="A31" s="22"/>
      <c r="B31" s="23">
        <v>2023</v>
      </c>
      <c r="C31" s="35">
        <v>0</v>
      </c>
      <c r="D31" s="36">
        <v>0</v>
      </c>
      <c r="E31" s="36">
        <v>0</v>
      </c>
      <c r="F31" s="36">
        <v>0</v>
      </c>
      <c r="G31" s="36">
        <v>0</v>
      </c>
      <c r="H31" s="36">
        <v>0</v>
      </c>
      <c r="I31" s="37">
        <v>0</v>
      </c>
      <c r="J31" s="35">
        <v>0</v>
      </c>
      <c r="K31" s="36">
        <v>0</v>
      </c>
      <c r="L31" s="36">
        <v>0</v>
      </c>
      <c r="M31" s="36">
        <v>0</v>
      </c>
      <c r="N31" s="37">
        <v>0</v>
      </c>
      <c r="O31" s="38">
        <v>0</v>
      </c>
      <c r="P31" s="36">
        <v>0</v>
      </c>
      <c r="Q31" s="36">
        <v>0</v>
      </c>
      <c r="R31" s="37">
        <v>0</v>
      </c>
    </row>
    <row r="32" spans="1:18" ht="12.75" hidden="1" thickBot="1">
      <c r="A32" s="39"/>
      <c r="B32" s="29" t="s">
        <v>189</v>
      </c>
      <c r="C32" s="30">
        <v>0</v>
      </c>
      <c r="D32" s="31">
        <v>0</v>
      </c>
      <c r="E32" s="31">
        <v>0</v>
      </c>
      <c r="F32" s="31">
        <v>0</v>
      </c>
      <c r="G32" s="31">
        <v>0</v>
      </c>
      <c r="H32" s="31">
        <v>0</v>
      </c>
      <c r="I32" s="32">
        <v>0</v>
      </c>
      <c r="J32" s="30">
        <v>0</v>
      </c>
      <c r="K32" s="31">
        <v>0</v>
      </c>
      <c r="L32" s="31">
        <v>0</v>
      </c>
      <c r="M32" s="31">
        <v>0</v>
      </c>
      <c r="N32" s="32">
        <v>0</v>
      </c>
      <c r="O32" s="33">
        <v>0</v>
      </c>
      <c r="P32" s="31">
        <v>0</v>
      </c>
      <c r="Q32" s="31">
        <v>0</v>
      </c>
      <c r="R32" s="32">
        <v>0</v>
      </c>
    </row>
    <row r="33" spans="1:18" hidden="1">
      <c r="A33" s="16" t="s">
        <v>98</v>
      </c>
      <c r="B33" s="17">
        <v>2021</v>
      </c>
      <c r="C33" s="35">
        <v>0</v>
      </c>
      <c r="D33" s="36">
        <v>0</v>
      </c>
      <c r="E33" s="36">
        <v>0</v>
      </c>
      <c r="F33" s="36">
        <v>0</v>
      </c>
      <c r="G33" s="36">
        <v>0</v>
      </c>
      <c r="H33" s="36">
        <v>0</v>
      </c>
      <c r="I33" s="37">
        <v>0</v>
      </c>
      <c r="J33" s="35">
        <v>0</v>
      </c>
      <c r="K33" s="36">
        <v>0</v>
      </c>
      <c r="L33" s="36">
        <v>0</v>
      </c>
      <c r="M33" s="36">
        <v>0</v>
      </c>
      <c r="N33" s="37">
        <v>0</v>
      </c>
      <c r="O33" s="38">
        <v>0</v>
      </c>
      <c r="P33" s="36">
        <v>0</v>
      </c>
      <c r="Q33" s="36">
        <v>0</v>
      </c>
      <c r="R33" s="37">
        <v>0</v>
      </c>
    </row>
    <row r="34" spans="1:18" hidden="1">
      <c r="A34" s="22"/>
      <c r="B34" s="23">
        <v>2022</v>
      </c>
      <c r="C34" s="35">
        <v>0</v>
      </c>
      <c r="D34" s="36">
        <v>0</v>
      </c>
      <c r="E34" s="36">
        <v>0</v>
      </c>
      <c r="F34" s="36">
        <v>0</v>
      </c>
      <c r="G34" s="36">
        <v>0</v>
      </c>
      <c r="H34" s="36">
        <v>0</v>
      </c>
      <c r="I34" s="37">
        <v>0</v>
      </c>
      <c r="J34" s="35">
        <v>0</v>
      </c>
      <c r="K34" s="36">
        <v>0</v>
      </c>
      <c r="L34" s="36">
        <v>0</v>
      </c>
      <c r="M34" s="36">
        <v>0</v>
      </c>
      <c r="N34" s="37">
        <v>0</v>
      </c>
      <c r="O34" s="38">
        <v>0</v>
      </c>
      <c r="P34" s="36">
        <v>0</v>
      </c>
      <c r="Q34" s="36">
        <v>0</v>
      </c>
      <c r="R34" s="37">
        <v>0</v>
      </c>
    </row>
    <row r="35" spans="1:18" hidden="1">
      <c r="A35" s="22"/>
      <c r="B35" s="23">
        <v>2023</v>
      </c>
      <c r="C35" s="35">
        <v>0</v>
      </c>
      <c r="D35" s="36">
        <v>0</v>
      </c>
      <c r="E35" s="36">
        <v>0</v>
      </c>
      <c r="F35" s="36">
        <v>0</v>
      </c>
      <c r="G35" s="36">
        <v>0</v>
      </c>
      <c r="H35" s="36">
        <v>0</v>
      </c>
      <c r="I35" s="37">
        <v>0</v>
      </c>
      <c r="J35" s="35">
        <v>0</v>
      </c>
      <c r="K35" s="36">
        <v>0</v>
      </c>
      <c r="L35" s="36">
        <v>0</v>
      </c>
      <c r="M35" s="36">
        <v>0</v>
      </c>
      <c r="N35" s="37">
        <v>0</v>
      </c>
      <c r="O35" s="38">
        <v>0</v>
      </c>
      <c r="P35" s="36">
        <v>0</v>
      </c>
      <c r="Q35" s="36">
        <v>0</v>
      </c>
      <c r="R35" s="37">
        <v>0</v>
      </c>
    </row>
    <row r="36" spans="1:18" ht="12.75" hidden="1" thickBot="1">
      <c r="A36" s="39"/>
      <c r="B36" s="29" t="s">
        <v>189</v>
      </c>
      <c r="C36" s="30">
        <v>0</v>
      </c>
      <c r="D36" s="31">
        <v>0</v>
      </c>
      <c r="E36" s="31">
        <v>0</v>
      </c>
      <c r="F36" s="31">
        <v>0</v>
      </c>
      <c r="G36" s="31">
        <v>0</v>
      </c>
      <c r="H36" s="31">
        <v>0</v>
      </c>
      <c r="I36" s="32">
        <v>0</v>
      </c>
      <c r="J36" s="30">
        <v>0</v>
      </c>
      <c r="K36" s="31">
        <v>0</v>
      </c>
      <c r="L36" s="31">
        <v>0</v>
      </c>
      <c r="M36" s="31">
        <v>0</v>
      </c>
      <c r="N36" s="32">
        <v>0</v>
      </c>
      <c r="O36" s="33">
        <v>0</v>
      </c>
      <c r="P36" s="31">
        <v>0</v>
      </c>
      <c r="Q36" s="31">
        <v>0</v>
      </c>
      <c r="R36" s="32">
        <v>0</v>
      </c>
    </row>
    <row r="37" spans="1:18" hidden="1">
      <c r="A37" s="16" t="s">
        <v>99</v>
      </c>
      <c r="B37" s="17">
        <v>2021</v>
      </c>
      <c r="C37" s="18">
        <v>0</v>
      </c>
      <c r="D37" s="19">
        <v>0</v>
      </c>
      <c r="E37" s="19">
        <v>0</v>
      </c>
      <c r="F37" s="19">
        <v>0</v>
      </c>
      <c r="G37" s="36">
        <v>0</v>
      </c>
      <c r="H37" s="19">
        <v>0</v>
      </c>
      <c r="I37" s="20">
        <v>0</v>
      </c>
      <c r="J37" s="35">
        <v>0</v>
      </c>
      <c r="K37" s="36">
        <v>0</v>
      </c>
      <c r="L37" s="19">
        <v>0</v>
      </c>
      <c r="M37" s="19">
        <v>0</v>
      </c>
      <c r="N37" s="20">
        <v>0</v>
      </c>
      <c r="O37" s="21">
        <v>0</v>
      </c>
      <c r="P37" s="19">
        <v>0</v>
      </c>
      <c r="Q37" s="19">
        <v>0</v>
      </c>
      <c r="R37" s="20">
        <v>0</v>
      </c>
    </row>
    <row r="38" spans="1:18" hidden="1">
      <c r="A38" s="22"/>
      <c r="B38" s="23">
        <v>2022</v>
      </c>
      <c r="C38" s="24">
        <v>0</v>
      </c>
      <c r="D38" s="25">
        <v>0</v>
      </c>
      <c r="E38" s="25">
        <v>0</v>
      </c>
      <c r="F38" s="25">
        <v>0</v>
      </c>
      <c r="G38" s="36">
        <v>0</v>
      </c>
      <c r="H38" s="25">
        <v>0</v>
      </c>
      <c r="I38" s="26">
        <v>0</v>
      </c>
      <c r="J38" s="35">
        <v>0</v>
      </c>
      <c r="K38" s="36">
        <v>0</v>
      </c>
      <c r="L38" s="25">
        <v>0</v>
      </c>
      <c r="M38" s="25">
        <v>0</v>
      </c>
      <c r="N38" s="26">
        <v>0</v>
      </c>
      <c r="O38" s="27">
        <v>0</v>
      </c>
      <c r="P38" s="25">
        <v>0</v>
      </c>
      <c r="Q38" s="25">
        <v>0</v>
      </c>
      <c r="R38" s="26">
        <v>0</v>
      </c>
    </row>
    <row r="39" spans="1:18" hidden="1">
      <c r="A39" s="22"/>
      <c r="B39" s="23">
        <v>2023</v>
      </c>
      <c r="C39" s="24">
        <v>0</v>
      </c>
      <c r="D39" s="25"/>
      <c r="E39" s="25"/>
      <c r="F39" s="25"/>
      <c r="G39" s="36">
        <v>0</v>
      </c>
      <c r="H39" s="25"/>
      <c r="I39" s="26"/>
      <c r="J39" s="35">
        <v>0</v>
      </c>
      <c r="K39" s="36">
        <v>0</v>
      </c>
      <c r="L39" s="25"/>
      <c r="M39" s="25">
        <v>0</v>
      </c>
      <c r="N39" s="26"/>
      <c r="O39" s="27">
        <v>0</v>
      </c>
      <c r="P39" s="25">
        <v>0</v>
      </c>
      <c r="Q39" s="25"/>
      <c r="R39" s="26"/>
    </row>
    <row r="40" spans="1:18" ht="12.75" hidden="1" thickBot="1">
      <c r="A40" s="39"/>
      <c r="B40" s="29" t="s">
        <v>189</v>
      </c>
      <c r="C40" s="30">
        <v>0</v>
      </c>
      <c r="D40" s="31"/>
      <c r="E40" s="31"/>
      <c r="F40" s="31"/>
      <c r="G40" s="31">
        <v>0</v>
      </c>
      <c r="H40" s="31"/>
      <c r="I40" s="32"/>
      <c r="J40" s="30">
        <v>0</v>
      </c>
      <c r="K40" s="31">
        <v>0</v>
      </c>
      <c r="L40" s="31"/>
      <c r="M40" s="31">
        <v>0</v>
      </c>
      <c r="N40" s="32"/>
      <c r="O40" s="33">
        <v>0</v>
      </c>
      <c r="P40" s="31">
        <v>0</v>
      </c>
      <c r="Q40" s="31"/>
      <c r="R40" s="32"/>
    </row>
    <row r="41" spans="1:18">
      <c r="A41" s="16" t="s">
        <v>100</v>
      </c>
      <c r="B41" s="17">
        <v>2021</v>
      </c>
      <c r="C41" s="18">
        <v>0</v>
      </c>
      <c r="D41" s="156">
        <v>887135</v>
      </c>
      <c r="E41" s="36">
        <v>0</v>
      </c>
      <c r="F41" s="156">
        <v>1111673</v>
      </c>
      <c r="G41" s="36">
        <v>0</v>
      </c>
      <c r="H41" s="156">
        <v>2000</v>
      </c>
      <c r="I41" s="158">
        <f>SUM(C41:H41)</f>
        <v>2000808</v>
      </c>
      <c r="J41" s="35">
        <v>0</v>
      </c>
      <c r="K41" s="36">
        <v>0</v>
      </c>
      <c r="L41" s="156">
        <v>15192246</v>
      </c>
      <c r="M41" s="19">
        <v>0</v>
      </c>
      <c r="N41" s="304">
        <f>SUM(J41:M41)</f>
        <v>15192246</v>
      </c>
      <c r="O41" s="21">
        <v>0</v>
      </c>
      <c r="P41" s="19">
        <v>0</v>
      </c>
      <c r="Q41" s="308">
        <f>SUM(P41,N41,I41)</f>
        <v>17193054</v>
      </c>
      <c r="R41" s="155">
        <f>Q41/Q106%</f>
        <v>38.4251705733177</v>
      </c>
    </row>
    <row r="42" spans="1:18">
      <c r="A42" s="22"/>
      <c r="B42" s="23">
        <v>2022</v>
      </c>
      <c r="C42" s="24">
        <v>0</v>
      </c>
      <c r="D42" s="168">
        <v>893264</v>
      </c>
      <c r="E42" s="25">
        <v>0</v>
      </c>
      <c r="F42" s="168">
        <v>1055929</v>
      </c>
      <c r="G42" s="36">
        <v>0</v>
      </c>
      <c r="H42" s="25">
        <v>0</v>
      </c>
      <c r="I42" s="170">
        <f>SUM(C42:H42)</f>
        <v>1949193</v>
      </c>
      <c r="J42" s="35">
        <v>0</v>
      </c>
      <c r="K42" s="36">
        <v>0</v>
      </c>
      <c r="L42" s="165">
        <v>0</v>
      </c>
      <c r="M42" s="25">
        <v>0</v>
      </c>
      <c r="N42" s="170">
        <f t="shared" ref="N42:N43" si="1">SUM(J42:M42)</f>
        <v>0</v>
      </c>
      <c r="O42" s="27">
        <v>0</v>
      </c>
      <c r="P42" s="25">
        <v>0</v>
      </c>
      <c r="Q42" s="308">
        <f>SUM(P42,N42,I42)</f>
        <v>1949193</v>
      </c>
      <c r="R42" s="169">
        <f>Q42/Q107%</f>
        <v>1.775916118439125</v>
      </c>
    </row>
    <row r="43" spans="1:18">
      <c r="A43" s="22"/>
      <c r="B43" s="23">
        <v>2023</v>
      </c>
      <c r="C43" s="24">
        <v>0</v>
      </c>
      <c r="D43" s="168">
        <v>876878</v>
      </c>
      <c r="E43" s="25"/>
      <c r="F43" s="168">
        <v>466481</v>
      </c>
      <c r="G43" s="36">
        <v>0</v>
      </c>
      <c r="H43" s="25"/>
      <c r="I43" s="170">
        <f>SUM(C43:H43)</f>
        <v>1343359</v>
      </c>
      <c r="J43" s="35">
        <v>0</v>
      </c>
      <c r="K43" s="36">
        <v>0</v>
      </c>
      <c r="L43" s="168">
        <v>23821882</v>
      </c>
      <c r="M43" s="25">
        <v>0</v>
      </c>
      <c r="N43" s="305">
        <f t="shared" si="1"/>
        <v>23821882</v>
      </c>
      <c r="O43" s="27">
        <v>0</v>
      </c>
      <c r="P43" s="25">
        <v>0</v>
      </c>
      <c r="Q43" s="308">
        <f>SUM(P43,N43,I43)</f>
        <v>25165241</v>
      </c>
      <c r="R43" s="169">
        <f>Q43/Q108%</f>
        <v>32.683669848093501</v>
      </c>
    </row>
    <row r="44" spans="1:18" ht="12.75" thickBot="1">
      <c r="A44" s="39"/>
      <c r="B44" s="29" t="s">
        <v>189</v>
      </c>
      <c r="C44" s="30">
        <v>0</v>
      </c>
      <c r="D44" s="309">
        <f>+IF(D42=0,0,((D43/D42)-1)*100)</f>
        <v>-1.8343961023840616</v>
      </c>
      <c r="E44" s="31"/>
      <c r="F44" s="309">
        <f>+IF(F42=0,0,((F43/F42)-1)*100)</f>
        <v>-55.822692624219997</v>
      </c>
      <c r="G44" s="31">
        <v>0</v>
      </c>
      <c r="H44" s="309">
        <f>+IF(H42=0,0,((H43/H42)-1)*100)</f>
        <v>0</v>
      </c>
      <c r="I44" s="309">
        <f>+IF(I42=0,0,((I43/I42)-1)*100)</f>
        <v>-31.081273121748332</v>
      </c>
      <c r="J44" s="30">
        <v>0</v>
      </c>
      <c r="K44" s="31">
        <v>0</v>
      </c>
      <c r="L44" s="309">
        <f>+IF(L42=0,0,((L43/L42)-1)*100)</f>
        <v>0</v>
      </c>
      <c r="M44" s="31">
        <v>0</v>
      </c>
      <c r="N44" s="309">
        <f>+IF(N42=0,0,((N43/N42)-1)*100)</f>
        <v>0</v>
      </c>
      <c r="O44" s="33">
        <v>0</v>
      </c>
      <c r="P44" s="31">
        <v>0</v>
      </c>
      <c r="Q44" s="309">
        <f>+IF(Q42=0,0,((Q43/Q42)-1)*100)</f>
        <v>1191.059479487152</v>
      </c>
      <c r="R44" s="309">
        <f>+IF(R42=0,0,((R43/R42)-1)*100)</f>
        <v>1740.3836481207002</v>
      </c>
    </row>
    <row r="45" spans="1:18" hidden="1">
      <c r="A45" s="16" t="s">
        <v>101</v>
      </c>
      <c r="B45" s="17">
        <v>2021</v>
      </c>
      <c r="C45" s="35">
        <v>0</v>
      </c>
      <c r="D45" s="36">
        <v>0</v>
      </c>
      <c r="E45" s="36">
        <v>0</v>
      </c>
      <c r="F45" s="36">
        <v>0</v>
      </c>
      <c r="G45" s="36">
        <v>0</v>
      </c>
      <c r="H45" s="36">
        <v>0</v>
      </c>
      <c r="I45" s="37">
        <v>0</v>
      </c>
      <c r="J45" s="35">
        <v>0</v>
      </c>
      <c r="K45" s="36">
        <v>0</v>
      </c>
      <c r="L45" s="36">
        <v>0</v>
      </c>
      <c r="M45" s="36">
        <v>0</v>
      </c>
      <c r="N45" s="37">
        <v>0</v>
      </c>
      <c r="O45" s="38">
        <v>0</v>
      </c>
      <c r="P45" s="36">
        <v>0</v>
      </c>
      <c r="Q45" s="36">
        <v>0</v>
      </c>
      <c r="R45" s="37">
        <v>0</v>
      </c>
    </row>
    <row r="46" spans="1:18" hidden="1">
      <c r="A46" s="22"/>
      <c r="B46" s="23">
        <v>2022</v>
      </c>
      <c r="C46" s="35">
        <v>0</v>
      </c>
      <c r="D46" s="36">
        <v>0</v>
      </c>
      <c r="E46" s="36">
        <v>0</v>
      </c>
      <c r="F46" s="36">
        <v>0</v>
      </c>
      <c r="G46" s="36">
        <v>0</v>
      </c>
      <c r="H46" s="36">
        <v>0</v>
      </c>
      <c r="I46" s="37">
        <v>0</v>
      </c>
      <c r="J46" s="35">
        <v>0</v>
      </c>
      <c r="K46" s="36">
        <v>0</v>
      </c>
      <c r="L46" s="36">
        <v>0</v>
      </c>
      <c r="M46" s="36">
        <v>0</v>
      </c>
      <c r="N46" s="37">
        <v>0</v>
      </c>
      <c r="O46" s="38">
        <v>0</v>
      </c>
      <c r="P46" s="36">
        <v>0</v>
      </c>
      <c r="Q46" s="36">
        <v>0</v>
      </c>
      <c r="R46" s="37">
        <v>0</v>
      </c>
    </row>
    <row r="47" spans="1:18" hidden="1">
      <c r="A47" s="22"/>
      <c r="B47" s="23">
        <v>2023</v>
      </c>
      <c r="C47" s="35">
        <v>0</v>
      </c>
      <c r="D47" s="36">
        <v>0</v>
      </c>
      <c r="E47" s="36">
        <v>0</v>
      </c>
      <c r="F47" s="36">
        <v>0</v>
      </c>
      <c r="G47" s="36">
        <v>0</v>
      </c>
      <c r="H47" s="36">
        <v>0</v>
      </c>
      <c r="I47" s="37">
        <v>0</v>
      </c>
      <c r="J47" s="35">
        <v>0</v>
      </c>
      <c r="K47" s="36">
        <v>0</v>
      </c>
      <c r="L47" s="36">
        <v>0</v>
      </c>
      <c r="M47" s="36">
        <v>0</v>
      </c>
      <c r="N47" s="37">
        <v>0</v>
      </c>
      <c r="O47" s="38">
        <v>0</v>
      </c>
      <c r="P47" s="36">
        <v>0</v>
      </c>
      <c r="Q47" s="36">
        <v>0</v>
      </c>
      <c r="R47" s="37">
        <v>0</v>
      </c>
    </row>
    <row r="48" spans="1:18" hidden="1">
      <c r="A48" s="22"/>
      <c r="B48" s="23"/>
      <c r="C48" s="53"/>
      <c r="D48" s="165"/>
      <c r="E48" s="165"/>
      <c r="F48" s="165"/>
      <c r="G48" s="165"/>
      <c r="H48" s="165"/>
      <c r="I48" s="166"/>
      <c r="J48" s="53"/>
      <c r="K48" s="165"/>
      <c r="L48" s="165"/>
      <c r="M48" s="165"/>
      <c r="N48" s="166"/>
      <c r="O48" s="167"/>
      <c r="P48" s="165"/>
      <c r="Q48" s="165"/>
      <c r="R48" s="166"/>
    </row>
    <row r="49" spans="1:18" ht="12.75" hidden="1" thickBot="1">
      <c r="A49" s="39"/>
      <c r="B49" s="29" t="s">
        <v>189</v>
      </c>
      <c r="C49" s="30">
        <v>0</v>
      </c>
      <c r="D49" s="31">
        <v>0</v>
      </c>
      <c r="E49" s="31">
        <v>0</v>
      </c>
      <c r="F49" s="31">
        <v>0</v>
      </c>
      <c r="G49" s="31">
        <v>0</v>
      </c>
      <c r="H49" s="31">
        <v>0</v>
      </c>
      <c r="I49" s="32">
        <v>0</v>
      </c>
      <c r="J49" s="30">
        <v>0</v>
      </c>
      <c r="K49" s="31">
        <v>0</v>
      </c>
      <c r="L49" s="31">
        <v>0</v>
      </c>
      <c r="M49" s="31">
        <v>0</v>
      </c>
      <c r="N49" s="32">
        <v>0</v>
      </c>
      <c r="O49" s="33">
        <v>0</v>
      </c>
      <c r="P49" s="31">
        <v>0</v>
      </c>
      <c r="Q49" s="31">
        <v>0</v>
      </c>
      <c r="R49" s="32">
        <v>0</v>
      </c>
    </row>
    <row r="50" spans="1:18" hidden="1">
      <c r="A50" s="16" t="s">
        <v>102</v>
      </c>
      <c r="B50" s="17">
        <v>2021</v>
      </c>
      <c r="C50" s="35">
        <v>0</v>
      </c>
      <c r="D50" s="36">
        <v>0</v>
      </c>
      <c r="E50" s="36">
        <v>0</v>
      </c>
      <c r="F50" s="36">
        <v>0</v>
      </c>
      <c r="G50" s="36">
        <v>0</v>
      </c>
      <c r="H50" s="36">
        <v>0</v>
      </c>
      <c r="I50" s="37">
        <v>0</v>
      </c>
      <c r="J50" s="35">
        <v>0</v>
      </c>
      <c r="K50" s="36">
        <v>0</v>
      </c>
      <c r="L50" s="36">
        <v>0</v>
      </c>
      <c r="M50" s="36">
        <v>0</v>
      </c>
      <c r="N50" s="37">
        <v>0</v>
      </c>
      <c r="O50" s="38">
        <v>0</v>
      </c>
      <c r="P50" s="36">
        <v>0</v>
      </c>
      <c r="Q50" s="36">
        <v>0</v>
      </c>
      <c r="R50" s="37">
        <v>0</v>
      </c>
    </row>
    <row r="51" spans="1:18" hidden="1">
      <c r="A51" s="22"/>
      <c r="B51" s="23">
        <v>2022</v>
      </c>
      <c r="C51" s="35">
        <v>0</v>
      </c>
      <c r="D51" s="36">
        <v>0</v>
      </c>
      <c r="E51" s="36">
        <v>0</v>
      </c>
      <c r="F51" s="36">
        <v>0</v>
      </c>
      <c r="G51" s="36">
        <v>0</v>
      </c>
      <c r="H51" s="36">
        <v>0</v>
      </c>
      <c r="I51" s="37">
        <v>0</v>
      </c>
      <c r="J51" s="35">
        <v>0</v>
      </c>
      <c r="K51" s="36">
        <v>0</v>
      </c>
      <c r="L51" s="36">
        <v>0</v>
      </c>
      <c r="M51" s="36">
        <v>0</v>
      </c>
      <c r="N51" s="37">
        <v>0</v>
      </c>
      <c r="O51" s="38">
        <v>0</v>
      </c>
      <c r="P51" s="36">
        <v>0</v>
      </c>
      <c r="Q51" s="36">
        <v>0</v>
      </c>
      <c r="R51" s="37">
        <v>0</v>
      </c>
    </row>
    <row r="52" spans="1:18" hidden="1">
      <c r="A52" s="22"/>
      <c r="B52" s="23">
        <v>2023</v>
      </c>
      <c r="C52" s="35">
        <v>0</v>
      </c>
      <c r="D52" s="36">
        <v>0</v>
      </c>
      <c r="E52" s="36">
        <v>0</v>
      </c>
      <c r="F52" s="36">
        <v>0</v>
      </c>
      <c r="G52" s="36">
        <v>0</v>
      </c>
      <c r="H52" s="36">
        <v>0</v>
      </c>
      <c r="I52" s="37">
        <v>0</v>
      </c>
      <c r="J52" s="35">
        <v>0</v>
      </c>
      <c r="K52" s="36">
        <v>0</v>
      </c>
      <c r="L52" s="36">
        <v>0</v>
      </c>
      <c r="M52" s="36">
        <v>0</v>
      </c>
      <c r="N52" s="37">
        <v>0</v>
      </c>
      <c r="O52" s="38">
        <v>0</v>
      </c>
      <c r="P52" s="36">
        <v>0</v>
      </c>
      <c r="Q52" s="36">
        <v>0</v>
      </c>
      <c r="R52" s="37">
        <v>0</v>
      </c>
    </row>
    <row r="53" spans="1:18" ht="12.75" hidden="1" thickBot="1">
      <c r="A53" s="39"/>
      <c r="B53" s="29" t="s">
        <v>189</v>
      </c>
      <c r="C53" s="30">
        <v>0</v>
      </c>
      <c r="D53" s="31">
        <v>0</v>
      </c>
      <c r="E53" s="31">
        <v>0</v>
      </c>
      <c r="F53" s="31">
        <v>0</v>
      </c>
      <c r="G53" s="31">
        <v>0</v>
      </c>
      <c r="H53" s="31">
        <v>0</v>
      </c>
      <c r="I53" s="32">
        <v>0</v>
      </c>
      <c r="J53" s="30">
        <v>0</v>
      </c>
      <c r="K53" s="31">
        <v>0</v>
      </c>
      <c r="L53" s="31">
        <v>0</v>
      </c>
      <c r="M53" s="31">
        <v>0</v>
      </c>
      <c r="N53" s="32">
        <v>0</v>
      </c>
      <c r="O53" s="33">
        <v>0</v>
      </c>
      <c r="P53" s="31">
        <v>0</v>
      </c>
      <c r="Q53" s="31">
        <v>0</v>
      </c>
      <c r="R53" s="32">
        <v>0</v>
      </c>
    </row>
    <row r="54" spans="1:18" hidden="1">
      <c r="A54" s="16" t="s">
        <v>103</v>
      </c>
      <c r="B54" s="17">
        <v>2021</v>
      </c>
      <c r="C54" s="35">
        <v>0</v>
      </c>
      <c r="D54" s="36">
        <v>0</v>
      </c>
      <c r="E54" s="36">
        <v>0</v>
      </c>
      <c r="F54" s="36">
        <v>0</v>
      </c>
      <c r="G54" s="36">
        <v>0</v>
      </c>
      <c r="H54" s="36">
        <v>0</v>
      </c>
      <c r="I54" s="37">
        <v>0</v>
      </c>
      <c r="J54" s="35">
        <v>0</v>
      </c>
      <c r="K54" s="36">
        <v>0</v>
      </c>
      <c r="L54" s="36">
        <v>0</v>
      </c>
      <c r="M54" s="36">
        <v>0</v>
      </c>
      <c r="N54" s="37">
        <v>0</v>
      </c>
      <c r="O54" s="38">
        <v>0</v>
      </c>
      <c r="P54" s="36">
        <v>0</v>
      </c>
      <c r="Q54" s="36">
        <v>0</v>
      </c>
      <c r="R54" s="37">
        <v>0</v>
      </c>
    </row>
    <row r="55" spans="1:18" hidden="1">
      <c r="A55" s="22"/>
      <c r="B55" s="23">
        <v>2022</v>
      </c>
      <c r="C55" s="35">
        <v>0</v>
      </c>
      <c r="D55" s="36">
        <v>0</v>
      </c>
      <c r="E55" s="36">
        <v>0</v>
      </c>
      <c r="F55" s="36">
        <v>0</v>
      </c>
      <c r="G55" s="36">
        <v>0</v>
      </c>
      <c r="H55" s="36">
        <v>0</v>
      </c>
      <c r="I55" s="37">
        <v>0</v>
      </c>
      <c r="J55" s="35">
        <v>0</v>
      </c>
      <c r="K55" s="36">
        <v>0</v>
      </c>
      <c r="L55" s="36">
        <v>0</v>
      </c>
      <c r="M55" s="36">
        <v>0</v>
      </c>
      <c r="N55" s="37">
        <v>0</v>
      </c>
      <c r="O55" s="38">
        <v>0</v>
      </c>
      <c r="P55" s="36">
        <v>0</v>
      </c>
      <c r="Q55" s="36">
        <v>0</v>
      </c>
      <c r="R55" s="37">
        <v>0</v>
      </c>
    </row>
    <row r="56" spans="1:18" hidden="1">
      <c r="A56" s="22"/>
      <c r="B56" s="23">
        <v>2023</v>
      </c>
      <c r="C56" s="35">
        <v>0</v>
      </c>
      <c r="D56" s="36">
        <v>0</v>
      </c>
      <c r="E56" s="36">
        <v>0</v>
      </c>
      <c r="F56" s="36">
        <v>0</v>
      </c>
      <c r="G56" s="36">
        <v>0</v>
      </c>
      <c r="H56" s="36">
        <v>0</v>
      </c>
      <c r="I56" s="37">
        <v>0</v>
      </c>
      <c r="J56" s="35">
        <v>0</v>
      </c>
      <c r="K56" s="36">
        <v>0</v>
      </c>
      <c r="L56" s="36">
        <v>0</v>
      </c>
      <c r="M56" s="36">
        <v>0</v>
      </c>
      <c r="N56" s="37">
        <v>0</v>
      </c>
      <c r="O56" s="38">
        <v>0</v>
      </c>
      <c r="P56" s="36">
        <v>0</v>
      </c>
      <c r="Q56" s="36">
        <v>0</v>
      </c>
      <c r="R56" s="37">
        <v>0</v>
      </c>
    </row>
    <row r="57" spans="1:18" ht="12.75" hidden="1" thickBot="1">
      <c r="A57" s="39"/>
      <c r="B57" s="29" t="s">
        <v>189</v>
      </c>
      <c r="C57" s="30">
        <v>0</v>
      </c>
      <c r="D57" s="31">
        <v>0</v>
      </c>
      <c r="E57" s="31">
        <v>0</v>
      </c>
      <c r="F57" s="31">
        <v>0</v>
      </c>
      <c r="G57" s="31">
        <v>0</v>
      </c>
      <c r="H57" s="31">
        <v>0</v>
      </c>
      <c r="I57" s="32">
        <v>0</v>
      </c>
      <c r="J57" s="30">
        <v>0</v>
      </c>
      <c r="K57" s="31">
        <v>0</v>
      </c>
      <c r="L57" s="31">
        <v>0</v>
      </c>
      <c r="M57" s="31">
        <v>0</v>
      </c>
      <c r="N57" s="32">
        <v>0</v>
      </c>
      <c r="O57" s="33">
        <v>0</v>
      </c>
      <c r="P57" s="31">
        <v>0</v>
      </c>
      <c r="Q57" s="31">
        <v>0</v>
      </c>
      <c r="R57" s="32">
        <v>0</v>
      </c>
    </row>
    <row r="58" spans="1:18" hidden="1">
      <c r="A58" s="16" t="s">
        <v>104</v>
      </c>
      <c r="B58" s="17">
        <v>2021</v>
      </c>
      <c r="C58" s="35">
        <v>0</v>
      </c>
      <c r="D58" s="36">
        <v>0</v>
      </c>
      <c r="E58" s="36">
        <v>0</v>
      </c>
      <c r="F58" s="36">
        <v>0</v>
      </c>
      <c r="G58" s="36">
        <v>0</v>
      </c>
      <c r="H58" s="36">
        <v>0</v>
      </c>
      <c r="I58" s="37">
        <v>0</v>
      </c>
      <c r="J58" s="35">
        <v>0</v>
      </c>
      <c r="K58" s="36">
        <v>0</v>
      </c>
      <c r="L58" s="36">
        <v>0</v>
      </c>
      <c r="M58" s="36">
        <v>0</v>
      </c>
      <c r="N58" s="37">
        <v>0</v>
      </c>
      <c r="O58" s="38">
        <v>0</v>
      </c>
      <c r="P58" s="36">
        <v>0</v>
      </c>
      <c r="Q58" s="36">
        <v>0</v>
      </c>
      <c r="R58" s="37">
        <v>0</v>
      </c>
    </row>
    <row r="59" spans="1:18" hidden="1">
      <c r="A59" s="22"/>
      <c r="B59" s="23">
        <v>2022</v>
      </c>
      <c r="C59" s="35">
        <v>0</v>
      </c>
      <c r="D59" s="36">
        <v>0</v>
      </c>
      <c r="E59" s="36">
        <v>0</v>
      </c>
      <c r="F59" s="36">
        <v>0</v>
      </c>
      <c r="G59" s="36">
        <v>0</v>
      </c>
      <c r="H59" s="36">
        <v>0</v>
      </c>
      <c r="I59" s="37">
        <v>0</v>
      </c>
      <c r="J59" s="35">
        <v>0</v>
      </c>
      <c r="K59" s="36">
        <v>0</v>
      </c>
      <c r="L59" s="36">
        <v>0</v>
      </c>
      <c r="M59" s="36">
        <v>0</v>
      </c>
      <c r="N59" s="37">
        <v>0</v>
      </c>
      <c r="O59" s="38">
        <v>0</v>
      </c>
      <c r="P59" s="36">
        <v>0</v>
      </c>
      <c r="Q59" s="36">
        <v>0</v>
      </c>
      <c r="R59" s="37">
        <v>0</v>
      </c>
    </row>
    <row r="60" spans="1:18" hidden="1">
      <c r="A60" s="22"/>
      <c r="B60" s="23">
        <v>2023</v>
      </c>
      <c r="C60" s="35">
        <v>0</v>
      </c>
      <c r="D60" s="36">
        <v>0</v>
      </c>
      <c r="E60" s="36">
        <v>0</v>
      </c>
      <c r="F60" s="36">
        <v>0</v>
      </c>
      <c r="G60" s="36">
        <v>0</v>
      </c>
      <c r="H60" s="36">
        <v>0</v>
      </c>
      <c r="I60" s="37">
        <v>0</v>
      </c>
      <c r="J60" s="35">
        <v>0</v>
      </c>
      <c r="K60" s="36">
        <v>0</v>
      </c>
      <c r="L60" s="36">
        <v>0</v>
      </c>
      <c r="M60" s="36">
        <v>0</v>
      </c>
      <c r="N60" s="37">
        <v>0</v>
      </c>
      <c r="O60" s="38">
        <v>0</v>
      </c>
      <c r="P60" s="36">
        <v>0</v>
      </c>
      <c r="Q60" s="36">
        <v>0</v>
      </c>
      <c r="R60" s="37">
        <v>0</v>
      </c>
    </row>
    <row r="61" spans="1:18" ht="12.75" hidden="1" thickBot="1">
      <c r="A61" s="39"/>
      <c r="B61" s="29" t="s">
        <v>189</v>
      </c>
      <c r="C61" s="30">
        <v>0</v>
      </c>
      <c r="D61" s="31">
        <v>0</v>
      </c>
      <c r="E61" s="31">
        <v>0</v>
      </c>
      <c r="F61" s="31">
        <v>0</v>
      </c>
      <c r="G61" s="31">
        <v>0</v>
      </c>
      <c r="H61" s="31">
        <v>0</v>
      </c>
      <c r="I61" s="32">
        <v>0</v>
      </c>
      <c r="J61" s="30">
        <v>0</v>
      </c>
      <c r="K61" s="31">
        <v>0</v>
      </c>
      <c r="L61" s="31">
        <v>0</v>
      </c>
      <c r="M61" s="31">
        <v>0</v>
      </c>
      <c r="N61" s="32">
        <v>0</v>
      </c>
      <c r="O61" s="33">
        <v>0</v>
      </c>
      <c r="P61" s="31">
        <v>0</v>
      </c>
      <c r="Q61" s="31">
        <v>0</v>
      </c>
      <c r="R61" s="32">
        <v>0</v>
      </c>
    </row>
    <row r="62" spans="1:18">
      <c r="A62" s="16" t="s">
        <v>105</v>
      </c>
      <c r="B62" s="17">
        <v>2021</v>
      </c>
      <c r="C62" s="18">
        <v>0</v>
      </c>
      <c r="D62" s="19">
        <v>0</v>
      </c>
      <c r="E62" s="19">
        <v>0</v>
      </c>
      <c r="F62" s="19">
        <v>0</v>
      </c>
      <c r="G62" s="36">
        <v>0</v>
      </c>
      <c r="H62" s="19">
        <v>0</v>
      </c>
      <c r="I62" s="20">
        <v>0</v>
      </c>
      <c r="J62" s="35">
        <v>0</v>
      </c>
      <c r="K62" s="36">
        <v>0</v>
      </c>
      <c r="L62" s="156">
        <v>12300489</v>
      </c>
      <c r="M62" s="19">
        <v>0</v>
      </c>
      <c r="N62" s="158">
        <f>SUM(J62:M62)</f>
        <v>12300489</v>
      </c>
      <c r="O62" s="21">
        <v>0</v>
      </c>
      <c r="P62" s="19">
        <v>0</v>
      </c>
      <c r="Q62" s="308">
        <f>SUM(P62,N62,I62)</f>
        <v>12300489</v>
      </c>
      <c r="R62" s="155">
        <f>Q62/Q106%</f>
        <v>27.490659190636993</v>
      </c>
    </row>
    <row r="63" spans="1:18">
      <c r="A63" s="22"/>
      <c r="B63" s="23">
        <v>2022</v>
      </c>
      <c r="C63" s="24">
        <v>0</v>
      </c>
      <c r="D63" s="25"/>
      <c r="E63" s="25">
        <v>0</v>
      </c>
      <c r="F63" s="25">
        <v>0</v>
      </c>
      <c r="G63" s="36">
        <v>0</v>
      </c>
      <c r="H63" s="25">
        <v>0</v>
      </c>
      <c r="I63" s="26">
        <v>0</v>
      </c>
      <c r="J63" s="35">
        <v>0</v>
      </c>
      <c r="K63" s="36">
        <v>0</v>
      </c>
      <c r="L63" s="168">
        <v>61333282</v>
      </c>
      <c r="M63" s="25">
        <v>0</v>
      </c>
      <c r="N63" s="170">
        <f>SUM(J63:M63)</f>
        <v>61333282</v>
      </c>
      <c r="O63" s="27">
        <v>0</v>
      </c>
      <c r="P63" s="25">
        <v>0</v>
      </c>
      <c r="Q63" s="308">
        <f>SUM(P63,N63,I63)</f>
        <v>61333282</v>
      </c>
      <c r="R63" s="169">
        <f>Q63/Q107%</f>
        <v>55.880953861712129</v>
      </c>
    </row>
    <row r="64" spans="1:18">
      <c r="A64" s="22"/>
      <c r="B64" s="23">
        <v>2023</v>
      </c>
      <c r="C64" s="24">
        <v>0</v>
      </c>
      <c r="D64" s="25">
        <v>0</v>
      </c>
      <c r="E64" s="25">
        <v>0</v>
      </c>
      <c r="F64" s="25">
        <v>0</v>
      </c>
      <c r="G64" s="36">
        <v>0</v>
      </c>
      <c r="H64" s="25">
        <v>0</v>
      </c>
      <c r="I64" s="26">
        <v>0</v>
      </c>
      <c r="J64" s="35">
        <v>0</v>
      </c>
      <c r="K64" s="36">
        <v>0</v>
      </c>
      <c r="L64" s="168">
        <v>20471660</v>
      </c>
      <c r="M64" s="25">
        <v>0</v>
      </c>
      <c r="N64" s="170">
        <f>SUM(J64:M64)</f>
        <v>20471660</v>
      </c>
      <c r="O64" s="27">
        <v>0</v>
      </c>
      <c r="P64" s="25">
        <v>0</v>
      </c>
      <c r="Q64" s="308">
        <f>SUM(P64,N64,I64)</f>
        <v>20471660</v>
      </c>
      <c r="R64" s="169">
        <f>Q64/Q108%</f>
        <v>26.58782312803687</v>
      </c>
    </row>
    <row r="65" spans="1:18" ht="12.75" thickBot="1">
      <c r="A65" s="39"/>
      <c r="B65" s="29" t="s">
        <v>189</v>
      </c>
      <c r="C65" s="30">
        <v>0</v>
      </c>
      <c r="D65" s="31"/>
      <c r="E65" s="31"/>
      <c r="F65" s="31"/>
      <c r="G65" s="31">
        <v>0</v>
      </c>
      <c r="H65" s="31"/>
      <c r="I65" s="32"/>
      <c r="J65" s="30">
        <v>0</v>
      </c>
      <c r="K65" s="31">
        <v>0</v>
      </c>
      <c r="L65" s="309">
        <f>+IF(L63=0,0,((L64/L63)-1)*100)</f>
        <v>-66.622265542548334</v>
      </c>
      <c r="M65" s="31">
        <v>0</v>
      </c>
      <c r="N65" s="309">
        <f>+IF(N63=0,0,((N64/N63)-1)*100)</f>
        <v>-66.622265542548334</v>
      </c>
      <c r="O65" s="33">
        <v>0</v>
      </c>
      <c r="P65" s="31">
        <v>0</v>
      </c>
      <c r="Q65" s="309">
        <f>+IF(Q63=0,0,((Q64/Q63)-1)*100)</f>
        <v>-66.622265542548334</v>
      </c>
      <c r="R65" s="309">
        <f>+IF(R63=0,0,((R64/R63)-1)*100)</f>
        <v>-52.420598986492941</v>
      </c>
    </row>
    <row r="66" spans="1:18" hidden="1">
      <c r="A66" s="16" t="s">
        <v>106</v>
      </c>
      <c r="B66" s="17">
        <v>2021</v>
      </c>
      <c r="C66" s="35">
        <v>0</v>
      </c>
      <c r="D66" s="36">
        <v>0</v>
      </c>
      <c r="E66" s="36">
        <v>0</v>
      </c>
      <c r="F66" s="36">
        <v>0</v>
      </c>
      <c r="G66" s="36">
        <v>0</v>
      </c>
      <c r="H66" s="36">
        <v>0</v>
      </c>
      <c r="I66" s="37">
        <v>0</v>
      </c>
      <c r="J66" s="35">
        <v>0</v>
      </c>
      <c r="K66" s="36">
        <v>0</v>
      </c>
      <c r="L66" s="36">
        <v>0</v>
      </c>
      <c r="M66" s="36">
        <v>0</v>
      </c>
      <c r="N66" s="37">
        <v>0</v>
      </c>
      <c r="O66" s="38">
        <v>0</v>
      </c>
      <c r="P66" s="36">
        <v>0</v>
      </c>
      <c r="Q66" s="36">
        <v>0</v>
      </c>
      <c r="R66" s="37">
        <v>0</v>
      </c>
    </row>
    <row r="67" spans="1:18" hidden="1">
      <c r="A67" s="22"/>
      <c r="B67" s="23">
        <v>2022</v>
      </c>
      <c r="C67" s="35">
        <v>0</v>
      </c>
      <c r="D67" s="36">
        <v>0</v>
      </c>
      <c r="E67" s="36">
        <v>0</v>
      </c>
      <c r="F67" s="36">
        <v>0</v>
      </c>
      <c r="G67" s="36">
        <v>0</v>
      </c>
      <c r="H67" s="36">
        <v>0</v>
      </c>
      <c r="I67" s="37">
        <v>0</v>
      </c>
      <c r="J67" s="35">
        <v>0</v>
      </c>
      <c r="K67" s="36">
        <v>0</v>
      </c>
      <c r="L67" s="36">
        <v>0</v>
      </c>
      <c r="M67" s="36">
        <v>0</v>
      </c>
      <c r="N67" s="37">
        <v>0</v>
      </c>
      <c r="O67" s="38">
        <v>0</v>
      </c>
      <c r="P67" s="36">
        <v>0</v>
      </c>
      <c r="Q67" s="36">
        <v>0</v>
      </c>
      <c r="R67" s="37">
        <v>0</v>
      </c>
    </row>
    <row r="68" spans="1:18" hidden="1">
      <c r="A68" s="22"/>
      <c r="B68" s="23">
        <v>2023</v>
      </c>
      <c r="C68" s="35">
        <v>0</v>
      </c>
      <c r="D68" s="36">
        <v>0</v>
      </c>
      <c r="E68" s="36">
        <v>0</v>
      </c>
      <c r="F68" s="36">
        <v>0</v>
      </c>
      <c r="G68" s="36">
        <v>0</v>
      </c>
      <c r="H68" s="36">
        <v>0</v>
      </c>
      <c r="I68" s="37">
        <v>0</v>
      </c>
      <c r="J68" s="35">
        <v>0</v>
      </c>
      <c r="K68" s="36">
        <v>0</v>
      </c>
      <c r="L68" s="36">
        <v>0</v>
      </c>
      <c r="M68" s="36">
        <v>0</v>
      </c>
      <c r="N68" s="37">
        <v>0</v>
      </c>
      <c r="O68" s="38">
        <v>0</v>
      </c>
      <c r="P68" s="36">
        <v>0</v>
      </c>
      <c r="Q68" s="36">
        <v>0</v>
      </c>
      <c r="R68" s="37">
        <v>0</v>
      </c>
    </row>
    <row r="69" spans="1:18" ht="12.75" hidden="1" thickBot="1">
      <c r="A69" s="39"/>
      <c r="B69" s="29" t="s">
        <v>189</v>
      </c>
      <c r="C69" s="30">
        <v>0</v>
      </c>
      <c r="D69" s="31">
        <v>0</v>
      </c>
      <c r="E69" s="31">
        <v>0</v>
      </c>
      <c r="F69" s="31">
        <v>0</v>
      </c>
      <c r="G69" s="31">
        <v>0</v>
      </c>
      <c r="H69" s="31">
        <v>0</v>
      </c>
      <c r="I69" s="32">
        <v>0</v>
      </c>
      <c r="J69" s="30">
        <v>0</v>
      </c>
      <c r="K69" s="31">
        <v>0</v>
      </c>
      <c r="L69" s="31">
        <v>0</v>
      </c>
      <c r="M69" s="31">
        <v>0</v>
      </c>
      <c r="N69" s="32">
        <v>0</v>
      </c>
      <c r="O69" s="33">
        <v>0</v>
      </c>
      <c r="P69" s="31">
        <v>0</v>
      </c>
      <c r="Q69" s="31">
        <v>0</v>
      </c>
      <c r="R69" s="32">
        <v>0</v>
      </c>
    </row>
    <row r="70" spans="1:18">
      <c r="A70" s="16" t="s">
        <v>107</v>
      </c>
      <c r="B70" s="17">
        <v>2021</v>
      </c>
      <c r="C70" s="18">
        <v>0</v>
      </c>
      <c r="D70" s="36">
        <v>0</v>
      </c>
      <c r="E70" s="36">
        <v>0</v>
      </c>
      <c r="F70" s="36">
        <v>0</v>
      </c>
      <c r="G70" s="36">
        <v>0</v>
      </c>
      <c r="H70" s="36">
        <v>0</v>
      </c>
      <c r="I70" s="37">
        <v>0</v>
      </c>
      <c r="J70" s="35">
        <v>0</v>
      </c>
      <c r="K70" s="36">
        <v>0</v>
      </c>
      <c r="L70" s="19">
        <v>0</v>
      </c>
      <c r="M70" s="19">
        <v>0</v>
      </c>
      <c r="N70" s="20">
        <v>0</v>
      </c>
      <c r="O70" s="21">
        <v>0</v>
      </c>
      <c r="P70" s="19">
        <v>0</v>
      </c>
      <c r="Q70" s="19">
        <v>0</v>
      </c>
      <c r="R70" s="20">
        <v>0</v>
      </c>
    </row>
    <row r="71" spans="1:18">
      <c r="A71" s="22"/>
      <c r="B71" s="23">
        <v>2022</v>
      </c>
      <c r="C71" s="24">
        <v>0</v>
      </c>
      <c r="D71" s="36">
        <v>0</v>
      </c>
      <c r="E71" s="36">
        <v>0</v>
      </c>
      <c r="F71" s="36">
        <v>0</v>
      </c>
      <c r="G71" s="36">
        <v>0</v>
      </c>
      <c r="H71" s="36">
        <v>0</v>
      </c>
      <c r="I71" s="37">
        <v>0</v>
      </c>
      <c r="J71" s="35">
        <v>0</v>
      </c>
      <c r="K71" s="36">
        <v>0</v>
      </c>
      <c r="L71" s="168">
        <v>7691581</v>
      </c>
      <c r="M71" s="25">
        <v>0</v>
      </c>
      <c r="N71" s="170">
        <f>SUM(J71:M71)</f>
        <v>7691581</v>
      </c>
      <c r="O71" s="27">
        <v>0</v>
      </c>
      <c r="P71" s="25">
        <v>0</v>
      </c>
      <c r="Q71" s="308">
        <f>SUM(P71,N71,I71)</f>
        <v>7691581</v>
      </c>
      <c r="R71" s="169">
        <f>Q71/Q106%</f>
        <v>17.19009967068617</v>
      </c>
    </row>
    <row r="72" spans="1:18">
      <c r="A72" s="22"/>
      <c r="B72" s="23">
        <v>2023</v>
      </c>
      <c r="C72" s="24">
        <v>0</v>
      </c>
      <c r="D72" s="36">
        <v>0</v>
      </c>
      <c r="E72" s="36">
        <v>0</v>
      </c>
      <c r="F72" s="36">
        <v>0</v>
      </c>
      <c r="G72" s="36">
        <v>0</v>
      </c>
      <c r="H72" s="36">
        <v>0</v>
      </c>
      <c r="I72" s="37">
        <v>0</v>
      </c>
      <c r="J72" s="35">
        <v>0</v>
      </c>
      <c r="K72" s="36">
        <v>0</v>
      </c>
      <c r="L72" s="168">
        <v>3324560</v>
      </c>
      <c r="M72" s="25">
        <v>0</v>
      </c>
      <c r="N72" s="170">
        <f>SUM(J72:M72)</f>
        <v>3324560</v>
      </c>
      <c r="O72" s="27">
        <v>0</v>
      </c>
      <c r="P72" s="25">
        <v>0</v>
      </c>
      <c r="Q72" s="308">
        <f>SUM(P72,N72,I72)</f>
        <v>3324560</v>
      </c>
      <c r="R72" s="169">
        <f>Q72/Q107%</f>
        <v>3.0290174911966017</v>
      </c>
    </row>
    <row r="73" spans="1:18" ht="12.75" thickBot="1">
      <c r="A73" s="39"/>
      <c r="B73" s="29" t="s">
        <v>189</v>
      </c>
      <c r="C73" s="30">
        <v>0</v>
      </c>
      <c r="D73" s="31">
        <v>0</v>
      </c>
      <c r="E73" s="31">
        <v>0</v>
      </c>
      <c r="F73" s="31">
        <v>0</v>
      </c>
      <c r="G73" s="31">
        <v>0</v>
      </c>
      <c r="H73" s="31">
        <v>0</v>
      </c>
      <c r="I73" s="32">
        <v>0</v>
      </c>
      <c r="J73" s="30">
        <v>0</v>
      </c>
      <c r="K73" s="31">
        <v>0</v>
      </c>
      <c r="L73" s="309">
        <f>+IF(L71=0,0,((L72/L71)-1)*100)</f>
        <v>-56.776636688867995</v>
      </c>
      <c r="M73" s="31">
        <v>0</v>
      </c>
      <c r="N73" s="309">
        <f>+IF(N71=0,0,((N72/N71)-1)*100)</f>
        <v>-56.776636688867995</v>
      </c>
      <c r="O73" s="33">
        <v>0</v>
      </c>
      <c r="P73" s="31">
        <v>0</v>
      </c>
      <c r="Q73" s="309">
        <f>+IF(Q71=0,0,((Q72/Q71)-1)*100)</f>
        <v>-56.776636688867995</v>
      </c>
      <c r="R73" s="309">
        <f>+IF(R71=0,0,((R72/R71)-1)*100)</f>
        <v>-82.379290700903226</v>
      </c>
    </row>
    <row r="74" spans="1:18" hidden="1">
      <c r="A74" s="16" t="s">
        <v>297</v>
      </c>
      <c r="B74" s="17">
        <v>2021</v>
      </c>
      <c r="C74" s="35">
        <v>0</v>
      </c>
      <c r="D74" s="36">
        <v>0</v>
      </c>
      <c r="E74" s="36">
        <v>0</v>
      </c>
      <c r="F74" s="36">
        <v>0</v>
      </c>
      <c r="G74" s="36">
        <v>0</v>
      </c>
      <c r="H74" s="36">
        <v>0</v>
      </c>
      <c r="I74" s="37">
        <v>0</v>
      </c>
      <c r="J74" s="35">
        <v>0</v>
      </c>
      <c r="K74" s="36">
        <v>0</v>
      </c>
      <c r="L74" s="36">
        <v>0</v>
      </c>
      <c r="M74" s="36">
        <v>0</v>
      </c>
      <c r="N74" s="37">
        <v>0</v>
      </c>
      <c r="O74" s="38">
        <v>0</v>
      </c>
      <c r="P74" s="36">
        <v>0</v>
      </c>
      <c r="Q74" s="36">
        <v>0</v>
      </c>
      <c r="R74" s="37">
        <v>0</v>
      </c>
    </row>
    <row r="75" spans="1:18" hidden="1">
      <c r="A75" s="22"/>
      <c r="B75" s="23">
        <v>2022</v>
      </c>
      <c r="C75" s="35">
        <v>0</v>
      </c>
      <c r="D75" s="36">
        <v>0</v>
      </c>
      <c r="E75" s="36">
        <v>0</v>
      </c>
      <c r="F75" s="36">
        <v>0</v>
      </c>
      <c r="G75" s="36">
        <v>0</v>
      </c>
      <c r="H75" s="36">
        <v>0</v>
      </c>
      <c r="I75" s="37">
        <v>0</v>
      </c>
      <c r="J75" s="35">
        <v>0</v>
      </c>
      <c r="K75" s="36">
        <v>0</v>
      </c>
      <c r="L75" s="36">
        <v>0</v>
      </c>
      <c r="M75" s="36">
        <v>0</v>
      </c>
      <c r="N75" s="37">
        <v>0</v>
      </c>
      <c r="O75" s="38">
        <v>0</v>
      </c>
      <c r="P75" s="36">
        <v>0</v>
      </c>
      <c r="Q75" s="36">
        <v>0</v>
      </c>
      <c r="R75" s="37">
        <v>0</v>
      </c>
    </row>
    <row r="76" spans="1:18" hidden="1">
      <c r="A76" s="22"/>
      <c r="B76" s="23">
        <v>2023</v>
      </c>
      <c r="C76" s="35">
        <v>0</v>
      </c>
      <c r="D76" s="36">
        <v>0</v>
      </c>
      <c r="E76" s="36">
        <v>0</v>
      </c>
      <c r="F76" s="36">
        <v>0</v>
      </c>
      <c r="G76" s="36">
        <v>0</v>
      </c>
      <c r="H76" s="36">
        <v>0</v>
      </c>
      <c r="I76" s="37">
        <v>0</v>
      </c>
      <c r="J76" s="35">
        <v>0</v>
      </c>
      <c r="K76" s="36">
        <v>0</v>
      </c>
      <c r="L76" s="36">
        <v>0</v>
      </c>
      <c r="M76" s="36">
        <v>0</v>
      </c>
      <c r="N76" s="37">
        <v>0</v>
      </c>
      <c r="O76" s="38">
        <v>0</v>
      </c>
      <c r="P76" s="36">
        <v>0</v>
      </c>
      <c r="Q76" s="36">
        <v>0</v>
      </c>
      <c r="R76" s="37">
        <v>0</v>
      </c>
    </row>
    <row r="77" spans="1:18" ht="12.75" hidden="1" thickBot="1">
      <c r="A77" s="39"/>
      <c r="B77" s="29" t="s">
        <v>189</v>
      </c>
      <c r="C77" s="30">
        <v>0</v>
      </c>
      <c r="D77" s="31">
        <v>0</v>
      </c>
      <c r="E77" s="31">
        <v>0</v>
      </c>
      <c r="F77" s="31">
        <v>0</v>
      </c>
      <c r="G77" s="31">
        <v>0</v>
      </c>
      <c r="H77" s="31">
        <v>0</v>
      </c>
      <c r="I77" s="32">
        <v>0</v>
      </c>
      <c r="J77" s="30">
        <v>0</v>
      </c>
      <c r="K77" s="31">
        <v>0</v>
      </c>
      <c r="L77" s="31">
        <v>0</v>
      </c>
      <c r="M77" s="31">
        <v>0</v>
      </c>
      <c r="N77" s="32">
        <v>0</v>
      </c>
      <c r="O77" s="33">
        <v>0</v>
      </c>
      <c r="P77" s="31">
        <v>0</v>
      </c>
      <c r="Q77" s="31">
        <v>0</v>
      </c>
      <c r="R77" s="32">
        <v>0</v>
      </c>
    </row>
    <row r="78" spans="1:18">
      <c r="A78" s="16" t="s">
        <v>108</v>
      </c>
      <c r="B78" s="17">
        <v>2021</v>
      </c>
      <c r="C78" s="35">
        <v>0</v>
      </c>
      <c r="D78" s="36">
        <v>0</v>
      </c>
      <c r="E78" s="36">
        <v>0</v>
      </c>
      <c r="F78" s="157">
        <v>88179</v>
      </c>
      <c r="G78" s="36">
        <v>0</v>
      </c>
      <c r="H78" s="36">
        <v>0</v>
      </c>
      <c r="I78" s="158">
        <f>SUM(C78:H78)</f>
        <v>88179</v>
      </c>
      <c r="J78" s="35">
        <v>0</v>
      </c>
      <c r="K78" s="36">
        <v>0</v>
      </c>
      <c r="L78" s="36">
        <v>0</v>
      </c>
      <c r="M78" s="36">
        <v>0</v>
      </c>
      <c r="N78" s="37">
        <v>0</v>
      </c>
      <c r="O78" s="38">
        <v>0</v>
      </c>
      <c r="P78" s="36">
        <v>0</v>
      </c>
      <c r="Q78" s="307">
        <f>SUM(P78,N78,I78)</f>
        <v>88179</v>
      </c>
      <c r="R78" s="171">
        <f>Q78/Q106%</f>
        <v>0.1970733713733803</v>
      </c>
    </row>
    <row r="79" spans="1:18">
      <c r="A79" s="22"/>
      <c r="B79" s="23">
        <v>2022</v>
      </c>
      <c r="C79" s="35">
        <v>0</v>
      </c>
      <c r="D79" s="36">
        <v>0</v>
      </c>
      <c r="E79" s="36">
        <v>0</v>
      </c>
      <c r="F79" s="157">
        <v>89228</v>
      </c>
      <c r="G79" s="36">
        <v>0</v>
      </c>
      <c r="H79" s="36">
        <v>0</v>
      </c>
      <c r="I79" s="170">
        <f>SUM(C79:H79)</f>
        <v>89228</v>
      </c>
      <c r="J79" s="35">
        <v>0</v>
      </c>
      <c r="K79" s="36">
        <v>0</v>
      </c>
      <c r="L79" s="36">
        <v>0</v>
      </c>
      <c r="M79" s="36">
        <v>0</v>
      </c>
      <c r="N79" s="37">
        <v>0</v>
      </c>
      <c r="O79" s="38">
        <v>0</v>
      </c>
      <c r="P79" s="36">
        <v>0</v>
      </c>
      <c r="Q79" s="308">
        <f>SUM(P79,N79,I79)</f>
        <v>89228</v>
      </c>
      <c r="R79" s="171">
        <f>Q79/Q107%</f>
        <v>8.1295922679840454E-2</v>
      </c>
    </row>
    <row r="80" spans="1:18">
      <c r="A80" s="22"/>
      <c r="B80" s="23">
        <v>2023</v>
      </c>
      <c r="C80" s="35">
        <v>0</v>
      </c>
      <c r="D80" s="36">
        <v>0</v>
      </c>
      <c r="E80" s="36">
        <v>0</v>
      </c>
      <c r="F80" s="157">
        <v>88472</v>
      </c>
      <c r="G80" s="36">
        <v>0</v>
      </c>
      <c r="H80" s="36">
        <v>0</v>
      </c>
      <c r="I80" s="170">
        <f>SUM(C80:H80)</f>
        <v>88472</v>
      </c>
      <c r="J80" s="35">
        <v>0</v>
      </c>
      <c r="K80" s="36">
        <v>0</v>
      </c>
      <c r="L80" s="36">
        <v>0</v>
      </c>
      <c r="M80" s="36">
        <v>0</v>
      </c>
      <c r="N80" s="37">
        <v>0</v>
      </c>
      <c r="O80" s="38">
        <v>0</v>
      </c>
      <c r="P80" s="36">
        <v>0</v>
      </c>
      <c r="Q80" s="308">
        <f>SUM(P80,N80,I80)</f>
        <v>88472</v>
      </c>
      <c r="R80" s="171">
        <f>Q80/Q108%</f>
        <v>0.11490411074547341</v>
      </c>
    </row>
    <row r="81" spans="1:18" ht="12.75" thickBot="1">
      <c r="A81" s="39"/>
      <c r="B81" s="29" t="s">
        <v>189</v>
      </c>
      <c r="C81" s="30">
        <v>0</v>
      </c>
      <c r="D81" s="31">
        <v>0</v>
      </c>
      <c r="E81" s="31">
        <v>0</v>
      </c>
      <c r="F81" s="309">
        <f>+IF(F79=0,0,((F80/F79)-1)*100)</f>
        <v>-0.84726767382435897</v>
      </c>
      <c r="G81" s="31">
        <v>0</v>
      </c>
      <c r="H81" s="31">
        <v>0</v>
      </c>
      <c r="I81" s="309">
        <f>+IF(I79=0,0,((I80/I79)-1)*100)</f>
        <v>-0.84726767382435897</v>
      </c>
      <c r="J81" s="30">
        <v>0</v>
      </c>
      <c r="K81" s="31">
        <v>0</v>
      </c>
      <c r="L81" s="31">
        <v>0</v>
      </c>
      <c r="M81" s="31">
        <v>0</v>
      </c>
      <c r="N81" s="32">
        <v>0</v>
      </c>
      <c r="O81" s="33">
        <v>0</v>
      </c>
      <c r="P81" s="31">
        <v>0</v>
      </c>
      <c r="Q81" s="309">
        <f>+IF(Q79=0,0,((Q80/Q79)-1)*100)</f>
        <v>-0.84726767382435897</v>
      </c>
      <c r="R81" s="309">
        <f>+IF(R79=0,0,((R80/R79)-1)*100)</f>
        <v>41.340557998202065</v>
      </c>
    </row>
    <row r="82" spans="1:18" hidden="1">
      <c r="A82" s="16" t="s">
        <v>109</v>
      </c>
      <c r="B82" s="17">
        <v>2021</v>
      </c>
      <c r="C82" s="35">
        <v>0</v>
      </c>
      <c r="D82" s="36">
        <v>0</v>
      </c>
      <c r="E82" s="36">
        <v>0</v>
      </c>
      <c r="F82" s="36">
        <v>0</v>
      </c>
      <c r="G82" s="36">
        <v>0</v>
      </c>
      <c r="H82" s="36">
        <v>0</v>
      </c>
      <c r="I82" s="37">
        <v>0</v>
      </c>
      <c r="J82" s="35">
        <v>0</v>
      </c>
      <c r="K82" s="36">
        <v>0</v>
      </c>
      <c r="L82" s="36">
        <v>0</v>
      </c>
      <c r="M82" s="36">
        <v>0</v>
      </c>
      <c r="N82" s="37">
        <v>0</v>
      </c>
      <c r="O82" s="38">
        <v>0</v>
      </c>
      <c r="P82" s="36">
        <v>0</v>
      </c>
      <c r="Q82" s="36">
        <v>0</v>
      </c>
      <c r="R82" s="37">
        <v>0</v>
      </c>
    </row>
    <row r="83" spans="1:18" hidden="1">
      <c r="A83" s="22"/>
      <c r="B83" s="23">
        <v>2022</v>
      </c>
      <c r="C83" s="35">
        <v>0</v>
      </c>
      <c r="D83" s="36">
        <v>0</v>
      </c>
      <c r="E83" s="36">
        <v>0</v>
      </c>
      <c r="F83" s="36">
        <v>0</v>
      </c>
      <c r="G83" s="36">
        <v>0</v>
      </c>
      <c r="H83" s="36">
        <v>0</v>
      </c>
      <c r="I83" s="37">
        <v>0</v>
      </c>
      <c r="J83" s="35">
        <v>0</v>
      </c>
      <c r="K83" s="36">
        <v>0</v>
      </c>
      <c r="L83" s="36">
        <v>0</v>
      </c>
      <c r="M83" s="36">
        <v>0</v>
      </c>
      <c r="N83" s="37">
        <v>0</v>
      </c>
      <c r="O83" s="38">
        <v>0</v>
      </c>
      <c r="P83" s="36">
        <v>0</v>
      </c>
      <c r="Q83" s="36">
        <v>0</v>
      </c>
      <c r="R83" s="37">
        <v>0</v>
      </c>
    </row>
    <row r="84" spans="1:18" hidden="1">
      <c r="A84" s="22"/>
      <c r="B84" s="23">
        <v>2023</v>
      </c>
      <c r="C84" s="35">
        <v>0</v>
      </c>
      <c r="D84" s="36">
        <v>0</v>
      </c>
      <c r="E84" s="36">
        <v>0</v>
      </c>
      <c r="F84" s="36">
        <v>0</v>
      </c>
      <c r="G84" s="36">
        <v>0</v>
      </c>
      <c r="H84" s="36">
        <v>0</v>
      </c>
      <c r="I84" s="37">
        <v>0</v>
      </c>
      <c r="J84" s="35">
        <v>0</v>
      </c>
      <c r="K84" s="36">
        <v>0</v>
      </c>
      <c r="L84" s="36">
        <v>0</v>
      </c>
      <c r="M84" s="36">
        <v>0</v>
      </c>
      <c r="N84" s="37">
        <v>0</v>
      </c>
      <c r="O84" s="38">
        <v>0</v>
      </c>
      <c r="P84" s="36">
        <v>0</v>
      </c>
      <c r="Q84" s="36">
        <v>0</v>
      </c>
      <c r="R84" s="37">
        <v>0</v>
      </c>
    </row>
    <row r="85" spans="1:18" ht="12.75" hidden="1" thickBot="1">
      <c r="A85" s="39"/>
      <c r="B85" s="29" t="s">
        <v>189</v>
      </c>
      <c r="C85" s="30">
        <v>0</v>
      </c>
      <c r="D85" s="31">
        <v>0</v>
      </c>
      <c r="E85" s="31">
        <v>0</v>
      </c>
      <c r="F85" s="31">
        <v>0</v>
      </c>
      <c r="G85" s="31">
        <v>0</v>
      </c>
      <c r="H85" s="31">
        <v>0</v>
      </c>
      <c r="I85" s="32">
        <v>0</v>
      </c>
      <c r="J85" s="30">
        <v>0</v>
      </c>
      <c r="K85" s="31">
        <v>0</v>
      </c>
      <c r="L85" s="31">
        <v>0</v>
      </c>
      <c r="M85" s="31">
        <v>0</v>
      </c>
      <c r="N85" s="32">
        <v>0</v>
      </c>
      <c r="O85" s="33">
        <v>0</v>
      </c>
      <c r="P85" s="31">
        <v>0</v>
      </c>
      <c r="Q85" s="31">
        <v>0</v>
      </c>
      <c r="R85" s="32">
        <v>0</v>
      </c>
    </row>
    <row r="86" spans="1:18" hidden="1">
      <c r="A86" s="16" t="s">
        <v>110</v>
      </c>
      <c r="B86" s="17">
        <v>2021</v>
      </c>
      <c r="C86" s="35">
        <v>0</v>
      </c>
      <c r="D86" s="36">
        <v>0</v>
      </c>
      <c r="E86" s="36">
        <v>0</v>
      </c>
      <c r="F86" s="36">
        <v>0</v>
      </c>
      <c r="G86" s="36">
        <v>0</v>
      </c>
      <c r="H86" s="36">
        <v>0</v>
      </c>
      <c r="I86" s="37">
        <v>0</v>
      </c>
      <c r="J86" s="35">
        <v>0</v>
      </c>
      <c r="K86" s="36">
        <v>0</v>
      </c>
      <c r="L86" s="36">
        <v>0</v>
      </c>
      <c r="M86" s="36">
        <v>0</v>
      </c>
      <c r="N86" s="37">
        <v>0</v>
      </c>
      <c r="O86" s="38">
        <v>0</v>
      </c>
      <c r="P86" s="36">
        <v>0</v>
      </c>
      <c r="Q86" s="36">
        <v>0</v>
      </c>
      <c r="R86" s="37">
        <v>0</v>
      </c>
    </row>
    <row r="87" spans="1:18" hidden="1">
      <c r="A87" s="22"/>
      <c r="B87" s="23">
        <v>2022</v>
      </c>
      <c r="C87" s="35">
        <v>0</v>
      </c>
      <c r="D87" s="36">
        <v>0</v>
      </c>
      <c r="E87" s="36">
        <v>0</v>
      </c>
      <c r="F87" s="36">
        <v>0</v>
      </c>
      <c r="G87" s="36">
        <v>0</v>
      </c>
      <c r="H87" s="36">
        <v>0</v>
      </c>
      <c r="I87" s="37">
        <v>0</v>
      </c>
      <c r="J87" s="35">
        <v>0</v>
      </c>
      <c r="K87" s="36">
        <v>0</v>
      </c>
      <c r="L87" s="36">
        <v>0</v>
      </c>
      <c r="M87" s="36">
        <v>0</v>
      </c>
      <c r="N87" s="37">
        <v>0</v>
      </c>
      <c r="O87" s="38">
        <v>0</v>
      </c>
      <c r="P87" s="36">
        <v>0</v>
      </c>
      <c r="Q87" s="36">
        <v>0</v>
      </c>
      <c r="R87" s="37">
        <v>0</v>
      </c>
    </row>
    <row r="88" spans="1:18" hidden="1">
      <c r="A88" s="22"/>
      <c r="B88" s="23">
        <v>2023</v>
      </c>
      <c r="C88" s="35">
        <v>0</v>
      </c>
      <c r="D88" s="36">
        <v>0</v>
      </c>
      <c r="E88" s="36">
        <v>0</v>
      </c>
      <c r="F88" s="36">
        <v>0</v>
      </c>
      <c r="G88" s="36">
        <v>0</v>
      </c>
      <c r="H88" s="36">
        <v>0</v>
      </c>
      <c r="I88" s="37">
        <v>0</v>
      </c>
      <c r="J88" s="35">
        <v>0</v>
      </c>
      <c r="K88" s="36">
        <v>0</v>
      </c>
      <c r="L88" s="36">
        <v>0</v>
      </c>
      <c r="M88" s="36">
        <v>0</v>
      </c>
      <c r="N88" s="37">
        <v>0</v>
      </c>
      <c r="O88" s="38">
        <v>0</v>
      </c>
      <c r="P88" s="36">
        <v>0</v>
      </c>
      <c r="Q88" s="36">
        <v>0</v>
      </c>
      <c r="R88" s="37">
        <v>0</v>
      </c>
    </row>
    <row r="89" spans="1:18" ht="12.75" hidden="1" thickBot="1">
      <c r="A89" s="39"/>
      <c r="B89" s="29" t="s">
        <v>189</v>
      </c>
      <c r="C89" s="30">
        <v>0</v>
      </c>
      <c r="D89" s="31">
        <v>0</v>
      </c>
      <c r="E89" s="31">
        <v>0</v>
      </c>
      <c r="F89" s="31">
        <v>0</v>
      </c>
      <c r="G89" s="31">
        <v>0</v>
      </c>
      <c r="H89" s="31">
        <v>0</v>
      </c>
      <c r="I89" s="32">
        <v>0</v>
      </c>
      <c r="J89" s="30">
        <v>0</v>
      </c>
      <c r="K89" s="31">
        <v>0</v>
      </c>
      <c r="L89" s="31">
        <v>0</v>
      </c>
      <c r="M89" s="31">
        <v>0</v>
      </c>
      <c r="N89" s="32">
        <v>0</v>
      </c>
      <c r="O89" s="33">
        <v>0</v>
      </c>
      <c r="P89" s="31">
        <v>0</v>
      </c>
      <c r="Q89" s="31">
        <v>0</v>
      </c>
      <c r="R89" s="32">
        <v>0</v>
      </c>
    </row>
    <row r="90" spans="1:18" hidden="1">
      <c r="A90" s="16" t="s">
        <v>111</v>
      </c>
      <c r="B90" s="17">
        <v>2021</v>
      </c>
      <c r="C90" s="35">
        <v>0</v>
      </c>
      <c r="D90" s="36">
        <v>0</v>
      </c>
      <c r="E90" s="36">
        <v>0</v>
      </c>
      <c r="F90" s="36">
        <v>0</v>
      </c>
      <c r="G90" s="36">
        <v>0</v>
      </c>
      <c r="H90" s="36">
        <v>0</v>
      </c>
      <c r="I90" s="37">
        <v>0</v>
      </c>
      <c r="J90" s="35">
        <v>0</v>
      </c>
      <c r="K90" s="36">
        <v>0</v>
      </c>
      <c r="L90" s="36">
        <v>0</v>
      </c>
      <c r="M90" s="36">
        <v>0</v>
      </c>
      <c r="N90" s="37">
        <v>0</v>
      </c>
      <c r="O90" s="38">
        <v>0</v>
      </c>
      <c r="P90" s="36">
        <v>0</v>
      </c>
      <c r="Q90" s="36">
        <v>0</v>
      </c>
      <c r="R90" s="37">
        <v>0</v>
      </c>
    </row>
    <row r="91" spans="1:18" hidden="1">
      <c r="A91" s="22"/>
      <c r="B91" s="23">
        <v>2022</v>
      </c>
      <c r="C91" s="35">
        <v>0</v>
      </c>
      <c r="D91" s="36">
        <v>0</v>
      </c>
      <c r="E91" s="36">
        <v>0</v>
      </c>
      <c r="F91" s="36">
        <v>0</v>
      </c>
      <c r="G91" s="36">
        <v>0</v>
      </c>
      <c r="H91" s="36">
        <v>0</v>
      </c>
      <c r="I91" s="37">
        <v>0</v>
      </c>
      <c r="J91" s="35">
        <v>0</v>
      </c>
      <c r="K91" s="36">
        <v>0</v>
      </c>
      <c r="L91" s="36">
        <v>0</v>
      </c>
      <c r="M91" s="36">
        <v>0</v>
      </c>
      <c r="N91" s="37">
        <v>0</v>
      </c>
      <c r="O91" s="38">
        <v>0</v>
      </c>
      <c r="P91" s="36">
        <v>0</v>
      </c>
      <c r="Q91" s="36">
        <v>0</v>
      </c>
      <c r="R91" s="37">
        <v>0</v>
      </c>
    </row>
    <row r="92" spans="1:18" hidden="1">
      <c r="A92" s="22"/>
      <c r="B92" s="23">
        <v>2023</v>
      </c>
      <c r="C92" s="35">
        <v>0</v>
      </c>
      <c r="D92" s="36">
        <v>0</v>
      </c>
      <c r="E92" s="36">
        <v>0</v>
      </c>
      <c r="F92" s="36">
        <v>0</v>
      </c>
      <c r="G92" s="36">
        <v>0</v>
      </c>
      <c r="H92" s="36">
        <v>0</v>
      </c>
      <c r="I92" s="37">
        <v>0</v>
      </c>
      <c r="J92" s="35">
        <v>0</v>
      </c>
      <c r="K92" s="36">
        <v>0</v>
      </c>
      <c r="L92" s="36">
        <v>0</v>
      </c>
      <c r="M92" s="36">
        <v>0</v>
      </c>
      <c r="N92" s="37">
        <v>0</v>
      </c>
      <c r="O92" s="38">
        <v>0</v>
      </c>
      <c r="P92" s="36">
        <v>0</v>
      </c>
      <c r="Q92" s="36">
        <v>0</v>
      </c>
      <c r="R92" s="37">
        <v>0</v>
      </c>
    </row>
    <row r="93" spans="1:18" ht="12.75" hidden="1" thickBot="1">
      <c r="A93" s="39"/>
      <c r="B93" s="29" t="s">
        <v>189</v>
      </c>
      <c r="C93" s="30">
        <v>0</v>
      </c>
      <c r="D93" s="31">
        <v>0</v>
      </c>
      <c r="E93" s="31">
        <v>0</v>
      </c>
      <c r="F93" s="31">
        <v>0</v>
      </c>
      <c r="G93" s="31">
        <v>0</v>
      </c>
      <c r="H93" s="31">
        <v>0</v>
      </c>
      <c r="I93" s="32">
        <v>0</v>
      </c>
      <c r="J93" s="30">
        <v>0</v>
      </c>
      <c r="K93" s="31">
        <v>0</v>
      </c>
      <c r="L93" s="31">
        <v>0</v>
      </c>
      <c r="M93" s="31">
        <v>0</v>
      </c>
      <c r="N93" s="32">
        <v>0</v>
      </c>
      <c r="O93" s="33">
        <v>0</v>
      </c>
      <c r="P93" s="31">
        <v>0</v>
      </c>
      <c r="Q93" s="31">
        <v>0</v>
      </c>
      <c r="R93" s="32">
        <v>0</v>
      </c>
    </row>
    <row r="94" spans="1:18" hidden="1">
      <c r="A94" s="16" t="s">
        <v>112</v>
      </c>
      <c r="B94" s="17">
        <v>2021</v>
      </c>
      <c r="C94" s="35">
        <v>0</v>
      </c>
      <c r="D94" s="36">
        <v>0</v>
      </c>
      <c r="E94" s="36">
        <v>0</v>
      </c>
      <c r="F94" s="36">
        <v>0</v>
      </c>
      <c r="G94" s="36">
        <v>0</v>
      </c>
      <c r="H94" s="36">
        <v>0</v>
      </c>
      <c r="I94" s="37">
        <v>0</v>
      </c>
      <c r="J94" s="35">
        <v>0</v>
      </c>
      <c r="K94" s="36">
        <v>0</v>
      </c>
      <c r="L94" s="36">
        <v>0</v>
      </c>
      <c r="M94" s="36">
        <v>0</v>
      </c>
      <c r="N94" s="37">
        <v>0</v>
      </c>
      <c r="O94" s="38">
        <v>0</v>
      </c>
      <c r="P94" s="36">
        <v>0</v>
      </c>
      <c r="Q94" s="36">
        <v>0</v>
      </c>
      <c r="R94" s="37">
        <v>0</v>
      </c>
    </row>
    <row r="95" spans="1:18" hidden="1">
      <c r="A95" s="22"/>
      <c r="B95" s="23">
        <v>2022</v>
      </c>
      <c r="C95" s="35">
        <v>0</v>
      </c>
      <c r="D95" s="36">
        <v>0</v>
      </c>
      <c r="E95" s="36">
        <v>0</v>
      </c>
      <c r="F95" s="36">
        <v>0</v>
      </c>
      <c r="G95" s="36">
        <v>0</v>
      </c>
      <c r="H95" s="36">
        <v>0</v>
      </c>
      <c r="I95" s="37">
        <v>0</v>
      </c>
      <c r="J95" s="35">
        <v>0</v>
      </c>
      <c r="K95" s="36">
        <v>0</v>
      </c>
      <c r="L95" s="36">
        <v>0</v>
      </c>
      <c r="M95" s="36">
        <v>0</v>
      </c>
      <c r="N95" s="37">
        <v>0</v>
      </c>
      <c r="O95" s="38">
        <v>0</v>
      </c>
      <c r="P95" s="36">
        <v>0</v>
      </c>
      <c r="Q95" s="36">
        <v>0</v>
      </c>
      <c r="R95" s="37">
        <v>0</v>
      </c>
    </row>
    <row r="96" spans="1:18" hidden="1">
      <c r="A96" s="22"/>
      <c r="B96" s="23">
        <v>2023</v>
      </c>
      <c r="C96" s="35">
        <v>0</v>
      </c>
      <c r="D96" s="36">
        <v>0</v>
      </c>
      <c r="E96" s="36">
        <v>0</v>
      </c>
      <c r="F96" s="36">
        <v>0</v>
      </c>
      <c r="G96" s="36">
        <v>0</v>
      </c>
      <c r="H96" s="36">
        <v>0</v>
      </c>
      <c r="I96" s="37">
        <v>0</v>
      </c>
      <c r="J96" s="35">
        <v>0</v>
      </c>
      <c r="K96" s="36">
        <v>0</v>
      </c>
      <c r="L96" s="36">
        <v>0</v>
      </c>
      <c r="M96" s="36">
        <v>0</v>
      </c>
      <c r="N96" s="37">
        <v>0</v>
      </c>
      <c r="O96" s="38">
        <v>0</v>
      </c>
      <c r="P96" s="36">
        <v>0</v>
      </c>
      <c r="Q96" s="36">
        <v>0</v>
      </c>
      <c r="R96" s="37">
        <v>0</v>
      </c>
    </row>
    <row r="97" spans="1:18" ht="12.75" hidden="1" thickBot="1">
      <c r="A97" s="39"/>
      <c r="B97" s="29" t="s">
        <v>189</v>
      </c>
      <c r="C97" s="30">
        <v>0</v>
      </c>
      <c r="D97" s="31">
        <v>0</v>
      </c>
      <c r="E97" s="31">
        <v>0</v>
      </c>
      <c r="F97" s="31">
        <v>0</v>
      </c>
      <c r="G97" s="31">
        <v>0</v>
      </c>
      <c r="H97" s="31">
        <v>0</v>
      </c>
      <c r="I97" s="32">
        <v>0</v>
      </c>
      <c r="J97" s="30">
        <v>0</v>
      </c>
      <c r="K97" s="31">
        <v>0</v>
      </c>
      <c r="L97" s="31">
        <v>0</v>
      </c>
      <c r="M97" s="31">
        <v>0</v>
      </c>
      <c r="N97" s="32">
        <v>0</v>
      </c>
      <c r="O97" s="33">
        <v>0</v>
      </c>
      <c r="P97" s="31">
        <v>0</v>
      </c>
      <c r="Q97" s="31">
        <v>0</v>
      </c>
      <c r="R97" s="32">
        <v>0</v>
      </c>
    </row>
    <row r="98" spans="1:18" hidden="1">
      <c r="A98" s="16" t="s">
        <v>113</v>
      </c>
      <c r="B98" s="17">
        <v>2021</v>
      </c>
      <c r="C98" s="35">
        <v>0</v>
      </c>
      <c r="D98" s="36">
        <v>0</v>
      </c>
      <c r="E98" s="36">
        <v>0</v>
      </c>
      <c r="F98" s="36">
        <v>0</v>
      </c>
      <c r="G98" s="36">
        <v>0</v>
      </c>
      <c r="H98" s="36">
        <v>0</v>
      </c>
      <c r="I98" s="37">
        <v>0</v>
      </c>
      <c r="J98" s="35">
        <v>0</v>
      </c>
      <c r="K98" s="36">
        <v>0</v>
      </c>
      <c r="L98" s="36">
        <v>0</v>
      </c>
      <c r="M98" s="36">
        <v>0</v>
      </c>
      <c r="N98" s="37">
        <v>0</v>
      </c>
      <c r="O98" s="38">
        <v>0</v>
      </c>
      <c r="P98" s="36">
        <v>0</v>
      </c>
      <c r="Q98" s="36">
        <v>0</v>
      </c>
      <c r="R98" s="37">
        <v>0</v>
      </c>
    </row>
    <row r="99" spans="1:18" hidden="1">
      <c r="A99" s="22"/>
      <c r="B99" s="23">
        <v>2022</v>
      </c>
      <c r="C99" s="35">
        <v>0</v>
      </c>
      <c r="D99" s="36">
        <v>0</v>
      </c>
      <c r="E99" s="36">
        <v>0</v>
      </c>
      <c r="F99" s="36">
        <v>0</v>
      </c>
      <c r="G99" s="36">
        <v>0</v>
      </c>
      <c r="H99" s="36">
        <v>0</v>
      </c>
      <c r="I99" s="37">
        <v>0</v>
      </c>
      <c r="J99" s="35">
        <v>0</v>
      </c>
      <c r="K99" s="36">
        <v>0</v>
      </c>
      <c r="L99" s="36">
        <v>0</v>
      </c>
      <c r="M99" s="36">
        <v>0</v>
      </c>
      <c r="N99" s="37">
        <v>0</v>
      </c>
      <c r="O99" s="38">
        <v>0</v>
      </c>
      <c r="P99" s="36">
        <v>0</v>
      </c>
      <c r="Q99" s="36">
        <v>0</v>
      </c>
      <c r="R99" s="37">
        <v>0</v>
      </c>
    </row>
    <row r="100" spans="1:18" hidden="1">
      <c r="A100" s="22"/>
      <c r="B100" s="23">
        <v>2023</v>
      </c>
      <c r="C100" s="35">
        <v>0</v>
      </c>
      <c r="D100" s="36">
        <v>0</v>
      </c>
      <c r="E100" s="36">
        <v>0</v>
      </c>
      <c r="F100" s="36">
        <v>0</v>
      </c>
      <c r="G100" s="36">
        <v>0</v>
      </c>
      <c r="H100" s="36">
        <v>0</v>
      </c>
      <c r="I100" s="37">
        <v>0</v>
      </c>
      <c r="J100" s="35">
        <v>0</v>
      </c>
      <c r="K100" s="36">
        <v>0</v>
      </c>
      <c r="L100" s="36">
        <v>0</v>
      </c>
      <c r="M100" s="36">
        <v>0</v>
      </c>
      <c r="N100" s="37">
        <v>0</v>
      </c>
      <c r="O100" s="38">
        <v>0</v>
      </c>
      <c r="P100" s="36">
        <v>0</v>
      </c>
      <c r="Q100" s="36">
        <v>0</v>
      </c>
      <c r="R100" s="37">
        <v>0</v>
      </c>
    </row>
    <row r="101" spans="1:18" ht="12.75" hidden="1" thickBot="1">
      <c r="A101" s="39"/>
      <c r="B101" s="29" t="s">
        <v>189</v>
      </c>
      <c r="C101" s="30">
        <v>0</v>
      </c>
      <c r="D101" s="31">
        <v>0</v>
      </c>
      <c r="E101" s="31">
        <v>0</v>
      </c>
      <c r="F101" s="31">
        <v>0</v>
      </c>
      <c r="G101" s="31">
        <v>0</v>
      </c>
      <c r="H101" s="31">
        <v>0</v>
      </c>
      <c r="I101" s="32">
        <v>0</v>
      </c>
      <c r="J101" s="30">
        <v>0</v>
      </c>
      <c r="K101" s="31">
        <v>0</v>
      </c>
      <c r="L101" s="31">
        <v>0</v>
      </c>
      <c r="M101" s="31">
        <v>0</v>
      </c>
      <c r="N101" s="32">
        <v>0</v>
      </c>
      <c r="O101" s="33">
        <v>0</v>
      </c>
      <c r="P101" s="31">
        <v>0</v>
      </c>
      <c r="Q101" s="31">
        <v>0</v>
      </c>
      <c r="R101" s="32">
        <v>0</v>
      </c>
    </row>
    <row r="102" spans="1:18" hidden="1">
      <c r="A102" s="16" t="s">
        <v>114</v>
      </c>
      <c r="B102" s="17">
        <v>2021</v>
      </c>
      <c r="C102" s="35">
        <v>0</v>
      </c>
      <c r="D102" s="36">
        <v>0</v>
      </c>
      <c r="E102" s="36">
        <v>0</v>
      </c>
      <c r="F102" s="36">
        <v>0</v>
      </c>
      <c r="G102" s="36">
        <v>0</v>
      </c>
      <c r="H102" s="36">
        <v>0</v>
      </c>
      <c r="I102" s="37">
        <v>0</v>
      </c>
      <c r="J102" s="35">
        <v>0</v>
      </c>
      <c r="K102" s="36">
        <v>0</v>
      </c>
      <c r="L102" s="36">
        <v>0</v>
      </c>
      <c r="M102" s="36">
        <v>0</v>
      </c>
      <c r="N102" s="37">
        <v>0</v>
      </c>
      <c r="O102" s="38">
        <v>0</v>
      </c>
      <c r="P102" s="36">
        <v>0</v>
      </c>
      <c r="Q102" s="36">
        <v>0</v>
      </c>
      <c r="R102" s="37">
        <v>0</v>
      </c>
    </row>
    <row r="103" spans="1:18" hidden="1">
      <c r="A103" s="22"/>
      <c r="B103" s="23">
        <v>2022</v>
      </c>
      <c r="C103" s="35">
        <v>0</v>
      </c>
      <c r="D103" s="36">
        <v>0</v>
      </c>
      <c r="E103" s="36">
        <v>0</v>
      </c>
      <c r="F103" s="36">
        <v>0</v>
      </c>
      <c r="G103" s="36">
        <v>0</v>
      </c>
      <c r="H103" s="36">
        <v>0</v>
      </c>
      <c r="I103" s="37">
        <v>0</v>
      </c>
      <c r="J103" s="35">
        <v>0</v>
      </c>
      <c r="K103" s="36">
        <v>0</v>
      </c>
      <c r="L103" s="36">
        <v>0</v>
      </c>
      <c r="M103" s="36">
        <v>0</v>
      </c>
      <c r="N103" s="37">
        <v>0</v>
      </c>
      <c r="O103" s="38">
        <v>0</v>
      </c>
      <c r="P103" s="36">
        <v>0</v>
      </c>
      <c r="Q103" s="36">
        <v>0</v>
      </c>
      <c r="R103" s="37">
        <v>0</v>
      </c>
    </row>
    <row r="104" spans="1:18" hidden="1">
      <c r="A104" s="22"/>
      <c r="B104" s="23">
        <v>2023</v>
      </c>
      <c r="C104" s="35">
        <v>0</v>
      </c>
      <c r="D104" s="36">
        <v>0</v>
      </c>
      <c r="E104" s="36">
        <v>0</v>
      </c>
      <c r="F104" s="36">
        <v>0</v>
      </c>
      <c r="G104" s="36">
        <v>0</v>
      </c>
      <c r="H104" s="36">
        <v>0</v>
      </c>
      <c r="I104" s="37">
        <v>0</v>
      </c>
      <c r="J104" s="35">
        <v>0</v>
      </c>
      <c r="K104" s="36">
        <v>0</v>
      </c>
      <c r="L104" s="36">
        <v>0</v>
      </c>
      <c r="M104" s="36">
        <v>0</v>
      </c>
      <c r="N104" s="37">
        <v>0</v>
      </c>
      <c r="O104" s="38">
        <v>0</v>
      </c>
      <c r="P104" s="36">
        <v>0</v>
      </c>
      <c r="Q104" s="36">
        <v>0</v>
      </c>
      <c r="R104" s="37">
        <v>0</v>
      </c>
    </row>
    <row r="105" spans="1:18" ht="12.75" hidden="1" thickBot="1">
      <c r="A105" s="39"/>
      <c r="B105" s="29" t="s">
        <v>189</v>
      </c>
      <c r="C105" s="30">
        <v>0</v>
      </c>
      <c r="D105" s="31">
        <v>0</v>
      </c>
      <c r="E105" s="31">
        <v>0</v>
      </c>
      <c r="F105" s="31">
        <v>0</v>
      </c>
      <c r="G105" s="31">
        <v>0</v>
      </c>
      <c r="H105" s="31">
        <v>0</v>
      </c>
      <c r="I105" s="32">
        <v>0</v>
      </c>
      <c r="J105" s="30">
        <v>0</v>
      </c>
      <c r="K105" s="31">
        <v>0</v>
      </c>
      <c r="L105" s="31">
        <v>0</v>
      </c>
      <c r="M105" s="31">
        <v>0</v>
      </c>
      <c r="N105" s="32">
        <v>0</v>
      </c>
      <c r="O105" s="33">
        <v>0</v>
      </c>
      <c r="P105" s="31">
        <v>0</v>
      </c>
      <c r="Q105" s="31">
        <v>0</v>
      </c>
      <c r="R105" s="32">
        <v>0</v>
      </c>
    </row>
    <row r="106" spans="1:18" ht="24.75" customHeight="1">
      <c r="A106" s="460" t="s">
        <v>35</v>
      </c>
      <c r="B106" s="164">
        <v>2021</v>
      </c>
      <c r="C106" s="61">
        <v>0</v>
      </c>
      <c r="D106" s="162">
        <f>SUM(D102,D98,D94,D90,D86,D82,D78,D74,D70,D66,D62,D58,D54,D50,D45,D41,D37,D33,D29,D25,D21,D17,D13,D9,D5)</f>
        <v>6971302</v>
      </c>
      <c r="E106" s="162">
        <f>SUM(E102,E98,E94,E90,E86,E82,E78,E74,E70,E66,E62,E58,E54,E50,E45,E41,E37,E33,E29,E25,E21,E17,E13,E9,E5)</f>
        <v>2192457</v>
      </c>
      <c r="F106" s="162">
        <f>SUM(F102,F98,F94,F90,F86,F82,F78,F74,F70,F66,F62,F58,F54,F50,F45,F41,F37,F33,F29,F25,F21,F17,F13,F9,F5)</f>
        <v>8066155</v>
      </c>
      <c r="G106" s="61">
        <v>0</v>
      </c>
      <c r="H106" s="162">
        <f>SUM(H102,H98,H94,H90,H86,H82,H78,H74,H70,H66,H62,H58,H54,H50,H45,H41,H37,H33,H29,H25,H21,H17,H13,H9,H5)</f>
        <v>21600</v>
      </c>
      <c r="I106" s="163">
        <f>SUM(C106:H106)</f>
        <v>17251514</v>
      </c>
      <c r="J106" s="80">
        <v>0</v>
      </c>
      <c r="K106" s="80">
        <v>0</v>
      </c>
      <c r="L106" s="162">
        <f>SUM(L102,L98,L94,L90,L86,L82,L78,L74,L70,L66,L62,L58,L54,L50,L45,L41,L37,L33,L29,L25,L21,L17,L13,L9,L5)</f>
        <v>27492735</v>
      </c>
      <c r="M106" s="80">
        <v>0</v>
      </c>
      <c r="N106" s="162">
        <f>SUM(N102,N98,N94,N90,N86,N82,N78,N74,N70,N66,N62,N58,N54,N50,N45,N41,N37,N33,N29,N25,N21,N17,N13,N9,N5)</f>
        <v>27492735</v>
      </c>
      <c r="O106" s="80">
        <v>0</v>
      </c>
      <c r="P106" s="80">
        <v>0</v>
      </c>
      <c r="Q106" s="161">
        <f t="shared" ref="Q106:R108" si="2">SUM(Q102,Q98,Q94,Q90,Q86,Q82,Q78,Q74,Q70,Q66,Q62,Q58,Q54,Q50,Q45,Q41,Q37,Q33,Q29,Q25,Q21,Q17,Q13,Q9,Q5)</f>
        <v>44744249</v>
      </c>
      <c r="R106" s="161">
        <f t="shared" si="2"/>
        <v>100</v>
      </c>
    </row>
    <row r="107" spans="1:18" ht="21" customHeight="1">
      <c r="A107" s="460"/>
      <c r="B107" s="164">
        <v>2022</v>
      </c>
      <c r="C107" s="61">
        <v>0</v>
      </c>
      <c r="D107" s="161">
        <f>SUM(D103,D99,D95,D91,D87,D83,D79,D75,D71,D67,D63,D59,D55,D51,D46,D42,D38,D34,D30,D26,D22,D18,D14,D10,D6)</f>
        <v>7014873</v>
      </c>
      <c r="E107" s="161">
        <f t="shared" ref="E107:L107" si="3">SUM(E103,E99,E95,E91,E87,E83,E79,E75,E71,E67,E63,E59,E55,E51,E46,E42,E38,E34,E30,E26,E22,E18,E14,E10,E6)</f>
        <v>2192457</v>
      </c>
      <c r="F107" s="161">
        <f t="shared" si="3"/>
        <v>7757056</v>
      </c>
      <c r="G107" s="61">
        <v>0</v>
      </c>
      <c r="H107" s="61">
        <v>0</v>
      </c>
      <c r="I107" s="163">
        <f>SUM(C107:H107)</f>
        <v>16964386</v>
      </c>
      <c r="J107" s="61">
        <v>0</v>
      </c>
      <c r="K107" s="61">
        <v>0</v>
      </c>
      <c r="L107" s="161">
        <f t="shared" si="3"/>
        <v>92792656</v>
      </c>
      <c r="M107" s="61">
        <v>0</v>
      </c>
      <c r="N107" s="161">
        <f>SUM(N103,N99,N95,N91,N87,N83,N79,N75,N71,N67,N63,N59,N55,N51,N46,N42,N38,N34,N30,N26,N22,N18,N14,N10,N6)</f>
        <v>92792656</v>
      </c>
      <c r="O107" s="61">
        <v>0</v>
      </c>
      <c r="P107" s="61">
        <v>0</v>
      </c>
      <c r="Q107" s="161">
        <f t="shared" si="2"/>
        <v>109757042</v>
      </c>
      <c r="R107" s="161">
        <f t="shared" si="2"/>
        <v>110.18227506112719</v>
      </c>
    </row>
    <row r="108" spans="1:18" ht="21" customHeight="1">
      <c r="A108" s="460"/>
      <c r="B108" s="164">
        <v>2023</v>
      </c>
      <c r="C108" s="61">
        <v>0</v>
      </c>
      <c r="D108" s="161">
        <f>SUM(D104,D100,D96,D92,D88,D84,D80,D76,D72,D68,D64,D60,D56,D52,D47,D43,D39,D35,D31,D27,D23,D19,D15,D11,D7)</f>
        <v>6970950</v>
      </c>
      <c r="E108" s="161">
        <f t="shared" ref="E108" si="4">SUM(E104,E100,E96,E92,E88,E84,E80,E76,E72,E68,E64,E60,E56,E52,E47,E43,E39,E35,E31,E27,E23,E19,E15,E11,E7)</f>
        <v>3239206</v>
      </c>
      <c r="F108" s="161">
        <f>SUM(F104,F100,F96,F92,F88,F84,F80,F76,F72,F68,F64,F60,F56,F52,F47,F43,F39,F35,F31,F27,F23,F19,F15,F11,F7)</f>
        <v>7797735</v>
      </c>
      <c r="G108" s="161">
        <f t="shared" ref="G108:K108" si="5">SUM(G104,G100,G96,G92,G88,G84,G80,G76,G72,G68,G64,G60,G56,G52,G47,G43,G39,G35,G31,G27,G23,G19,G15,G11,G7)</f>
        <v>0</v>
      </c>
      <c r="H108" s="161">
        <f t="shared" si="5"/>
        <v>0</v>
      </c>
      <c r="I108" s="163">
        <f>SUM(C108:H108)</f>
        <v>18007891</v>
      </c>
      <c r="J108" s="161">
        <f t="shared" si="5"/>
        <v>0</v>
      </c>
      <c r="K108" s="161">
        <f t="shared" si="5"/>
        <v>0</v>
      </c>
      <c r="L108" s="161">
        <f>SUM(L104,L100,L96,L92,L88,L84,L80,L76,L72,L68,L64,L60,L56,L52,L47,L43,L39,L35,L31,L27,L23,L19,L15,L11,L7)</f>
        <v>58988484</v>
      </c>
      <c r="M108" s="61"/>
      <c r="N108" s="161">
        <f>SUM(N104,N100,N96,N92,N88,N84,N80,N76,N72,N68,N64,N60,N56,N52,N47,N43,N39,N35,N31,N27,N23,N19,N15,N11,N7)</f>
        <v>58988484</v>
      </c>
      <c r="O108" s="61">
        <v>0</v>
      </c>
      <c r="P108" s="61">
        <v>0</v>
      </c>
      <c r="Q108" s="161">
        <f t="shared" si="2"/>
        <v>76996375</v>
      </c>
      <c r="R108" s="311">
        <f t="shared" si="2"/>
        <v>98.711203827891026</v>
      </c>
    </row>
    <row r="109" spans="1:18" ht="34.5" customHeight="1">
      <c r="A109" s="460"/>
      <c r="B109" s="91" t="s">
        <v>190</v>
      </c>
      <c r="C109" s="313">
        <f>+IF(C107=0,0,((C108/C107)-1)*100)</f>
        <v>0</v>
      </c>
      <c r="D109" s="313">
        <f t="shared" ref="D109:P109" si="6">+IF(D107=0,0,((D108/D107)-1)*100)</f>
        <v>-0.62614105772121897</v>
      </c>
      <c r="E109" s="313">
        <f t="shared" si="6"/>
        <v>47.743194051240238</v>
      </c>
      <c r="F109" s="313">
        <f t="shared" si="6"/>
        <v>0.52441287003728299</v>
      </c>
      <c r="G109" s="313">
        <f t="shared" si="6"/>
        <v>0</v>
      </c>
      <c r="H109" s="313">
        <f t="shared" si="6"/>
        <v>0</v>
      </c>
      <c r="I109" s="314">
        <f t="shared" si="6"/>
        <v>6.1511510054062635</v>
      </c>
      <c r="J109" s="313">
        <f t="shared" si="6"/>
        <v>0</v>
      </c>
      <c r="K109" s="313">
        <f t="shared" si="6"/>
        <v>0</v>
      </c>
      <c r="L109" s="313">
        <f t="shared" si="6"/>
        <v>-36.429792461162016</v>
      </c>
      <c r="M109" s="313">
        <f t="shared" si="6"/>
        <v>0</v>
      </c>
      <c r="N109" s="313">
        <f t="shared" si="6"/>
        <v>-36.429792461162016</v>
      </c>
      <c r="O109" s="313">
        <f t="shared" si="6"/>
        <v>0</v>
      </c>
      <c r="P109" s="385">
        <f t="shared" si="6"/>
        <v>0</v>
      </c>
      <c r="Q109" s="385">
        <f>+IF(Q107=0,0,((Q108/Q107)-1)*100)</f>
        <v>-29.848350869368367</v>
      </c>
      <c r="R109" s="385">
        <f>+IF(R107=0,0,((R108/R107)-1)*100)</f>
        <v>-10.410995077812846</v>
      </c>
    </row>
    <row r="110" spans="1:18">
      <c r="P110" s="386"/>
      <c r="Q110" s="386"/>
      <c r="R110" s="386"/>
    </row>
    <row r="112" spans="1:18">
      <c r="F112" s="303"/>
      <c r="L112" s="303"/>
    </row>
    <row r="114" spans="6:12">
      <c r="F114" s="176"/>
      <c r="L114" s="176"/>
    </row>
  </sheetData>
  <mergeCells count="9">
    <mergeCell ref="A1:R1"/>
    <mergeCell ref="A106:A109"/>
    <mergeCell ref="Q3:R3"/>
    <mergeCell ref="A3:A4"/>
    <mergeCell ref="B3:B4"/>
    <mergeCell ref="C3:I3"/>
    <mergeCell ref="J3:N3"/>
    <mergeCell ref="O3:P3"/>
    <mergeCell ref="A2:R2"/>
  </mergeCells>
  <pageMargins left="0.39370078740157483" right="0" top="0.74803149606299213" bottom="0.74803149606299213" header="0.31496062992125984" footer="0.31496062992125984"/>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M17"/>
  <sheetViews>
    <sheetView view="pageBreakPreview" zoomScaleNormal="100" zoomScaleSheetLayoutView="100" workbookViewId="0">
      <selection activeCell="L6" sqref="L6"/>
    </sheetView>
  </sheetViews>
  <sheetFormatPr baseColWidth="10" defaultColWidth="11.28515625" defaultRowHeight="15"/>
  <cols>
    <col min="1" max="1" width="64" customWidth="1"/>
    <col min="2" max="2" width="12.5703125" customWidth="1"/>
    <col min="3" max="3" width="11.5703125" customWidth="1"/>
    <col min="4" max="4" width="10.7109375" customWidth="1"/>
    <col min="5" max="5" width="10.140625" customWidth="1"/>
    <col min="6" max="6" width="12.7109375" customWidth="1"/>
    <col min="9" max="9" width="12.140625" customWidth="1"/>
    <col min="11" max="11" width="12.7109375" customWidth="1"/>
    <col min="12" max="12" width="12.28515625" bestFit="1" customWidth="1"/>
    <col min="13" max="13" width="12.7109375" customWidth="1"/>
  </cols>
  <sheetData>
    <row r="1" spans="1:13" ht="29.25" customHeight="1">
      <c r="A1" s="454" t="s">
        <v>194</v>
      </c>
      <c r="B1" s="454"/>
      <c r="C1" s="454"/>
      <c r="D1" s="454"/>
      <c r="E1" s="454"/>
      <c r="F1" s="454"/>
      <c r="G1" s="454"/>
      <c r="H1" s="454"/>
      <c r="I1" s="454"/>
      <c r="J1" s="454"/>
      <c r="K1" s="454"/>
      <c r="L1" s="454"/>
      <c r="M1" s="454"/>
    </row>
    <row r="2" spans="1:13" ht="22.5" customHeight="1">
      <c r="A2" s="153" t="s">
        <v>298</v>
      </c>
      <c r="B2" s="154"/>
      <c r="C2" s="154"/>
      <c r="D2" s="154"/>
      <c r="E2" s="154"/>
      <c r="F2" s="154"/>
      <c r="G2" s="154"/>
      <c r="H2" s="154"/>
      <c r="I2" s="154"/>
      <c r="J2" s="154"/>
      <c r="K2" s="154"/>
      <c r="L2" s="154"/>
      <c r="M2" s="154"/>
    </row>
    <row r="3" spans="1:13" s="136" customFormat="1" ht="28.35" customHeight="1">
      <c r="A3" s="135" t="s">
        <v>36</v>
      </c>
      <c r="B3" s="465">
        <v>2021</v>
      </c>
      <c r="C3" s="466"/>
      <c r="D3" s="466"/>
      <c r="E3" s="466"/>
      <c r="F3" s="467"/>
      <c r="G3" s="465" t="s">
        <v>37</v>
      </c>
      <c r="H3" s="466"/>
      <c r="I3" s="466"/>
      <c r="J3" s="466"/>
      <c r="K3" s="467"/>
      <c r="L3" s="458" t="s">
        <v>38</v>
      </c>
      <c r="M3" s="458"/>
    </row>
    <row r="4" spans="1:13" s="136" customFormat="1" ht="48.75" customHeight="1">
      <c r="A4" s="137" t="s">
        <v>39</v>
      </c>
      <c r="B4" s="138" t="s">
        <v>40</v>
      </c>
      <c r="C4" s="138" t="s">
        <v>41</v>
      </c>
      <c r="D4" s="138" t="s">
        <v>42</v>
      </c>
      <c r="E4" s="138" t="s">
        <v>32</v>
      </c>
      <c r="F4" s="139" t="s">
        <v>180</v>
      </c>
      <c r="G4" s="138" t="s">
        <v>40</v>
      </c>
      <c r="H4" s="138" t="s">
        <v>41</v>
      </c>
      <c r="I4" s="138" t="s">
        <v>42</v>
      </c>
      <c r="J4" s="138" t="s">
        <v>32</v>
      </c>
      <c r="K4" s="139" t="s">
        <v>180</v>
      </c>
      <c r="L4" s="138" t="s">
        <v>40</v>
      </c>
      <c r="M4" s="139" t="s">
        <v>180</v>
      </c>
    </row>
    <row r="5" spans="1:13" s="144" customFormat="1">
      <c r="A5" s="140" t="s">
        <v>295</v>
      </c>
      <c r="B5" s="141">
        <v>15192246</v>
      </c>
      <c r="C5" s="141">
        <v>13893095</v>
      </c>
      <c r="D5" s="141">
        <v>12125792.470000001</v>
      </c>
      <c r="E5" s="149">
        <f>D5/C5%</f>
        <v>87.279274128622887</v>
      </c>
      <c r="F5" s="143">
        <v>1054202</v>
      </c>
      <c r="G5" s="143">
        <v>0</v>
      </c>
      <c r="H5" s="141">
        <v>8183607</v>
      </c>
      <c r="I5" s="142">
        <v>5002523.38</v>
      </c>
      <c r="J5" s="319">
        <f>I5/H5%</f>
        <v>61.128587675336796</v>
      </c>
      <c r="K5" s="318">
        <v>18462</v>
      </c>
      <c r="L5" s="318">
        <v>23821882</v>
      </c>
      <c r="M5" s="318">
        <v>1026019</v>
      </c>
    </row>
    <row r="6" spans="1:13" s="144" customFormat="1" ht="12.75">
      <c r="A6" s="140" t="s">
        <v>43</v>
      </c>
      <c r="B6" s="143">
        <v>0</v>
      </c>
      <c r="C6" s="143">
        <v>0</v>
      </c>
      <c r="D6" s="143">
        <v>0</v>
      </c>
      <c r="E6" s="143">
        <v>0</v>
      </c>
      <c r="F6" s="143">
        <v>0</v>
      </c>
      <c r="G6" s="143">
        <v>0</v>
      </c>
      <c r="H6" s="143">
        <v>0</v>
      </c>
      <c r="I6" s="143">
        <v>0</v>
      </c>
      <c r="J6" s="318">
        <v>0</v>
      </c>
      <c r="K6" s="318">
        <v>0</v>
      </c>
      <c r="L6" s="318">
        <v>0</v>
      </c>
      <c r="M6" s="318">
        <v>0</v>
      </c>
    </row>
    <row r="7" spans="1:13" s="144" customFormat="1" ht="25.5">
      <c r="A7" s="140" t="s">
        <v>44</v>
      </c>
      <c r="B7" s="141">
        <v>5570950</v>
      </c>
      <c r="C7" s="141">
        <v>9020551</v>
      </c>
      <c r="D7" s="141">
        <v>5971847.4100000001</v>
      </c>
      <c r="E7" s="149">
        <f>D7/C7%</f>
        <v>66.202689946545405</v>
      </c>
      <c r="F7" s="143">
        <v>147</v>
      </c>
      <c r="G7" s="141">
        <v>5651838</v>
      </c>
      <c r="H7" s="141">
        <v>8079458</v>
      </c>
      <c r="I7" s="142">
        <v>5390516.1900000004</v>
      </c>
      <c r="J7" s="319">
        <f>I7/H7%</f>
        <v>66.718784725411041</v>
      </c>
      <c r="K7" s="318">
        <v>437</v>
      </c>
      <c r="L7" s="318">
        <v>5955628</v>
      </c>
      <c r="M7" s="318">
        <v>1200</v>
      </c>
    </row>
    <row r="8" spans="1:13" s="144" customFormat="1" ht="20.25" customHeight="1">
      <c r="A8" s="140" t="s">
        <v>45</v>
      </c>
      <c r="B8" s="143">
        <v>0</v>
      </c>
      <c r="C8" s="143">
        <v>0</v>
      </c>
      <c r="D8" s="143">
        <v>0</v>
      </c>
      <c r="E8" s="143">
        <v>0</v>
      </c>
      <c r="F8" s="143">
        <v>0</v>
      </c>
      <c r="G8" s="143">
        <v>0</v>
      </c>
      <c r="H8" s="143">
        <v>0</v>
      </c>
      <c r="I8" s="143">
        <v>0</v>
      </c>
      <c r="J8" s="318">
        <v>0</v>
      </c>
      <c r="K8" s="318">
        <v>0</v>
      </c>
      <c r="L8" s="318">
        <v>0</v>
      </c>
      <c r="M8" s="318">
        <v>0</v>
      </c>
    </row>
    <row r="9" spans="1:13" s="144" customFormat="1" ht="21" customHeight="1">
      <c r="A9" s="140" t="s">
        <v>46</v>
      </c>
      <c r="B9" s="143">
        <v>0</v>
      </c>
      <c r="C9" s="143">
        <v>0</v>
      </c>
      <c r="D9" s="143">
        <v>0</v>
      </c>
      <c r="E9" s="143">
        <v>0</v>
      </c>
      <c r="F9" s="143">
        <v>0</v>
      </c>
      <c r="G9" s="143">
        <v>0</v>
      </c>
      <c r="H9" s="143">
        <v>0</v>
      </c>
      <c r="I9" s="143">
        <v>0</v>
      </c>
      <c r="J9" s="318">
        <v>0</v>
      </c>
      <c r="K9" s="318">
        <v>0</v>
      </c>
      <c r="L9" s="318">
        <v>0</v>
      </c>
      <c r="M9" s="318">
        <v>0</v>
      </c>
    </row>
    <row r="10" spans="1:13" s="144" customFormat="1" ht="21" customHeight="1">
      <c r="A10" s="140" t="s">
        <v>47</v>
      </c>
      <c r="B10" s="143">
        <v>0</v>
      </c>
      <c r="C10" s="143">
        <v>0</v>
      </c>
      <c r="D10" s="143">
        <v>0</v>
      </c>
      <c r="E10" s="143">
        <v>0</v>
      </c>
      <c r="F10" s="143">
        <v>0</v>
      </c>
      <c r="G10" s="143">
        <v>0</v>
      </c>
      <c r="H10" s="143">
        <v>0</v>
      </c>
      <c r="I10" s="143">
        <v>0</v>
      </c>
      <c r="J10" s="318">
        <v>0</v>
      </c>
      <c r="K10" s="318">
        <v>0</v>
      </c>
      <c r="L10" s="318">
        <v>0</v>
      </c>
      <c r="M10" s="318">
        <v>0</v>
      </c>
    </row>
    <row r="11" spans="1:13" s="144" customFormat="1" ht="22.5" customHeight="1">
      <c r="A11" s="140" t="s">
        <v>48</v>
      </c>
      <c r="B11" s="143">
        <v>0</v>
      </c>
      <c r="C11" s="143">
        <v>0</v>
      </c>
      <c r="D11" s="143">
        <v>0</v>
      </c>
      <c r="E11" s="143">
        <v>0</v>
      </c>
      <c r="F11" s="143">
        <v>0</v>
      </c>
      <c r="G11" s="143">
        <v>0</v>
      </c>
      <c r="H11" s="143">
        <v>0</v>
      </c>
      <c r="I11" s="143">
        <v>0</v>
      </c>
      <c r="J11" s="318">
        <v>0</v>
      </c>
      <c r="K11" s="318">
        <v>0</v>
      </c>
      <c r="L11" s="318">
        <v>0</v>
      </c>
      <c r="M11" s="318">
        <v>0</v>
      </c>
    </row>
    <row r="12" spans="1:13" s="144" customFormat="1" ht="22.5" customHeight="1">
      <c r="A12" s="140" t="s">
        <v>294</v>
      </c>
      <c r="B12" s="141">
        <v>28205</v>
      </c>
      <c r="C12" s="141">
        <v>28205</v>
      </c>
      <c r="D12" s="141">
        <v>2100</v>
      </c>
      <c r="E12" s="149">
        <f>D12/C12%</f>
        <v>7.4454883885835841</v>
      </c>
      <c r="F12" s="143">
        <v>0</v>
      </c>
      <c r="G12" s="141">
        <v>28205</v>
      </c>
      <c r="H12" s="141">
        <v>28205</v>
      </c>
      <c r="I12" s="141">
        <v>2000</v>
      </c>
      <c r="J12" s="319">
        <f>I12/H12%</f>
        <v>7.090941322460556</v>
      </c>
      <c r="K12" s="318">
        <v>0</v>
      </c>
      <c r="L12" s="318">
        <v>28205</v>
      </c>
      <c r="M12" s="318">
        <v>0</v>
      </c>
    </row>
    <row r="13" spans="1:13" s="144" customFormat="1" ht="12.75">
      <c r="A13" s="140" t="s">
        <v>49</v>
      </c>
      <c r="B13" s="143">
        <v>0</v>
      </c>
      <c r="C13" s="143">
        <v>0</v>
      </c>
      <c r="D13" s="143">
        <v>0</v>
      </c>
      <c r="E13" s="143">
        <v>0</v>
      </c>
      <c r="F13" s="143">
        <v>0</v>
      </c>
      <c r="G13" s="143">
        <v>0</v>
      </c>
      <c r="H13" s="143">
        <v>0</v>
      </c>
      <c r="I13" s="143">
        <v>0</v>
      </c>
      <c r="J13" s="318">
        <v>0</v>
      </c>
      <c r="K13" s="318">
        <v>0</v>
      </c>
      <c r="L13" s="318">
        <v>0</v>
      </c>
      <c r="M13" s="318">
        <v>0</v>
      </c>
    </row>
    <row r="14" spans="1:13" s="144" customFormat="1">
      <c r="A14" s="140" t="s">
        <v>296</v>
      </c>
      <c r="B14" s="143">
        <v>0</v>
      </c>
      <c r="C14" s="141">
        <v>23146765</v>
      </c>
      <c r="D14" s="141">
        <v>9886205</v>
      </c>
      <c r="E14" s="149">
        <f>D14/C14</f>
        <v>0.42710957665142407</v>
      </c>
      <c r="F14" s="143">
        <v>2418976</v>
      </c>
      <c r="G14" s="143">
        <v>0</v>
      </c>
      <c r="H14" s="141">
        <v>12033572</v>
      </c>
      <c r="I14" s="142">
        <v>9101171.0500000007</v>
      </c>
      <c r="J14" s="319">
        <f>I14/H14%</f>
        <v>75.631500355837829</v>
      </c>
      <c r="K14" s="318">
        <v>0</v>
      </c>
      <c r="L14" s="318">
        <v>2592919</v>
      </c>
      <c r="M14" s="318">
        <v>2418976</v>
      </c>
    </row>
    <row r="15" spans="1:13" s="145" customFormat="1" ht="22.5" customHeight="1">
      <c r="A15" s="130" t="s">
        <v>52</v>
      </c>
      <c r="B15" s="147">
        <f>SUM(B5:B14)</f>
        <v>20791401</v>
      </c>
      <c r="C15" s="147">
        <f t="shared" ref="C15:D15" si="0">SUM(C5:C14)</f>
        <v>46088616</v>
      </c>
      <c r="D15" s="147">
        <f t="shared" si="0"/>
        <v>27985944.880000003</v>
      </c>
      <c r="E15" s="150">
        <f>D15/C15%</f>
        <v>60.72203357115346</v>
      </c>
      <c r="F15" s="148">
        <f>SUM(F5:F14)</f>
        <v>3473325</v>
      </c>
      <c r="G15" s="147">
        <f t="shared" ref="G15:H15" si="1">SUM(G5:G14)</f>
        <v>5680043</v>
      </c>
      <c r="H15" s="147">
        <f t="shared" si="1"/>
        <v>28324842</v>
      </c>
      <c r="I15" s="147">
        <f>SUM(I5:I14)</f>
        <v>19496210.620000001</v>
      </c>
      <c r="J15" s="320">
        <f>I15/H15%</f>
        <v>68.830783310282897</v>
      </c>
      <c r="K15" s="147">
        <f>SUM(K5:K14)</f>
        <v>18899</v>
      </c>
      <c r="L15" s="147">
        <f>SUM(L5:L14)</f>
        <v>32398634</v>
      </c>
      <c r="M15" s="147">
        <f>SUM(M5:M14)</f>
        <v>3446195</v>
      </c>
    </row>
    <row r="16" spans="1:13">
      <c r="A16" s="146" t="s">
        <v>50</v>
      </c>
    </row>
    <row r="17" spans="1:1">
      <c r="A17" s="146" t="s">
        <v>51</v>
      </c>
    </row>
  </sheetData>
  <mergeCells count="4">
    <mergeCell ref="L3:M3"/>
    <mergeCell ref="A1:M1"/>
    <mergeCell ref="B3:F3"/>
    <mergeCell ref="G3:K3"/>
  </mergeCells>
  <pageMargins left="0.19685039370078741" right="0" top="0.74803149606299213" bottom="0.74803149606299213" header="0.31496062992125984" footer="0.31496062992125984"/>
  <pageSetup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U47"/>
  <sheetViews>
    <sheetView showGridLines="0" tabSelected="1" view="pageBreakPreview" zoomScaleNormal="100" zoomScaleSheetLayoutView="100" workbookViewId="0">
      <selection activeCell="C12" sqref="C12"/>
    </sheetView>
  </sheetViews>
  <sheetFormatPr baseColWidth="10" defaultColWidth="11.42578125" defaultRowHeight="12"/>
  <cols>
    <col min="1" max="1" width="74.5703125" style="14" customWidth="1"/>
    <col min="2" max="4" width="12.7109375" style="14" customWidth="1"/>
    <col min="5" max="5" width="13.140625" style="14" customWidth="1"/>
    <col min="6" max="6" width="12.7109375" style="14" customWidth="1"/>
    <col min="7" max="7" width="14.28515625" style="14" customWidth="1"/>
    <col min="8" max="8" width="12.7109375" style="14" customWidth="1"/>
    <col min="9" max="9" width="15" style="14" customWidth="1"/>
    <col min="10" max="10" width="12.7109375" style="14" customWidth="1"/>
    <col min="11" max="16384" width="11.42578125" style="14"/>
  </cols>
  <sheetData>
    <row r="1" spans="1:21" s="40" customFormat="1" ht="20.25">
      <c r="A1" s="468" t="s">
        <v>257</v>
      </c>
      <c r="B1" s="468"/>
      <c r="C1" s="468"/>
      <c r="D1" s="468"/>
      <c r="E1" s="468"/>
      <c r="F1" s="468"/>
      <c r="G1" s="468"/>
      <c r="H1" s="468"/>
      <c r="I1" s="468"/>
      <c r="J1" s="468"/>
    </row>
    <row r="2" spans="1:21" ht="15">
      <c r="A2" s="72" t="s">
        <v>298</v>
      </c>
      <c r="B2" s="473" t="s">
        <v>266</v>
      </c>
      <c r="C2" s="474"/>
      <c r="D2" s="474"/>
      <c r="E2" s="474"/>
      <c r="F2" s="474"/>
      <c r="G2" s="474"/>
      <c r="H2" s="474"/>
      <c r="I2" s="474"/>
      <c r="J2" s="475"/>
      <c r="K2" s="15"/>
      <c r="L2" s="15"/>
      <c r="M2" s="15"/>
      <c r="N2" s="15"/>
      <c r="O2" s="15"/>
      <c r="P2" s="15"/>
      <c r="Q2" s="15"/>
      <c r="R2" s="15"/>
      <c r="S2" s="15"/>
      <c r="T2" s="15"/>
      <c r="U2" s="15"/>
    </row>
    <row r="3" spans="1:21">
      <c r="A3" s="61"/>
      <c r="B3" s="476"/>
      <c r="C3" s="477"/>
      <c r="D3" s="477"/>
      <c r="E3" s="477"/>
      <c r="F3" s="477"/>
      <c r="G3" s="477"/>
      <c r="H3" s="477"/>
      <c r="I3" s="477"/>
      <c r="J3" s="478"/>
    </row>
    <row r="4" spans="1:21">
      <c r="A4" s="471" t="s">
        <v>264</v>
      </c>
      <c r="B4" s="469" t="s">
        <v>195</v>
      </c>
      <c r="C4" s="469" t="s">
        <v>115</v>
      </c>
      <c r="D4" s="469" t="s">
        <v>196</v>
      </c>
      <c r="E4" s="469" t="s">
        <v>198</v>
      </c>
      <c r="F4" s="469" t="s">
        <v>197</v>
      </c>
      <c r="G4" s="469" t="s">
        <v>199</v>
      </c>
      <c r="H4" s="469" t="s">
        <v>201</v>
      </c>
      <c r="I4" s="469" t="s">
        <v>200</v>
      </c>
      <c r="J4" s="469" t="s">
        <v>202</v>
      </c>
    </row>
    <row r="5" spans="1:21">
      <c r="A5" s="472"/>
      <c r="B5" s="470"/>
      <c r="C5" s="470"/>
      <c r="D5" s="470"/>
      <c r="E5" s="470"/>
      <c r="F5" s="470"/>
      <c r="G5" s="470"/>
      <c r="H5" s="470"/>
      <c r="I5" s="470"/>
      <c r="J5" s="470"/>
    </row>
    <row r="6" spans="1:21">
      <c r="A6" s="315" t="s">
        <v>116</v>
      </c>
      <c r="B6" s="316">
        <v>28580</v>
      </c>
      <c r="C6" s="316">
        <v>21234</v>
      </c>
      <c r="D6" s="316">
        <v>30223</v>
      </c>
      <c r="E6" s="316">
        <v>17399</v>
      </c>
      <c r="F6" s="316">
        <v>31228</v>
      </c>
      <c r="G6" s="316">
        <f>D6-B6</f>
        <v>1643</v>
      </c>
      <c r="H6" s="321">
        <f t="shared" ref="H6:H33" si="0">+IF(D6=0,0,((D6/B6)-1)*100)</f>
        <v>5.7487753673897801</v>
      </c>
      <c r="I6" s="321">
        <f t="shared" ref="I6:I33" si="1">+F6-D6</f>
        <v>1005</v>
      </c>
      <c r="J6" s="322">
        <f>((F6/D6)-1)*100</f>
        <v>3.3252820699467334</v>
      </c>
    </row>
    <row r="7" spans="1:21">
      <c r="A7" s="315" t="s">
        <v>925</v>
      </c>
      <c r="B7" s="316">
        <v>1774860</v>
      </c>
      <c r="C7" s="316">
        <v>1562522</v>
      </c>
      <c r="D7" s="316">
        <v>1632500</v>
      </c>
      <c r="E7" s="316">
        <v>1663789</v>
      </c>
      <c r="F7" s="316">
        <v>1672859</v>
      </c>
      <c r="G7" s="316">
        <f>D7-B7</f>
        <v>-142360</v>
      </c>
      <c r="H7" s="321">
        <f t="shared" si="0"/>
        <v>-8.0209143256369515</v>
      </c>
      <c r="I7" s="321">
        <f t="shared" si="1"/>
        <v>40359</v>
      </c>
      <c r="J7" s="322">
        <f>((F7/D7)-1)*100</f>
        <v>2.4722205206738179</v>
      </c>
    </row>
    <row r="8" spans="1:21">
      <c r="A8" s="315" t="s">
        <v>270</v>
      </c>
      <c r="B8" s="316">
        <v>56338</v>
      </c>
      <c r="C8" s="316">
        <v>79615</v>
      </c>
      <c r="D8" s="316">
        <v>51346</v>
      </c>
      <c r="E8" s="316">
        <v>132339</v>
      </c>
      <c r="F8" s="316">
        <v>138042</v>
      </c>
      <c r="G8" s="316">
        <f t="shared" ref="G8:G33" si="2">D8-B8</f>
        <v>-4992</v>
      </c>
      <c r="H8" s="321">
        <f t="shared" si="0"/>
        <v>-8.8608044304022133</v>
      </c>
      <c r="I8" s="321">
        <f t="shared" si="1"/>
        <v>86696</v>
      </c>
      <c r="J8" s="322">
        <f>((F8/D8)-1)*100</f>
        <v>168.8466482296576</v>
      </c>
    </row>
    <row r="9" spans="1:21">
      <c r="A9" s="315" t="s">
        <v>117</v>
      </c>
      <c r="B9" s="317">
        <v>0</v>
      </c>
      <c r="C9" s="317">
        <v>0</v>
      </c>
      <c r="D9" s="317">
        <v>0</v>
      </c>
      <c r="E9" s="317">
        <v>0</v>
      </c>
      <c r="F9" s="316"/>
      <c r="G9" s="316">
        <f t="shared" si="2"/>
        <v>0</v>
      </c>
      <c r="H9" s="321">
        <f t="shared" si="0"/>
        <v>0</v>
      </c>
      <c r="I9" s="321">
        <f t="shared" si="1"/>
        <v>0</v>
      </c>
      <c r="J9" s="323">
        <f>+IF(F9=0,0,((F9/D9)-1)*100)</f>
        <v>0</v>
      </c>
    </row>
    <row r="10" spans="1:21">
      <c r="A10" s="315" t="s">
        <v>271</v>
      </c>
      <c r="B10" s="317">
        <v>0</v>
      </c>
      <c r="C10" s="317">
        <v>0</v>
      </c>
      <c r="D10" s="317">
        <v>0</v>
      </c>
      <c r="E10" s="317">
        <v>0</v>
      </c>
      <c r="F10" s="316"/>
      <c r="G10" s="316">
        <f t="shared" si="2"/>
        <v>0</v>
      </c>
      <c r="H10" s="321">
        <f t="shared" si="0"/>
        <v>0</v>
      </c>
      <c r="I10" s="321">
        <f t="shared" si="1"/>
        <v>0</v>
      </c>
      <c r="J10" s="321">
        <f t="shared" ref="J10:J32" si="3">+IF(F10=0,0,((F10/D10)-1)*100)</f>
        <v>0</v>
      </c>
    </row>
    <row r="11" spans="1:21">
      <c r="A11" s="315" t="s">
        <v>279</v>
      </c>
      <c r="B11" s="316">
        <v>0</v>
      </c>
      <c r="C11" s="316">
        <v>6610</v>
      </c>
      <c r="D11" s="316">
        <v>0</v>
      </c>
      <c r="E11" s="316">
        <v>0</v>
      </c>
      <c r="F11" s="316"/>
      <c r="G11" s="316">
        <f t="shared" si="2"/>
        <v>0</v>
      </c>
      <c r="H11" s="321">
        <f t="shared" si="0"/>
        <v>0</v>
      </c>
      <c r="I11" s="321">
        <f t="shared" si="1"/>
        <v>0</v>
      </c>
      <c r="J11" s="321">
        <f t="shared" si="3"/>
        <v>0</v>
      </c>
    </row>
    <row r="12" spans="1:21">
      <c r="A12" s="315" t="s">
        <v>118</v>
      </c>
      <c r="B12" s="316">
        <v>93015</v>
      </c>
      <c r="C12" s="316">
        <v>368762</v>
      </c>
      <c r="D12" s="316">
        <v>239368</v>
      </c>
      <c r="E12" s="316">
        <v>233824</v>
      </c>
      <c r="F12" s="316">
        <v>177725</v>
      </c>
      <c r="G12" s="316">
        <f>D12-B12</f>
        <v>146353</v>
      </c>
      <c r="H12" s="321">
        <f t="shared" si="0"/>
        <v>157.34343923023167</v>
      </c>
      <c r="I12" s="321">
        <f t="shared" si="1"/>
        <v>-61643</v>
      </c>
      <c r="J12" s="321">
        <f t="shared" si="3"/>
        <v>-25.752397981350896</v>
      </c>
    </row>
    <row r="13" spans="1:21">
      <c r="A13" s="315" t="s">
        <v>119</v>
      </c>
      <c r="B13" s="317">
        <v>0</v>
      </c>
      <c r="C13" s="317">
        <v>0</v>
      </c>
      <c r="D13" s="317">
        <v>0</v>
      </c>
      <c r="E13" s="317">
        <v>0</v>
      </c>
      <c r="F13" s="316"/>
      <c r="G13" s="316">
        <f t="shared" si="2"/>
        <v>0</v>
      </c>
      <c r="H13" s="321">
        <f t="shared" si="0"/>
        <v>0</v>
      </c>
      <c r="I13" s="321">
        <f t="shared" si="1"/>
        <v>0</v>
      </c>
      <c r="J13" s="321">
        <f t="shared" si="3"/>
        <v>0</v>
      </c>
    </row>
    <row r="14" spans="1:21">
      <c r="A14" s="315" t="s">
        <v>120</v>
      </c>
      <c r="B14" s="316">
        <v>1992926</v>
      </c>
      <c r="C14" s="316">
        <v>2013687</v>
      </c>
      <c r="D14" s="316">
        <v>2044572</v>
      </c>
      <c r="E14" s="316">
        <v>2044572</v>
      </c>
      <c r="F14" s="316">
        <v>1741527</v>
      </c>
      <c r="G14" s="316">
        <f t="shared" si="2"/>
        <v>51646</v>
      </c>
      <c r="H14" s="321">
        <f>+IF(D14=0,0,((D14/B14)-1)*100)</f>
        <v>2.5914660152960955</v>
      </c>
      <c r="I14" s="321">
        <f t="shared" si="1"/>
        <v>-303045</v>
      </c>
      <c r="J14" s="321">
        <f t="shared" si="3"/>
        <v>-14.821928501417414</v>
      </c>
    </row>
    <row r="15" spans="1:21">
      <c r="A15" s="315" t="s">
        <v>280</v>
      </c>
      <c r="B15" s="316">
        <v>892879</v>
      </c>
      <c r="C15" s="316">
        <v>349554</v>
      </c>
      <c r="D15" s="316">
        <v>652226</v>
      </c>
      <c r="E15" s="316">
        <v>215874</v>
      </c>
      <c r="F15" s="316">
        <v>109445</v>
      </c>
      <c r="G15" s="316">
        <f t="shared" si="2"/>
        <v>-240653</v>
      </c>
      <c r="H15" s="321">
        <f t="shared" si="0"/>
        <v>-26.952476203382535</v>
      </c>
      <c r="I15" s="321">
        <f t="shared" si="1"/>
        <v>-542781</v>
      </c>
      <c r="J15" s="321">
        <f t="shared" si="3"/>
        <v>-83.219773514088672</v>
      </c>
    </row>
    <row r="16" spans="1:21">
      <c r="A16" s="315" t="s">
        <v>121</v>
      </c>
      <c r="B16" s="316">
        <v>72808</v>
      </c>
      <c r="C16" s="316">
        <v>91526</v>
      </c>
      <c r="D16" s="316">
        <v>58808</v>
      </c>
      <c r="E16" s="316">
        <v>34857</v>
      </c>
      <c r="F16" s="316">
        <v>26820</v>
      </c>
      <c r="G16" s="316">
        <f t="shared" si="2"/>
        <v>-14000</v>
      </c>
      <c r="H16" s="321">
        <f t="shared" si="0"/>
        <v>-19.228656191627291</v>
      </c>
      <c r="I16" s="321">
        <f t="shared" si="1"/>
        <v>-31988</v>
      </c>
      <c r="J16" s="321">
        <f t="shared" si="3"/>
        <v>-54.393960005441436</v>
      </c>
    </row>
    <row r="17" spans="1:10">
      <c r="A17" s="315" t="s">
        <v>268</v>
      </c>
      <c r="B17" s="316">
        <v>0</v>
      </c>
      <c r="C17" s="316">
        <v>20000</v>
      </c>
      <c r="D17" s="316">
        <v>0</v>
      </c>
      <c r="E17" s="316">
        <v>0</v>
      </c>
      <c r="F17" s="316"/>
      <c r="G17" s="316">
        <f t="shared" si="2"/>
        <v>0</v>
      </c>
      <c r="H17" s="321">
        <f t="shared" si="0"/>
        <v>0</v>
      </c>
      <c r="I17" s="321">
        <f t="shared" si="1"/>
        <v>0</v>
      </c>
      <c r="J17" s="321">
        <f t="shared" si="3"/>
        <v>0</v>
      </c>
    </row>
    <row r="18" spans="1:10">
      <c r="A18" s="315" t="s">
        <v>269</v>
      </c>
      <c r="B18" s="316">
        <v>369638</v>
      </c>
      <c r="C18" s="316">
        <v>393638</v>
      </c>
      <c r="D18" s="316">
        <v>0</v>
      </c>
      <c r="E18" s="316">
        <v>0</v>
      </c>
      <c r="F18" s="316"/>
      <c r="G18" s="316">
        <f t="shared" si="2"/>
        <v>-369638</v>
      </c>
      <c r="H18" s="321">
        <f t="shared" si="0"/>
        <v>0</v>
      </c>
      <c r="I18" s="321">
        <f t="shared" si="1"/>
        <v>0</v>
      </c>
      <c r="J18" s="321">
        <f t="shared" si="3"/>
        <v>0</v>
      </c>
    </row>
    <row r="19" spans="1:10">
      <c r="A19" s="315" t="s">
        <v>123</v>
      </c>
      <c r="B19" s="316">
        <v>26540</v>
      </c>
      <c r="C19" s="316">
        <v>553948</v>
      </c>
      <c r="D19" s="316">
        <v>203791</v>
      </c>
      <c r="E19" s="316">
        <v>808199</v>
      </c>
      <c r="F19" s="316">
        <v>269973</v>
      </c>
      <c r="G19" s="316">
        <f t="shared" si="2"/>
        <v>177251</v>
      </c>
      <c r="H19" s="321">
        <f t="shared" si="0"/>
        <v>667.86360211002261</v>
      </c>
      <c r="I19" s="321">
        <f t="shared" si="1"/>
        <v>66182</v>
      </c>
      <c r="J19" s="321">
        <f t="shared" si="3"/>
        <v>32.475428257381346</v>
      </c>
    </row>
    <row r="20" spans="1:10">
      <c r="A20" s="315" t="s">
        <v>124</v>
      </c>
      <c r="B20" s="316">
        <v>12100</v>
      </c>
      <c r="C20" s="316">
        <v>7218</v>
      </c>
      <c r="D20" s="316">
        <v>12600</v>
      </c>
      <c r="E20" s="316">
        <v>17636</v>
      </c>
      <c r="F20" s="316"/>
      <c r="G20" s="316">
        <f t="shared" si="2"/>
        <v>500</v>
      </c>
      <c r="H20" s="321">
        <f t="shared" si="0"/>
        <v>4.1322314049586861</v>
      </c>
      <c r="I20" s="321">
        <f t="shared" si="1"/>
        <v>-12600</v>
      </c>
      <c r="J20" s="321">
        <f t="shared" si="3"/>
        <v>0</v>
      </c>
    </row>
    <row r="21" spans="1:10">
      <c r="A21" s="315" t="s">
        <v>122</v>
      </c>
      <c r="B21" s="316">
        <v>411938</v>
      </c>
      <c r="C21" s="316">
        <v>168256</v>
      </c>
      <c r="D21" s="316">
        <v>476516</v>
      </c>
      <c r="E21" s="316">
        <v>104465</v>
      </c>
      <c r="F21" s="316">
        <v>635659</v>
      </c>
      <c r="G21" s="316">
        <f t="shared" si="2"/>
        <v>64578</v>
      </c>
      <c r="H21" s="321">
        <f t="shared" si="0"/>
        <v>15.676630949317616</v>
      </c>
      <c r="I21" s="321">
        <f t="shared" si="1"/>
        <v>159143</v>
      </c>
      <c r="J21" s="321">
        <f t="shared" si="3"/>
        <v>33.397199674302655</v>
      </c>
    </row>
    <row r="22" spans="1:10">
      <c r="A22" s="315" t="s">
        <v>281</v>
      </c>
      <c r="B22" s="316">
        <v>256401</v>
      </c>
      <c r="C22" s="316">
        <v>322501</v>
      </c>
      <c r="D22" s="316">
        <v>305422</v>
      </c>
      <c r="E22" s="316">
        <v>394988</v>
      </c>
      <c r="F22" s="316">
        <v>443918</v>
      </c>
      <c r="G22" s="316">
        <f t="shared" si="2"/>
        <v>49021</v>
      </c>
      <c r="H22" s="321">
        <f t="shared" si="0"/>
        <v>19.118880191574906</v>
      </c>
      <c r="I22" s="321">
        <f t="shared" si="1"/>
        <v>138496</v>
      </c>
      <c r="J22" s="321">
        <f t="shared" si="3"/>
        <v>45.345783866257186</v>
      </c>
    </row>
    <row r="23" spans="1:10">
      <c r="A23" s="102" t="s">
        <v>282</v>
      </c>
      <c r="B23" s="174">
        <v>0</v>
      </c>
      <c r="C23" s="174">
        <v>0</v>
      </c>
      <c r="D23" s="174">
        <v>0</v>
      </c>
      <c r="E23" s="174">
        <v>0</v>
      </c>
      <c r="F23" s="172"/>
      <c r="G23" s="172">
        <f t="shared" si="2"/>
        <v>0</v>
      </c>
      <c r="H23" s="321">
        <f t="shared" si="0"/>
        <v>0</v>
      </c>
      <c r="I23" s="321">
        <f t="shared" si="1"/>
        <v>0</v>
      </c>
      <c r="J23" s="321">
        <f t="shared" si="3"/>
        <v>0</v>
      </c>
    </row>
    <row r="24" spans="1:10">
      <c r="A24" s="315" t="s">
        <v>267</v>
      </c>
      <c r="B24" s="316">
        <v>231430</v>
      </c>
      <c r="C24" s="316">
        <v>87691</v>
      </c>
      <c r="D24" s="316">
        <v>151317</v>
      </c>
      <c r="E24" s="316">
        <v>192580</v>
      </c>
      <c r="F24" s="316">
        <v>148332</v>
      </c>
      <c r="G24" s="316">
        <f t="shared" si="2"/>
        <v>-80113</v>
      </c>
      <c r="H24" s="321">
        <f t="shared" si="0"/>
        <v>-34.616514712872139</v>
      </c>
      <c r="I24" s="321">
        <f t="shared" si="1"/>
        <v>-2985</v>
      </c>
      <c r="J24" s="321">
        <f t="shared" si="3"/>
        <v>-1.9726798707349502</v>
      </c>
    </row>
    <row r="25" spans="1:10">
      <c r="A25" s="315" t="s">
        <v>283</v>
      </c>
      <c r="B25" s="316">
        <v>174951</v>
      </c>
      <c r="C25" s="316">
        <v>212874</v>
      </c>
      <c r="D25" s="316">
        <v>180000</v>
      </c>
      <c r="E25" s="316">
        <v>217795</v>
      </c>
      <c r="F25" s="316">
        <v>205464</v>
      </c>
      <c r="G25" s="316">
        <f t="shared" si="2"/>
        <v>5049</v>
      </c>
      <c r="H25" s="321">
        <f t="shared" si="0"/>
        <v>2.8859509234014036</v>
      </c>
      <c r="I25" s="321">
        <f t="shared" si="1"/>
        <v>25464</v>
      </c>
      <c r="J25" s="321">
        <f t="shared" si="3"/>
        <v>14.146666666666663</v>
      </c>
    </row>
    <row r="26" spans="1:10">
      <c r="A26" s="102" t="s">
        <v>284</v>
      </c>
      <c r="B26" s="174">
        <v>0</v>
      </c>
      <c r="C26" s="174">
        <v>0</v>
      </c>
      <c r="D26" s="174">
        <v>0</v>
      </c>
      <c r="E26" s="172">
        <v>4000</v>
      </c>
      <c r="F26" s="172"/>
      <c r="G26" s="172">
        <f t="shared" si="2"/>
        <v>0</v>
      </c>
      <c r="H26" s="321">
        <f t="shared" si="0"/>
        <v>0</v>
      </c>
      <c r="I26" s="321">
        <f t="shared" si="1"/>
        <v>0</v>
      </c>
      <c r="J26" s="321">
        <f t="shared" si="3"/>
        <v>0</v>
      </c>
    </row>
    <row r="27" spans="1:10">
      <c r="A27" s="102" t="s">
        <v>285</v>
      </c>
      <c r="B27" s="174">
        <v>0</v>
      </c>
      <c r="C27" s="172">
        <v>4000</v>
      </c>
      <c r="D27" s="174">
        <v>0</v>
      </c>
      <c r="E27" s="174">
        <v>0</v>
      </c>
      <c r="F27" s="172"/>
      <c r="G27" s="172">
        <f t="shared" si="2"/>
        <v>0</v>
      </c>
      <c r="H27" s="321">
        <f t="shared" si="0"/>
        <v>0</v>
      </c>
      <c r="I27" s="321">
        <f t="shared" si="1"/>
        <v>0</v>
      </c>
      <c r="J27" s="321">
        <f t="shared" si="3"/>
        <v>0</v>
      </c>
    </row>
    <row r="28" spans="1:10">
      <c r="A28" s="102" t="s">
        <v>125</v>
      </c>
      <c r="B28" s="172">
        <v>40080</v>
      </c>
      <c r="C28" s="172">
        <v>17628</v>
      </c>
      <c r="D28" s="172">
        <v>4000</v>
      </c>
      <c r="E28" s="172">
        <v>8210</v>
      </c>
      <c r="F28" s="172">
        <v>0</v>
      </c>
      <c r="G28" s="172">
        <f t="shared" si="2"/>
        <v>-36080</v>
      </c>
      <c r="H28" s="321">
        <f t="shared" si="0"/>
        <v>-90.019960079840317</v>
      </c>
      <c r="I28" s="321">
        <f t="shared" si="1"/>
        <v>-4000</v>
      </c>
      <c r="J28" s="321">
        <f t="shared" si="3"/>
        <v>0</v>
      </c>
    </row>
    <row r="29" spans="1:10">
      <c r="A29" s="102" t="s">
        <v>286</v>
      </c>
      <c r="B29" s="174">
        <v>0</v>
      </c>
      <c r="C29" s="172">
        <v>2173</v>
      </c>
      <c r="D29" s="174">
        <v>0</v>
      </c>
      <c r="E29" s="174">
        <v>0</v>
      </c>
      <c r="F29" s="172"/>
      <c r="G29" s="172">
        <f t="shared" si="2"/>
        <v>0</v>
      </c>
      <c r="H29" s="321">
        <f t="shared" si="0"/>
        <v>0</v>
      </c>
      <c r="I29" s="321">
        <f t="shared" si="1"/>
        <v>0</v>
      </c>
      <c r="J29" s="321">
        <f t="shared" si="3"/>
        <v>0</v>
      </c>
    </row>
    <row r="30" spans="1:10">
      <c r="A30" s="102" t="s">
        <v>126</v>
      </c>
      <c r="B30" s="174">
        <v>0</v>
      </c>
      <c r="C30" s="172">
        <v>1878</v>
      </c>
      <c r="D30" s="174">
        <v>0</v>
      </c>
      <c r="E30" s="174">
        <v>0</v>
      </c>
      <c r="F30" s="172"/>
      <c r="G30" s="172">
        <f t="shared" si="2"/>
        <v>0</v>
      </c>
      <c r="H30" s="321">
        <f t="shared" si="0"/>
        <v>0</v>
      </c>
      <c r="I30" s="321">
        <f t="shared" si="1"/>
        <v>0</v>
      </c>
      <c r="J30" s="321">
        <f t="shared" si="3"/>
        <v>0</v>
      </c>
    </row>
    <row r="31" spans="1:10">
      <c r="A31" s="102" t="s">
        <v>287</v>
      </c>
      <c r="B31" s="172">
        <v>40505</v>
      </c>
      <c r="C31" s="172">
        <v>37887</v>
      </c>
      <c r="D31" s="172">
        <v>42255</v>
      </c>
      <c r="E31" s="172">
        <v>42255</v>
      </c>
      <c r="F31" s="172">
        <v>43205</v>
      </c>
      <c r="G31" s="172">
        <f t="shared" si="2"/>
        <v>1750</v>
      </c>
      <c r="H31" s="321">
        <f t="shared" si="0"/>
        <v>4.3204542649055711</v>
      </c>
      <c r="I31" s="321">
        <f t="shared" si="1"/>
        <v>950</v>
      </c>
      <c r="J31" s="321">
        <f t="shared" si="3"/>
        <v>2.2482546444207774</v>
      </c>
    </row>
    <row r="32" spans="1:10">
      <c r="A32" s="102" t="s">
        <v>288</v>
      </c>
      <c r="B32" s="172">
        <v>1416403</v>
      </c>
      <c r="C32" s="172">
        <v>1659339</v>
      </c>
      <c r="D32" s="172">
        <v>1525612</v>
      </c>
      <c r="E32" s="172">
        <v>1718354</v>
      </c>
      <c r="F32" s="172">
        <v>1758443</v>
      </c>
      <c r="G32" s="172">
        <f t="shared" si="2"/>
        <v>109209</v>
      </c>
      <c r="H32" s="321">
        <f t="shared" si="0"/>
        <v>7.7103056121739399</v>
      </c>
      <c r="I32" s="321">
        <f t="shared" si="1"/>
        <v>232831</v>
      </c>
      <c r="J32" s="321">
        <f t="shared" si="3"/>
        <v>15.261481949538936</v>
      </c>
    </row>
    <row r="33" spans="1:10">
      <c r="A33" s="102" t="s">
        <v>289</v>
      </c>
      <c r="B33" s="172">
        <v>174763</v>
      </c>
      <c r="C33" s="172">
        <v>180000</v>
      </c>
      <c r="D33" s="172">
        <v>146500</v>
      </c>
      <c r="E33" s="172">
        <v>237457</v>
      </c>
      <c r="F33" s="172">
        <v>395095</v>
      </c>
      <c r="G33" s="172">
        <f t="shared" si="2"/>
        <v>-28263</v>
      </c>
      <c r="H33" s="321">
        <f t="shared" si="0"/>
        <v>-16.172187476754228</v>
      </c>
      <c r="I33" s="321">
        <f t="shared" si="1"/>
        <v>248595</v>
      </c>
      <c r="J33" s="321">
        <f>+IF(F33=0,0,((F33/D33)-1)*100)</f>
        <v>169.68941979522185</v>
      </c>
    </row>
    <row r="34" spans="1:10" ht="18.75" thickBot="1">
      <c r="A34" s="103" t="s">
        <v>11</v>
      </c>
      <c r="B34" s="173">
        <f>SUM(B6:B33)</f>
        <v>8066155</v>
      </c>
      <c r="C34" s="173">
        <f>SUM(C6:C33)</f>
        <v>8162541</v>
      </c>
      <c r="D34" s="173">
        <f t="shared" ref="D34:G34" si="4">SUM(D6:D33)</f>
        <v>7757056</v>
      </c>
      <c r="E34" s="173">
        <f t="shared" si="4"/>
        <v>8088593</v>
      </c>
      <c r="F34" s="173">
        <f>SUM(F6:F33)</f>
        <v>7797735</v>
      </c>
      <c r="G34" s="173">
        <f t="shared" si="4"/>
        <v>-309099</v>
      </c>
      <c r="H34" s="178">
        <f>((D34/B34)-1)*100</f>
        <v>-3.8320488510324879</v>
      </c>
      <c r="I34" s="178">
        <f t="shared" ref="I34" si="5">((E34/C34)-1)*100</f>
        <v>-0.90594338209143421</v>
      </c>
      <c r="J34" s="178">
        <f>((F34/D34)-1)*100</f>
        <v>0.52441287003728299</v>
      </c>
    </row>
    <row r="35" spans="1:10">
      <c r="B35" s="337"/>
      <c r="C35" s="337"/>
      <c r="D35" s="337"/>
      <c r="E35" s="337"/>
      <c r="F35" s="337"/>
      <c r="G35" s="15"/>
      <c r="H35" s="15"/>
      <c r="I35" s="15"/>
    </row>
    <row r="36" spans="1:10" hidden="1">
      <c r="A36" s="98"/>
      <c r="B36" s="337"/>
      <c r="C36" s="337"/>
      <c r="D36" s="337"/>
      <c r="E36" s="337"/>
      <c r="F36" s="337"/>
      <c r="G36" s="15"/>
      <c r="H36" s="15"/>
      <c r="I36" s="15"/>
    </row>
    <row r="37" spans="1:10" s="249" customFormat="1" hidden="1">
      <c r="A37" s="336"/>
      <c r="B37" s="337"/>
      <c r="C37" s="337"/>
      <c r="D37" s="337"/>
      <c r="E37" s="337"/>
      <c r="F37" s="337"/>
      <c r="G37" s="338"/>
      <c r="H37" s="338"/>
      <c r="I37" s="338"/>
    </row>
    <row r="38" spans="1:10" s="249" customFormat="1">
      <c r="A38" s="98" t="s">
        <v>127</v>
      </c>
      <c r="B38" s="337"/>
      <c r="C38" s="337"/>
      <c r="D38" s="337"/>
      <c r="E38" s="337"/>
      <c r="F38" s="337"/>
      <c r="G38" s="338"/>
      <c r="H38" s="338"/>
      <c r="I38" s="338"/>
    </row>
    <row r="39" spans="1:10">
      <c r="A39" s="98" t="s">
        <v>265</v>
      </c>
      <c r="B39" s="42"/>
      <c r="C39" s="42"/>
      <c r="D39" s="42"/>
      <c r="E39" s="42"/>
      <c r="F39" s="42"/>
      <c r="G39" s="42"/>
      <c r="H39" s="42"/>
      <c r="I39" s="42"/>
    </row>
    <row r="40" spans="1:10">
      <c r="A40" s="98" t="s">
        <v>128</v>
      </c>
      <c r="B40" s="15"/>
      <c r="C40" s="15"/>
      <c r="D40" s="15"/>
      <c r="E40" s="15"/>
      <c r="F40" s="15"/>
      <c r="G40" s="15"/>
      <c r="H40" s="15"/>
      <c r="I40" s="15"/>
    </row>
    <row r="41" spans="1:10">
      <c r="A41" s="41"/>
      <c r="B41" s="15"/>
      <c r="C41" s="15"/>
      <c r="D41" s="15"/>
      <c r="E41" s="15"/>
      <c r="F41" s="15"/>
      <c r="G41" s="15"/>
      <c r="H41" s="15"/>
      <c r="I41" s="15"/>
    </row>
    <row r="42" spans="1:10">
      <c r="B42" s="177"/>
      <c r="C42" s="177"/>
      <c r="D42" s="177"/>
      <c r="E42" s="177"/>
    </row>
    <row r="44" spans="1:10" ht="15">
      <c r="B44" s="175"/>
      <c r="C44" s="176"/>
      <c r="D44" s="175"/>
      <c r="E44" s="176"/>
    </row>
    <row r="46" spans="1:10">
      <c r="C46" s="176"/>
    </row>
    <row r="47" spans="1:10">
      <c r="B47" s="176"/>
    </row>
  </sheetData>
  <mergeCells count="12">
    <mergeCell ref="A1:J1"/>
    <mergeCell ref="G4:G5"/>
    <mergeCell ref="H4:H5"/>
    <mergeCell ref="I4:I5"/>
    <mergeCell ref="J4:J5"/>
    <mergeCell ref="A4:A5"/>
    <mergeCell ref="B4:B5"/>
    <mergeCell ref="C4:C5"/>
    <mergeCell ref="D4:D5"/>
    <mergeCell ref="E4:E5"/>
    <mergeCell ref="F4:F5"/>
    <mergeCell ref="B2:J3"/>
  </mergeCells>
  <pageMargins left="0.51181102362204722" right="0"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Y264"/>
  <sheetViews>
    <sheetView showGridLines="0" view="pageBreakPreview" zoomScaleNormal="100" zoomScaleSheetLayoutView="100" workbookViewId="0">
      <pane ySplit="6" topLeftCell="A247" activePane="bottomLeft" state="frozen"/>
      <selection activeCell="A10" sqref="A10"/>
      <selection pane="bottomLeft" sqref="A1:J260"/>
    </sheetView>
  </sheetViews>
  <sheetFormatPr baseColWidth="10" defaultColWidth="11.42578125" defaultRowHeight="12"/>
  <cols>
    <col min="1" max="1" width="78.42578125" style="14" customWidth="1"/>
    <col min="2" max="2" width="24.85546875" style="14" customWidth="1"/>
    <col min="3" max="3" width="20.28515625" style="14" customWidth="1"/>
    <col min="4" max="4" width="26.42578125" style="14" customWidth="1"/>
    <col min="5" max="9" width="17.7109375" style="14" customWidth="1"/>
    <col min="10" max="10" width="22.28515625" style="14" customWidth="1"/>
    <col min="11" max="16384" width="11.42578125" style="14"/>
  </cols>
  <sheetData>
    <row r="1" spans="1:25" ht="29.25" customHeight="1">
      <c r="A1" s="468" t="s">
        <v>258</v>
      </c>
      <c r="B1" s="468"/>
      <c r="C1" s="468"/>
      <c r="D1" s="468"/>
      <c r="E1" s="468"/>
      <c r="F1" s="468"/>
      <c r="G1" s="468"/>
      <c r="H1" s="468"/>
      <c r="I1" s="468"/>
      <c r="J1" s="468"/>
    </row>
    <row r="2" spans="1:25" ht="20.25">
      <c r="A2" s="468" t="s">
        <v>250</v>
      </c>
      <c r="B2" s="468"/>
      <c r="C2" s="468"/>
      <c r="D2" s="468"/>
      <c r="E2" s="468"/>
      <c r="F2" s="468"/>
      <c r="G2" s="468"/>
      <c r="H2" s="468"/>
      <c r="I2" s="468"/>
      <c r="J2" s="468"/>
    </row>
    <row r="3" spans="1:25" ht="20.25">
      <c r="A3" s="374" t="s">
        <v>298</v>
      </c>
      <c r="B3" s="373"/>
      <c r="C3" s="373"/>
      <c r="D3" s="373"/>
      <c r="E3" s="373"/>
      <c r="F3" s="373"/>
      <c r="G3" s="373"/>
      <c r="H3" s="373"/>
      <c r="I3" s="373"/>
      <c r="J3" s="373"/>
      <c r="K3" s="15"/>
      <c r="L3" s="15"/>
      <c r="M3" s="15"/>
      <c r="N3" s="15"/>
      <c r="O3" s="15"/>
      <c r="P3" s="15"/>
      <c r="Q3" s="15"/>
      <c r="R3" s="15"/>
      <c r="S3" s="15"/>
      <c r="T3" s="15"/>
      <c r="U3" s="15"/>
      <c r="V3" s="15"/>
      <c r="W3" s="15"/>
      <c r="X3" s="15"/>
      <c r="Y3" s="15"/>
    </row>
    <row r="4" spans="1:25">
      <c r="A4" s="80"/>
      <c r="B4" s="80"/>
      <c r="C4" s="80"/>
      <c r="D4" s="80"/>
      <c r="E4" s="80"/>
      <c r="F4" s="80"/>
      <c r="G4" s="81"/>
      <c r="H4" s="61"/>
      <c r="I4" s="61"/>
      <c r="J4" s="61"/>
    </row>
    <row r="5" spans="1:25" hidden="1">
      <c r="A5" s="60" t="s">
        <v>129</v>
      </c>
      <c r="B5" s="60"/>
      <c r="C5" s="60"/>
      <c r="D5" s="60"/>
      <c r="E5" s="60"/>
      <c r="F5" s="60"/>
      <c r="G5" s="60" t="s">
        <v>90</v>
      </c>
      <c r="H5" s="60" t="s">
        <v>135</v>
      </c>
      <c r="I5" s="60"/>
      <c r="J5" s="60"/>
    </row>
    <row r="6" spans="1:25" ht="36">
      <c r="A6" s="82" t="s">
        <v>251</v>
      </c>
      <c r="B6" s="62" t="s">
        <v>208</v>
      </c>
      <c r="C6" s="62" t="s">
        <v>130</v>
      </c>
      <c r="D6" s="62" t="s">
        <v>209</v>
      </c>
      <c r="E6" s="62" t="s">
        <v>252</v>
      </c>
      <c r="F6" s="62" t="s">
        <v>210</v>
      </c>
      <c r="G6" s="62" t="s">
        <v>253</v>
      </c>
      <c r="H6" s="62" t="s">
        <v>131</v>
      </c>
      <c r="I6" s="62" t="s">
        <v>133</v>
      </c>
      <c r="J6" s="62" t="s">
        <v>137</v>
      </c>
      <c r="L6" s="79"/>
    </row>
    <row r="7" spans="1:25" s="249" customFormat="1" ht="45" customHeight="1">
      <c r="A7" s="222" t="s">
        <v>612</v>
      </c>
      <c r="B7" s="252" t="s">
        <v>613</v>
      </c>
      <c r="C7" s="116" t="s">
        <v>614</v>
      </c>
      <c r="D7" s="223">
        <v>43</v>
      </c>
      <c r="E7" s="253">
        <v>18000</v>
      </c>
      <c r="F7" s="223">
        <v>10092128089</v>
      </c>
      <c r="G7" s="237" t="s">
        <v>615</v>
      </c>
      <c r="H7" s="254">
        <v>44216</v>
      </c>
      <c r="I7" s="255">
        <f>'[1]TOTAL DE ORDENES 2021 (2)'!AH4</f>
        <v>44306</v>
      </c>
      <c r="J7" s="55"/>
    </row>
    <row r="8" spans="1:25" s="249" customFormat="1" ht="72" customHeight="1">
      <c r="A8" s="222" t="s">
        <v>616</v>
      </c>
      <c r="B8" s="252" t="s">
        <v>613</v>
      </c>
      <c r="C8" s="116" t="s">
        <v>614</v>
      </c>
      <c r="D8" s="223">
        <v>45</v>
      </c>
      <c r="E8" s="253">
        <v>19500</v>
      </c>
      <c r="F8" s="223">
        <v>10427169427</v>
      </c>
      <c r="G8" s="237" t="s">
        <v>615</v>
      </c>
      <c r="H8" s="254">
        <v>44216</v>
      </c>
      <c r="I8" s="255">
        <f>'[1]TOTAL DE ORDENES 2021 (2)'!AH5</f>
        <v>44291</v>
      </c>
      <c r="J8" s="55"/>
    </row>
    <row r="9" spans="1:25" s="249" customFormat="1" ht="30" customHeight="1">
      <c r="A9" s="222" t="s">
        <v>617</v>
      </c>
      <c r="B9" s="252" t="s">
        <v>613</v>
      </c>
      <c r="C9" s="116" t="s">
        <v>614</v>
      </c>
      <c r="D9" s="223">
        <v>5</v>
      </c>
      <c r="E9" s="253">
        <v>19815</v>
      </c>
      <c r="F9" s="223">
        <v>20555228989</v>
      </c>
      <c r="G9" s="237" t="s">
        <v>615</v>
      </c>
      <c r="H9" s="254">
        <v>44217</v>
      </c>
      <c r="I9" s="255">
        <f>'[1]TOTAL DE ORDENES 2021 (2)'!AH6</f>
        <v>44557</v>
      </c>
      <c r="J9" s="55"/>
    </row>
    <row r="10" spans="1:25" s="249" customFormat="1" ht="53.25" customHeight="1">
      <c r="A10" s="222" t="s">
        <v>618</v>
      </c>
      <c r="B10" s="252" t="s">
        <v>613</v>
      </c>
      <c r="C10" s="116" t="s">
        <v>614</v>
      </c>
      <c r="D10" s="223">
        <v>50</v>
      </c>
      <c r="E10" s="253">
        <v>18000</v>
      </c>
      <c r="F10" s="223">
        <v>10024476044</v>
      </c>
      <c r="G10" s="237" t="s">
        <v>615</v>
      </c>
      <c r="H10" s="254">
        <v>44218</v>
      </c>
      <c r="I10" s="255">
        <f>'[1]TOTAL DE ORDENES 2021 (2)'!AH7</f>
        <v>44308</v>
      </c>
      <c r="J10" s="55"/>
    </row>
    <row r="11" spans="1:25" s="249" customFormat="1" ht="39" customHeight="1">
      <c r="A11" s="222" t="s">
        <v>619</v>
      </c>
      <c r="B11" s="252" t="s">
        <v>613</v>
      </c>
      <c r="C11" s="116" t="s">
        <v>614</v>
      </c>
      <c r="D11" s="223">
        <v>59</v>
      </c>
      <c r="E11" s="253">
        <v>21000</v>
      </c>
      <c r="F11" s="223">
        <v>10074504324</v>
      </c>
      <c r="G11" s="237" t="s">
        <v>615</v>
      </c>
      <c r="H11" s="254">
        <v>44218</v>
      </c>
      <c r="I11" s="255">
        <f>'[1]TOTAL DE ORDENES 2021 (2)'!AH8</f>
        <v>44288</v>
      </c>
      <c r="J11" s="55"/>
    </row>
    <row r="12" spans="1:25" s="249" customFormat="1" ht="38.25" customHeight="1">
      <c r="A12" s="222" t="s">
        <v>620</v>
      </c>
      <c r="B12" s="252" t="s">
        <v>613</v>
      </c>
      <c r="C12" s="116" t="s">
        <v>614</v>
      </c>
      <c r="D12" s="223">
        <v>62</v>
      </c>
      <c r="E12" s="253">
        <v>21000</v>
      </c>
      <c r="F12" s="256">
        <v>10442706447</v>
      </c>
      <c r="G12" s="237" t="s">
        <v>615</v>
      </c>
      <c r="H12" s="254">
        <v>44218</v>
      </c>
      <c r="I12" s="255">
        <f>'[1]TOTAL DE ORDENES 2021 (2)'!AH9</f>
        <v>44288</v>
      </c>
      <c r="J12" s="55"/>
    </row>
    <row r="13" spans="1:25" s="249" customFormat="1" ht="42.75" customHeight="1">
      <c r="A13" s="222" t="s">
        <v>621</v>
      </c>
      <c r="B13" s="252" t="s">
        <v>613</v>
      </c>
      <c r="C13" s="116" t="s">
        <v>614</v>
      </c>
      <c r="D13" s="223">
        <v>64</v>
      </c>
      <c r="E13" s="253">
        <v>18000</v>
      </c>
      <c r="F13" s="223">
        <v>10469213060</v>
      </c>
      <c r="G13" s="237" t="s">
        <v>615</v>
      </c>
      <c r="H13" s="254">
        <v>44218</v>
      </c>
      <c r="I13" s="255">
        <f>'[1]TOTAL DE ORDENES 2021 (2)'!AH10</f>
        <v>44288</v>
      </c>
      <c r="J13" s="55"/>
    </row>
    <row r="14" spans="1:25" s="249" customFormat="1" ht="36" customHeight="1">
      <c r="A14" s="222" t="s">
        <v>622</v>
      </c>
      <c r="B14" s="252" t="s">
        <v>613</v>
      </c>
      <c r="C14" s="116" t="s">
        <v>614</v>
      </c>
      <c r="D14" s="223">
        <v>76</v>
      </c>
      <c r="E14" s="253">
        <v>18000</v>
      </c>
      <c r="F14" s="223">
        <v>10239339901</v>
      </c>
      <c r="G14" s="237" t="s">
        <v>615</v>
      </c>
      <c r="H14" s="254">
        <v>44218</v>
      </c>
      <c r="I14" s="255">
        <f>'[1]TOTAL DE ORDENES 2021 (2)'!AH11</f>
        <v>44288</v>
      </c>
      <c r="J14" s="55"/>
    </row>
    <row r="15" spans="1:25" s="249" customFormat="1" ht="42.75" customHeight="1">
      <c r="A15" s="222" t="s">
        <v>623</v>
      </c>
      <c r="B15" s="252" t="s">
        <v>613</v>
      </c>
      <c r="C15" s="116" t="s">
        <v>614</v>
      </c>
      <c r="D15" s="223">
        <v>78</v>
      </c>
      <c r="E15" s="253">
        <v>24000</v>
      </c>
      <c r="F15" s="223">
        <v>10239301580</v>
      </c>
      <c r="G15" s="237" t="s">
        <v>615</v>
      </c>
      <c r="H15" s="254">
        <v>44218</v>
      </c>
      <c r="I15" s="255">
        <f>'[1]TOTAL DE ORDENES 2021 (2)'!AH12</f>
        <v>44288</v>
      </c>
      <c r="J15" s="55"/>
    </row>
    <row r="16" spans="1:25" s="249" customFormat="1" ht="36" customHeight="1">
      <c r="A16" s="222" t="s">
        <v>624</v>
      </c>
      <c r="B16" s="252" t="s">
        <v>613</v>
      </c>
      <c r="C16" s="116" t="s">
        <v>614</v>
      </c>
      <c r="D16" s="223">
        <v>79</v>
      </c>
      <c r="E16" s="253">
        <v>18667</v>
      </c>
      <c r="F16" s="223">
        <v>10425421501</v>
      </c>
      <c r="G16" s="237" t="s">
        <v>615</v>
      </c>
      <c r="H16" s="254">
        <v>44218</v>
      </c>
      <c r="I16" s="255">
        <f>'[1]TOTAL DE ORDENES 2021 (2)'!AH13</f>
        <v>44288</v>
      </c>
      <c r="J16" s="55"/>
    </row>
    <row r="17" spans="1:10" s="249" customFormat="1" ht="30">
      <c r="A17" s="222" t="s">
        <v>625</v>
      </c>
      <c r="B17" s="252" t="s">
        <v>613</v>
      </c>
      <c r="C17" s="116" t="s">
        <v>614</v>
      </c>
      <c r="D17" s="223">
        <v>91</v>
      </c>
      <c r="E17" s="253">
        <v>18000</v>
      </c>
      <c r="F17" s="223">
        <v>10453350369</v>
      </c>
      <c r="G17" s="237" t="s">
        <v>615</v>
      </c>
      <c r="H17" s="254">
        <v>44218</v>
      </c>
      <c r="I17" s="255">
        <f>'[1]TOTAL DE ORDENES 2021 (2)'!AH14</f>
        <v>44288</v>
      </c>
      <c r="J17" s="55"/>
    </row>
    <row r="18" spans="1:10" s="249" customFormat="1" ht="30">
      <c r="A18" s="222" t="s">
        <v>626</v>
      </c>
      <c r="B18" s="252" t="s">
        <v>613</v>
      </c>
      <c r="C18" s="116" t="s">
        <v>614</v>
      </c>
      <c r="D18" s="257">
        <v>10</v>
      </c>
      <c r="E18" s="253">
        <v>35158.300000000003</v>
      </c>
      <c r="F18" s="223">
        <v>20562748637</v>
      </c>
      <c r="G18" s="237" t="s">
        <v>615</v>
      </c>
      <c r="H18" s="254">
        <v>44230</v>
      </c>
      <c r="I18" s="255">
        <f>'[1]TOTAL DE ORDENES 2021 (2)'!AH15</f>
        <v>44290</v>
      </c>
      <c r="J18" s="55"/>
    </row>
    <row r="19" spans="1:10" s="249" customFormat="1" ht="33.75" customHeight="1">
      <c r="A19" s="222" t="s">
        <v>627</v>
      </c>
      <c r="B19" s="252" t="s">
        <v>613</v>
      </c>
      <c r="C19" s="116" t="s">
        <v>614</v>
      </c>
      <c r="D19" s="223">
        <v>116</v>
      </c>
      <c r="E19" s="253">
        <v>35000</v>
      </c>
      <c r="F19" s="223">
        <v>20520525051</v>
      </c>
      <c r="G19" s="237" t="s">
        <v>615</v>
      </c>
      <c r="H19" s="254">
        <v>44232</v>
      </c>
      <c r="I19" s="255">
        <f>'[1]TOTAL DE ORDENES 2021 (2)'!AH16</f>
        <v>44233</v>
      </c>
      <c r="J19" s="55"/>
    </row>
    <row r="20" spans="1:10" s="249" customFormat="1" ht="72" customHeight="1">
      <c r="A20" s="222" t="s">
        <v>628</v>
      </c>
      <c r="B20" s="252" t="s">
        <v>613</v>
      </c>
      <c r="C20" s="116" t="s">
        <v>614</v>
      </c>
      <c r="D20" s="223">
        <v>140</v>
      </c>
      <c r="E20" s="253">
        <v>27000</v>
      </c>
      <c r="F20" s="223">
        <v>10096007146</v>
      </c>
      <c r="G20" s="237" t="s">
        <v>615</v>
      </c>
      <c r="H20" s="254">
        <v>44236</v>
      </c>
      <c r="I20" s="255">
        <f>'[1]TOTAL DE ORDENES 2021 (2)'!AH17</f>
        <v>44296</v>
      </c>
      <c r="J20" s="55"/>
    </row>
    <row r="21" spans="1:10" s="249" customFormat="1" ht="30">
      <c r="A21" s="222" t="s">
        <v>629</v>
      </c>
      <c r="B21" s="252" t="s">
        <v>613</v>
      </c>
      <c r="C21" s="116" t="s">
        <v>614</v>
      </c>
      <c r="D21" s="223">
        <v>157</v>
      </c>
      <c r="E21" s="253">
        <v>24000</v>
      </c>
      <c r="F21" s="223">
        <v>10414127041</v>
      </c>
      <c r="G21" s="237" t="s">
        <v>615</v>
      </c>
      <c r="H21" s="254">
        <v>44244</v>
      </c>
      <c r="I21" s="255">
        <f>'[1]TOTAL DE ORDENES 2021 (2)'!AH18</f>
        <v>44248</v>
      </c>
      <c r="J21" s="55"/>
    </row>
    <row r="22" spans="1:10" s="249" customFormat="1" ht="70.5" customHeight="1">
      <c r="A22" s="258" t="s">
        <v>630</v>
      </c>
      <c r="B22" s="252" t="s">
        <v>613</v>
      </c>
      <c r="C22" s="116" t="s">
        <v>614</v>
      </c>
      <c r="D22" s="259">
        <v>202</v>
      </c>
      <c r="E22" s="260">
        <v>28000</v>
      </c>
      <c r="F22" s="261">
        <v>10079613334</v>
      </c>
      <c r="G22" s="237" t="s">
        <v>615</v>
      </c>
      <c r="H22" s="254">
        <v>44263</v>
      </c>
      <c r="I22" s="255">
        <f>'[1]TOTAL DE ORDENES 2021 (2)'!AH19</f>
        <v>44363</v>
      </c>
      <c r="J22" s="55"/>
    </row>
    <row r="23" spans="1:10" s="249" customFormat="1" ht="30">
      <c r="A23" s="258" t="s">
        <v>631</v>
      </c>
      <c r="B23" s="252" t="s">
        <v>613</v>
      </c>
      <c r="C23" s="116" t="s">
        <v>614</v>
      </c>
      <c r="D23" s="259">
        <v>208</v>
      </c>
      <c r="E23" s="260">
        <v>35000</v>
      </c>
      <c r="F23" s="262" t="s">
        <v>632</v>
      </c>
      <c r="G23" s="237" t="s">
        <v>615</v>
      </c>
      <c r="H23" s="254">
        <v>44264</v>
      </c>
      <c r="I23" s="255">
        <f>'[1]TOTAL DE ORDENES 2021 (2)'!AH20</f>
        <v>44289</v>
      </c>
      <c r="J23" s="55"/>
    </row>
    <row r="24" spans="1:10" s="249" customFormat="1" ht="30">
      <c r="A24" s="258" t="s">
        <v>633</v>
      </c>
      <c r="B24" s="252" t="s">
        <v>613</v>
      </c>
      <c r="C24" s="116" t="s">
        <v>614</v>
      </c>
      <c r="D24" s="259">
        <v>225</v>
      </c>
      <c r="E24" s="260">
        <v>21000</v>
      </c>
      <c r="F24" s="261">
        <v>20472030311</v>
      </c>
      <c r="G24" s="237" t="s">
        <v>615</v>
      </c>
      <c r="H24" s="254">
        <v>44272</v>
      </c>
      <c r="I24" s="255">
        <f>'[1]TOTAL DE ORDENES 2021 (2)'!AH21</f>
        <v>44322</v>
      </c>
      <c r="J24" s="55"/>
    </row>
    <row r="25" spans="1:10" s="249" customFormat="1" ht="90" customHeight="1">
      <c r="A25" s="258" t="s">
        <v>634</v>
      </c>
      <c r="B25" s="252" t="s">
        <v>613</v>
      </c>
      <c r="C25" s="116" t="s">
        <v>614</v>
      </c>
      <c r="D25" s="259">
        <v>227</v>
      </c>
      <c r="E25" s="260">
        <v>23200</v>
      </c>
      <c r="F25" s="261">
        <v>10089997025</v>
      </c>
      <c r="G25" s="237" t="s">
        <v>615</v>
      </c>
      <c r="H25" s="254">
        <v>44272</v>
      </c>
      <c r="I25" s="255">
        <f>'[1]TOTAL DE ORDENES 2021 (2)'!AH22</f>
        <v>44382</v>
      </c>
      <c r="J25" s="55"/>
    </row>
    <row r="26" spans="1:10" s="249" customFormat="1" ht="51.75" customHeight="1">
      <c r="A26" s="258" t="s">
        <v>635</v>
      </c>
      <c r="B26" s="252" t="s">
        <v>613</v>
      </c>
      <c r="C26" s="116" t="s">
        <v>614</v>
      </c>
      <c r="D26" s="259">
        <v>235</v>
      </c>
      <c r="E26" s="260">
        <v>24000</v>
      </c>
      <c r="F26" s="261">
        <v>20556781207</v>
      </c>
      <c r="G26" s="237" t="s">
        <v>615</v>
      </c>
      <c r="H26" s="254">
        <v>44277</v>
      </c>
      <c r="I26" s="255">
        <f>'[1]TOTAL DE ORDENES 2021 (2)'!AH23</f>
        <v>44322</v>
      </c>
      <c r="J26" s="55"/>
    </row>
    <row r="27" spans="1:10" s="249" customFormat="1" ht="69.75" customHeight="1">
      <c r="A27" s="258" t="s">
        <v>636</v>
      </c>
      <c r="B27" s="252" t="s">
        <v>613</v>
      </c>
      <c r="C27" s="116" t="s">
        <v>614</v>
      </c>
      <c r="D27" s="259">
        <v>242</v>
      </c>
      <c r="E27" s="260">
        <v>25171</v>
      </c>
      <c r="F27" s="261">
        <v>20521555336</v>
      </c>
      <c r="G27" s="237" t="s">
        <v>615</v>
      </c>
      <c r="H27" s="254">
        <v>44284</v>
      </c>
      <c r="I27" s="255">
        <f>'[1]TOTAL DE ORDENES 2021 (2)'!AH24</f>
        <v>44296</v>
      </c>
      <c r="J27" s="55"/>
    </row>
    <row r="28" spans="1:10" s="249" customFormat="1" ht="87" customHeight="1">
      <c r="A28" s="258" t="s">
        <v>637</v>
      </c>
      <c r="B28" s="252" t="s">
        <v>613</v>
      </c>
      <c r="C28" s="116" t="s">
        <v>614</v>
      </c>
      <c r="D28" s="259">
        <v>243</v>
      </c>
      <c r="E28" s="260">
        <v>34895</v>
      </c>
      <c r="F28" s="261">
        <v>20522903681</v>
      </c>
      <c r="G28" s="237" t="s">
        <v>615</v>
      </c>
      <c r="H28" s="254">
        <v>44284</v>
      </c>
      <c r="I28" s="255">
        <f>'[1]TOTAL DE ORDENES 2021 (2)'!AH25</f>
        <v>44304</v>
      </c>
      <c r="J28" s="55"/>
    </row>
    <row r="29" spans="1:10" s="249" customFormat="1" ht="73.5" customHeight="1">
      <c r="A29" s="258" t="s">
        <v>638</v>
      </c>
      <c r="B29" s="252" t="s">
        <v>613</v>
      </c>
      <c r="C29" s="116" t="s">
        <v>614</v>
      </c>
      <c r="D29" s="259">
        <v>257</v>
      </c>
      <c r="E29" s="263">
        <v>25000</v>
      </c>
      <c r="F29" s="261">
        <v>10411793341</v>
      </c>
      <c r="G29" s="237" t="s">
        <v>615</v>
      </c>
      <c r="H29" s="254">
        <v>44298</v>
      </c>
      <c r="I29" s="255">
        <f>'[1]TOTAL DE ORDENES 2021 (2)'!AH26</f>
        <v>44418</v>
      </c>
      <c r="J29" s="55"/>
    </row>
    <row r="30" spans="1:10" s="249" customFormat="1" ht="30">
      <c r="A30" s="258" t="s">
        <v>639</v>
      </c>
      <c r="B30" s="252" t="s">
        <v>613</v>
      </c>
      <c r="C30" s="116" t="s">
        <v>614</v>
      </c>
      <c r="D30" s="259">
        <v>258</v>
      </c>
      <c r="E30" s="263">
        <v>18250</v>
      </c>
      <c r="F30" s="261">
        <v>20421780472</v>
      </c>
      <c r="G30" s="237" t="s">
        <v>615</v>
      </c>
      <c r="H30" s="254">
        <v>44300</v>
      </c>
      <c r="I30" s="255">
        <f>'[1]TOTAL DE ORDENES 2021 (2)'!$AH$28</f>
        <v>44390</v>
      </c>
      <c r="J30" s="55"/>
    </row>
    <row r="31" spans="1:10" s="249" customFormat="1" ht="51" customHeight="1">
      <c r="A31" s="258" t="s">
        <v>640</v>
      </c>
      <c r="B31" s="252" t="s">
        <v>613</v>
      </c>
      <c r="C31" s="116" t="s">
        <v>614</v>
      </c>
      <c r="D31" s="264">
        <v>261</v>
      </c>
      <c r="E31" s="265">
        <v>18000</v>
      </c>
      <c r="F31" s="266">
        <v>10449697931</v>
      </c>
      <c r="G31" s="237" t="s">
        <v>615</v>
      </c>
      <c r="H31" s="254">
        <v>44300</v>
      </c>
      <c r="I31" s="255">
        <f>'[1]TOTAL DE ORDENES 2021 (2)'!$AH$29</f>
        <v>44375</v>
      </c>
      <c r="J31" s="55"/>
    </row>
    <row r="32" spans="1:10" s="249" customFormat="1" ht="63.75" customHeight="1">
      <c r="A32" s="258" t="s">
        <v>641</v>
      </c>
      <c r="B32" s="252" t="s">
        <v>613</v>
      </c>
      <c r="C32" s="116" t="s">
        <v>614</v>
      </c>
      <c r="D32" s="259">
        <v>57</v>
      </c>
      <c r="E32" s="263">
        <v>25650</v>
      </c>
      <c r="F32" s="267">
        <v>20522926206</v>
      </c>
      <c r="G32" s="237" t="s">
        <v>615</v>
      </c>
      <c r="H32" s="254">
        <v>44300</v>
      </c>
      <c r="I32" s="255">
        <f>'[1]TOTAL DE ORDENES 2021 (2)'!$AH$27</f>
        <v>44308</v>
      </c>
      <c r="J32" s="55"/>
    </row>
    <row r="33" spans="1:10" s="249" customFormat="1" ht="77.25" customHeight="1">
      <c r="A33" s="258" t="s">
        <v>642</v>
      </c>
      <c r="B33" s="252" t="s">
        <v>613</v>
      </c>
      <c r="C33" s="116" t="s">
        <v>614</v>
      </c>
      <c r="D33" s="259">
        <v>273</v>
      </c>
      <c r="E33" s="263">
        <v>29100.6</v>
      </c>
      <c r="F33" s="262" t="s">
        <v>643</v>
      </c>
      <c r="G33" s="237" t="s">
        <v>615</v>
      </c>
      <c r="H33" s="254">
        <v>44306</v>
      </c>
      <c r="I33" s="255">
        <v>44475</v>
      </c>
      <c r="J33" s="55"/>
    </row>
    <row r="34" spans="1:10" s="249" customFormat="1" ht="102" customHeight="1">
      <c r="A34" s="258" t="s">
        <v>644</v>
      </c>
      <c r="B34" s="252" t="s">
        <v>613</v>
      </c>
      <c r="C34" s="116" t="s">
        <v>614</v>
      </c>
      <c r="D34" s="264">
        <v>276</v>
      </c>
      <c r="E34" s="263">
        <v>18000</v>
      </c>
      <c r="F34" s="268">
        <v>10441413951</v>
      </c>
      <c r="G34" s="237" t="s">
        <v>615</v>
      </c>
      <c r="H34" s="254">
        <v>44306</v>
      </c>
      <c r="I34" s="255">
        <f>'[1]TOTAL DE ORDENES 2021 (2)'!AH31</f>
        <v>44381</v>
      </c>
      <c r="J34" s="55"/>
    </row>
    <row r="35" spans="1:10" s="249" customFormat="1" ht="80.25" customHeight="1">
      <c r="A35" s="258" t="s">
        <v>645</v>
      </c>
      <c r="B35" s="252" t="s">
        <v>613</v>
      </c>
      <c r="C35" s="116" t="s">
        <v>614</v>
      </c>
      <c r="D35" s="264">
        <v>280</v>
      </c>
      <c r="E35" s="265">
        <v>19500</v>
      </c>
      <c r="F35" s="269" t="s">
        <v>646</v>
      </c>
      <c r="G35" s="237" t="s">
        <v>615</v>
      </c>
      <c r="H35" s="254">
        <v>44308</v>
      </c>
      <c r="I35" s="255">
        <f>'[1]TOTAL DE ORDENES 2021 (2)'!AH32</f>
        <v>44368</v>
      </c>
      <c r="J35" s="55"/>
    </row>
    <row r="36" spans="1:10" s="249" customFormat="1" ht="126" customHeight="1">
      <c r="A36" s="258" t="s">
        <v>647</v>
      </c>
      <c r="B36" s="252" t="s">
        <v>613</v>
      </c>
      <c r="C36" s="116" t="s">
        <v>614</v>
      </c>
      <c r="D36" s="264">
        <v>282</v>
      </c>
      <c r="E36" s="265">
        <v>21000</v>
      </c>
      <c r="F36" s="266">
        <v>10419189753</v>
      </c>
      <c r="G36" s="237" t="s">
        <v>615</v>
      </c>
      <c r="H36" s="254">
        <v>44308</v>
      </c>
      <c r="I36" s="255">
        <f>'[1]TOTAL DE ORDENES 2021 (2)'!AH33</f>
        <v>44378</v>
      </c>
      <c r="J36" s="55"/>
    </row>
    <row r="37" spans="1:10" s="249" customFormat="1" ht="83.25" customHeight="1">
      <c r="A37" s="258" t="s">
        <v>648</v>
      </c>
      <c r="B37" s="252" t="s">
        <v>613</v>
      </c>
      <c r="C37" s="116" t="s">
        <v>614</v>
      </c>
      <c r="D37" s="264">
        <v>290</v>
      </c>
      <c r="E37" s="265">
        <v>24000</v>
      </c>
      <c r="F37" s="266">
        <v>10717057860</v>
      </c>
      <c r="G37" s="237" t="s">
        <v>615</v>
      </c>
      <c r="H37" s="254">
        <v>44308</v>
      </c>
      <c r="I37" s="255">
        <f>'[1]TOTAL DE ORDENES 2021 (2)'!AH34</f>
        <v>44408</v>
      </c>
      <c r="J37" s="55"/>
    </row>
    <row r="38" spans="1:10" s="249" customFormat="1" ht="94.5" customHeight="1">
      <c r="A38" s="258" t="s">
        <v>649</v>
      </c>
      <c r="B38" s="252" t="s">
        <v>613</v>
      </c>
      <c r="C38" s="116" t="s">
        <v>614</v>
      </c>
      <c r="D38" s="264">
        <v>291</v>
      </c>
      <c r="E38" s="265">
        <v>32000</v>
      </c>
      <c r="F38" s="266">
        <v>10087185287</v>
      </c>
      <c r="G38" s="237" t="s">
        <v>615</v>
      </c>
      <c r="H38" s="254">
        <v>44308</v>
      </c>
      <c r="I38" s="255">
        <f>'[1]TOTAL DE ORDENES 2021 (2)'!AH35</f>
        <v>44408</v>
      </c>
      <c r="J38" s="55"/>
    </row>
    <row r="39" spans="1:10" s="249" customFormat="1" ht="68.25" customHeight="1">
      <c r="A39" s="258" t="s">
        <v>650</v>
      </c>
      <c r="B39" s="252" t="s">
        <v>613</v>
      </c>
      <c r="C39" s="116" t="s">
        <v>614</v>
      </c>
      <c r="D39" s="264">
        <v>293</v>
      </c>
      <c r="E39" s="265">
        <v>20000</v>
      </c>
      <c r="F39" s="266">
        <v>10003700718</v>
      </c>
      <c r="G39" s="237" t="s">
        <v>615</v>
      </c>
      <c r="H39" s="254">
        <v>44308</v>
      </c>
      <c r="I39" s="255">
        <f>'[1]TOTAL DE ORDENES 2021 (2)'!AH36</f>
        <v>44408</v>
      </c>
      <c r="J39" s="55"/>
    </row>
    <row r="40" spans="1:10" s="249" customFormat="1" ht="78" customHeight="1">
      <c r="A40" s="258" t="s">
        <v>651</v>
      </c>
      <c r="B40" s="252" t="s">
        <v>613</v>
      </c>
      <c r="C40" s="116" t="s">
        <v>614</v>
      </c>
      <c r="D40" s="264">
        <v>296</v>
      </c>
      <c r="E40" s="265">
        <v>28000</v>
      </c>
      <c r="F40" s="266">
        <v>10074504324</v>
      </c>
      <c r="G40" s="237" t="s">
        <v>615</v>
      </c>
      <c r="H40" s="254">
        <v>44308</v>
      </c>
      <c r="I40" s="255">
        <f>'[1]TOTAL DE ORDENES 2021 (2)'!AH37</f>
        <v>44378</v>
      </c>
      <c r="J40" s="55"/>
    </row>
    <row r="41" spans="1:10" s="249" customFormat="1" ht="62.25" customHeight="1">
      <c r="A41" s="258" t="s">
        <v>652</v>
      </c>
      <c r="B41" s="252" t="s">
        <v>613</v>
      </c>
      <c r="C41" s="116" t="s">
        <v>614</v>
      </c>
      <c r="D41" s="264">
        <v>297</v>
      </c>
      <c r="E41" s="265">
        <v>24000</v>
      </c>
      <c r="F41" s="266">
        <v>10469213060</v>
      </c>
      <c r="G41" s="237" t="s">
        <v>615</v>
      </c>
      <c r="H41" s="254">
        <v>44308</v>
      </c>
      <c r="I41" s="255">
        <f>'[1]TOTAL DE ORDENES 2021 (2)'!AH38</f>
        <v>44408</v>
      </c>
      <c r="J41" s="55"/>
    </row>
    <row r="42" spans="1:10" s="249" customFormat="1" ht="90.75" customHeight="1">
      <c r="A42" s="258" t="s">
        <v>653</v>
      </c>
      <c r="B42" s="252" t="s">
        <v>613</v>
      </c>
      <c r="C42" s="116" t="s">
        <v>614</v>
      </c>
      <c r="D42" s="264">
        <v>300</v>
      </c>
      <c r="E42" s="265">
        <v>28000</v>
      </c>
      <c r="F42" s="266">
        <v>10400471431</v>
      </c>
      <c r="G42" s="237" t="s">
        <v>615</v>
      </c>
      <c r="H42" s="254">
        <v>44308</v>
      </c>
      <c r="I42" s="255">
        <f>'[1]TOTAL DE ORDENES 2021 (2)'!AH39</f>
        <v>44408</v>
      </c>
      <c r="J42" s="55"/>
    </row>
    <row r="43" spans="1:10" s="249" customFormat="1" ht="73.5" customHeight="1">
      <c r="A43" s="258" t="s">
        <v>654</v>
      </c>
      <c r="B43" s="252" t="s">
        <v>613</v>
      </c>
      <c r="C43" s="116" t="s">
        <v>614</v>
      </c>
      <c r="D43" s="264">
        <v>302</v>
      </c>
      <c r="E43" s="263">
        <v>20000</v>
      </c>
      <c r="F43" s="270">
        <v>10425001499</v>
      </c>
      <c r="G43" s="237" t="s">
        <v>615</v>
      </c>
      <c r="H43" s="254">
        <v>44308</v>
      </c>
      <c r="I43" s="255">
        <f>'[1]TOTAL DE ORDENES 2021 (2)'!AH40</f>
        <v>44408</v>
      </c>
      <c r="J43" s="55"/>
    </row>
    <row r="44" spans="1:10" s="249" customFormat="1" ht="71.25" customHeight="1">
      <c r="A44" s="258" t="s">
        <v>655</v>
      </c>
      <c r="B44" s="252" t="s">
        <v>613</v>
      </c>
      <c r="C44" s="116" t="s">
        <v>614</v>
      </c>
      <c r="D44" s="264">
        <v>303</v>
      </c>
      <c r="E44" s="263">
        <v>18000</v>
      </c>
      <c r="F44" s="270">
        <v>10453350369</v>
      </c>
      <c r="G44" s="237" t="s">
        <v>615</v>
      </c>
      <c r="H44" s="254">
        <v>44308</v>
      </c>
      <c r="I44" s="255">
        <f>'[1]TOTAL DE ORDENES 2021 (2)'!AH41</f>
        <v>44378</v>
      </c>
      <c r="J44" s="55"/>
    </row>
    <row r="45" spans="1:10" s="249" customFormat="1" ht="63.75" customHeight="1">
      <c r="A45" s="258" t="s">
        <v>656</v>
      </c>
      <c r="B45" s="252" t="s">
        <v>613</v>
      </c>
      <c r="C45" s="116" t="s">
        <v>614</v>
      </c>
      <c r="D45" s="264">
        <v>306</v>
      </c>
      <c r="E45" s="265">
        <v>18000</v>
      </c>
      <c r="F45" s="266">
        <v>10239339901</v>
      </c>
      <c r="G45" s="237" t="s">
        <v>615</v>
      </c>
      <c r="H45" s="254">
        <v>44308</v>
      </c>
      <c r="I45" s="255">
        <f>'[1]TOTAL DE ORDENES 2021 (2)'!AH42</f>
        <v>44378</v>
      </c>
      <c r="J45" s="55"/>
    </row>
    <row r="46" spans="1:10" s="249" customFormat="1" ht="71.25" customHeight="1">
      <c r="A46" s="258" t="s">
        <v>657</v>
      </c>
      <c r="B46" s="252" t="s">
        <v>613</v>
      </c>
      <c r="C46" s="116" t="s">
        <v>614</v>
      </c>
      <c r="D46" s="264">
        <v>313</v>
      </c>
      <c r="E46" s="265">
        <v>18000</v>
      </c>
      <c r="F46" s="266">
        <v>10701894958</v>
      </c>
      <c r="G46" s="237" t="s">
        <v>615</v>
      </c>
      <c r="H46" s="254">
        <v>44309</v>
      </c>
      <c r="I46" s="255">
        <f>'[1]TOTAL DE ORDENES 2021 (2)'!AH43</f>
        <v>44379</v>
      </c>
      <c r="J46" s="55"/>
    </row>
    <row r="47" spans="1:10" s="249" customFormat="1" ht="83.25" customHeight="1">
      <c r="A47" s="258" t="s">
        <v>658</v>
      </c>
      <c r="B47" s="252" t="s">
        <v>613</v>
      </c>
      <c r="C47" s="116" t="s">
        <v>614</v>
      </c>
      <c r="D47" s="264">
        <v>316</v>
      </c>
      <c r="E47" s="265">
        <v>20000</v>
      </c>
      <c r="F47" s="266">
        <v>10472027552</v>
      </c>
      <c r="G47" s="237" t="s">
        <v>615</v>
      </c>
      <c r="H47" s="254">
        <v>44309</v>
      </c>
      <c r="I47" s="255">
        <f>'[1]TOTAL DE ORDENES 2021 (2)'!AH44</f>
        <v>44409</v>
      </c>
      <c r="J47" s="55"/>
    </row>
    <row r="48" spans="1:10" s="249" customFormat="1" ht="86.25" customHeight="1">
      <c r="A48" s="258" t="s">
        <v>659</v>
      </c>
      <c r="B48" s="252" t="s">
        <v>613</v>
      </c>
      <c r="C48" s="116" t="s">
        <v>614</v>
      </c>
      <c r="D48" s="259">
        <v>317</v>
      </c>
      <c r="E48" s="263">
        <v>20000</v>
      </c>
      <c r="F48" s="270">
        <v>10464544149</v>
      </c>
      <c r="G48" s="237" t="s">
        <v>615</v>
      </c>
      <c r="H48" s="254">
        <v>44309</v>
      </c>
      <c r="I48" s="255">
        <f>'[1]TOTAL DE ORDENES 2021 (2)'!AH45</f>
        <v>44409</v>
      </c>
      <c r="J48" s="55"/>
    </row>
    <row r="49" spans="1:10" s="249" customFormat="1" ht="73.5" customHeight="1">
      <c r="A49" s="258" t="s">
        <v>660</v>
      </c>
      <c r="B49" s="252" t="s">
        <v>613</v>
      </c>
      <c r="C49" s="116" t="s">
        <v>614</v>
      </c>
      <c r="D49" s="264">
        <v>319</v>
      </c>
      <c r="E49" s="263">
        <v>32000</v>
      </c>
      <c r="F49" s="266">
        <v>10239301580</v>
      </c>
      <c r="G49" s="237" t="s">
        <v>615</v>
      </c>
      <c r="H49" s="254">
        <v>44309</v>
      </c>
      <c r="I49" s="255">
        <f>'[1]TOTAL DE ORDENES 2021 (2)'!AH46</f>
        <v>44409</v>
      </c>
      <c r="J49" s="55"/>
    </row>
    <row r="50" spans="1:10" s="249" customFormat="1" ht="69.75" customHeight="1">
      <c r="A50" s="258" t="s">
        <v>661</v>
      </c>
      <c r="B50" s="252" t="s">
        <v>613</v>
      </c>
      <c r="C50" s="116" t="s">
        <v>614</v>
      </c>
      <c r="D50" s="264">
        <v>320</v>
      </c>
      <c r="E50" s="263">
        <v>32000</v>
      </c>
      <c r="F50" s="270">
        <v>10425421501</v>
      </c>
      <c r="G50" s="237" t="s">
        <v>615</v>
      </c>
      <c r="H50" s="254">
        <v>44309</v>
      </c>
      <c r="I50" s="255">
        <f>'[1]TOTAL DE ORDENES 2021 (2)'!AH47</f>
        <v>44409</v>
      </c>
      <c r="J50" s="55"/>
    </row>
    <row r="51" spans="1:10" s="249" customFormat="1" ht="95.25" customHeight="1">
      <c r="A51" s="258" t="s">
        <v>662</v>
      </c>
      <c r="B51" s="252" t="s">
        <v>613</v>
      </c>
      <c r="C51" s="116" t="s">
        <v>614</v>
      </c>
      <c r="D51" s="264">
        <v>321</v>
      </c>
      <c r="E51" s="263">
        <v>28000</v>
      </c>
      <c r="F51" s="266">
        <v>10451914583</v>
      </c>
      <c r="G51" s="237" t="s">
        <v>615</v>
      </c>
      <c r="H51" s="254">
        <v>44309</v>
      </c>
      <c r="I51" s="255">
        <f>'[1]TOTAL DE ORDENES 2021 (2)'!AH48</f>
        <v>44409</v>
      </c>
      <c r="J51" s="55"/>
    </row>
    <row r="52" spans="1:10" s="249" customFormat="1" ht="63.75" customHeight="1">
      <c r="A52" s="258" t="s">
        <v>663</v>
      </c>
      <c r="B52" s="252" t="s">
        <v>613</v>
      </c>
      <c r="C52" s="116" t="s">
        <v>614</v>
      </c>
      <c r="D52" s="264">
        <v>326</v>
      </c>
      <c r="E52" s="263">
        <v>21000</v>
      </c>
      <c r="F52" s="268">
        <v>10442706447</v>
      </c>
      <c r="G52" s="237" t="s">
        <v>615</v>
      </c>
      <c r="H52" s="254">
        <v>44309</v>
      </c>
      <c r="I52" s="255">
        <f>'[1]TOTAL DE ORDENES 2021 (2)'!AH49</f>
        <v>44379</v>
      </c>
      <c r="J52" s="55"/>
    </row>
    <row r="53" spans="1:10" s="249" customFormat="1" ht="47.25" customHeight="1">
      <c r="A53" s="258" t="s">
        <v>664</v>
      </c>
      <c r="B53" s="252" t="s">
        <v>613</v>
      </c>
      <c r="C53" s="116" t="s">
        <v>614</v>
      </c>
      <c r="D53" s="264">
        <v>329</v>
      </c>
      <c r="E53" s="263">
        <v>18000</v>
      </c>
      <c r="F53" s="271" t="s">
        <v>665</v>
      </c>
      <c r="G53" s="237" t="s">
        <v>615</v>
      </c>
      <c r="H53" s="254">
        <v>44312</v>
      </c>
      <c r="I53" s="255">
        <f>'[1]TOTAL DE ORDENES 2021 (2)'!AH50</f>
        <v>44392</v>
      </c>
      <c r="J53" s="55"/>
    </row>
    <row r="54" spans="1:10" s="249" customFormat="1" ht="78" customHeight="1">
      <c r="A54" s="258" t="s">
        <v>666</v>
      </c>
      <c r="B54" s="252" t="s">
        <v>613</v>
      </c>
      <c r="C54" s="116" t="s">
        <v>614</v>
      </c>
      <c r="D54" s="259">
        <v>336</v>
      </c>
      <c r="E54" s="263">
        <v>21900</v>
      </c>
      <c r="F54" s="262" t="s">
        <v>667</v>
      </c>
      <c r="G54" s="237" t="s">
        <v>615</v>
      </c>
      <c r="H54" s="254">
        <v>44316</v>
      </c>
      <c r="I54" s="255">
        <f>'[1]TOTAL DE ORDENES 2021 (2)'!AH51</f>
        <v>44346</v>
      </c>
      <c r="J54" s="55"/>
    </row>
    <row r="55" spans="1:10" s="249" customFormat="1" ht="82.5" customHeight="1">
      <c r="A55" s="258" t="s">
        <v>668</v>
      </c>
      <c r="B55" s="252" t="s">
        <v>613</v>
      </c>
      <c r="C55" s="116" t="s">
        <v>614</v>
      </c>
      <c r="D55" s="264">
        <v>341</v>
      </c>
      <c r="E55" s="260">
        <v>19500</v>
      </c>
      <c r="F55" s="272">
        <v>10437133935</v>
      </c>
      <c r="G55" s="237" t="s">
        <v>615</v>
      </c>
      <c r="H55" s="254">
        <v>44316</v>
      </c>
      <c r="I55" s="255">
        <f>'[1]TOTAL DE ORDENES 2021 (2)'!AH52</f>
        <v>44391</v>
      </c>
      <c r="J55" s="55"/>
    </row>
    <row r="56" spans="1:10" s="249" customFormat="1" ht="68.25" customHeight="1">
      <c r="A56" s="222" t="s">
        <v>669</v>
      </c>
      <c r="B56" s="252" t="s">
        <v>613</v>
      </c>
      <c r="C56" s="116" t="s">
        <v>614</v>
      </c>
      <c r="D56" s="259">
        <v>344</v>
      </c>
      <c r="E56" s="253">
        <v>24000</v>
      </c>
      <c r="F56" s="223">
        <v>10710454332</v>
      </c>
      <c r="G56" s="237" t="s">
        <v>615</v>
      </c>
      <c r="H56" s="254">
        <v>44320</v>
      </c>
      <c r="I56" s="255">
        <f>'[1]TOTAL DE ORDENES 2021 (2)'!AH53</f>
        <v>44400</v>
      </c>
      <c r="J56" s="55"/>
    </row>
    <row r="57" spans="1:10" s="249" customFormat="1" ht="71.25" customHeight="1">
      <c r="A57" s="222" t="s">
        <v>670</v>
      </c>
      <c r="B57" s="252" t="s">
        <v>613</v>
      </c>
      <c r="C57" s="116" t="s">
        <v>614</v>
      </c>
      <c r="D57" s="259">
        <v>345</v>
      </c>
      <c r="E57" s="253">
        <v>18000</v>
      </c>
      <c r="F57" s="223">
        <v>10178674051</v>
      </c>
      <c r="G57" s="237" t="s">
        <v>615</v>
      </c>
      <c r="H57" s="254">
        <v>44320</v>
      </c>
      <c r="I57" s="255">
        <f>'[1]TOTAL DE ORDENES 2021 (2)'!AH54</f>
        <v>44400</v>
      </c>
      <c r="J57" s="55"/>
    </row>
    <row r="58" spans="1:10" s="249" customFormat="1" ht="45.75" customHeight="1">
      <c r="A58" s="222" t="s">
        <v>671</v>
      </c>
      <c r="B58" s="252" t="s">
        <v>613</v>
      </c>
      <c r="C58" s="116" t="s">
        <v>614</v>
      </c>
      <c r="D58" s="259">
        <v>346</v>
      </c>
      <c r="E58" s="253">
        <v>18000</v>
      </c>
      <c r="F58" s="223">
        <v>10446087954</v>
      </c>
      <c r="G58" s="237" t="s">
        <v>615</v>
      </c>
      <c r="H58" s="254">
        <v>44320</v>
      </c>
      <c r="I58" s="255">
        <f>'[1]TOTAL DE ORDENES 2021 (2)'!AH55</f>
        <v>44400</v>
      </c>
      <c r="J58" s="55"/>
    </row>
    <row r="59" spans="1:10" s="249" customFormat="1" ht="42.75" customHeight="1">
      <c r="A59" s="222" t="s">
        <v>672</v>
      </c>
      <c r="B59" s="252" t="s">
        <v>613</v>
      </c>
      <c r="C59" s="116" t="s">
        <v>614</v>
      </c>
      <c r="D59" s="259">
        <v>347</v>
      </c>
      <c r="E59" s="253">
        <v>18000</v>
      </c>
      <c r="F59" s="223">
        <v>10428830062</v>
      </c>
      <c r="G59" s="237" t="s">
        <v>615</v>
      </c>
      <c r="H59" s="254">
        <v>44320</v>
      </c>
      <c r="I59" s="255">
        <f>'[1]TOTAL DE ORDENES 2021 (2)'!AH56</f>
        <v>44400</v>
      </c>
      <c r="J59" s="55"/>
    </row>
    <row r="60" spans="1:10" s="249" customFormat="1" ht="42.75" customHeight="1">
      <c r="A60" s="222" t="s">
        <v>673</v>
      </c>
      <c r="B60" s="252" t="s">
        <v>613</v>
      </c>
      <c r="C60" s="116" t="s">
        <v>614</v>
      </c>
      <c r="D60" s="259">
        <v>348</v>
      </c>
      <c r="E60" s="253">
        <v>18000</v>
      </c>
      <c r="F60" s="223">
        <v>10096184951</v>
      </c>
      <c r="G60" s="237" t="s">
        <v>615</v>
      </c>
      <c r="H60" s="254">
        <v>44320</v>
      </c>
      <c r="I60" s="255">
        <f>'[1]TOTAL DE ORDENES 2021 (2)'!AH57</f>
        <v>44400</v>
      </c>
      <c r="J60" s="55"/>
    </row>
    <row r="61" spans="1:10" s="249" customFormat="1" ht="57" customHeight="1">
      <c r="A61" s="222" t="s">
        <v>674</v>
      </c>
      <c r="B61" s="252" t="s">
        <v>613</v>
      </c>
      <c r="C61" s="116" t="s">
        <v>614</v>
      </c>
      <c r="D61" s="259">
        <v>349</v>
      </c>
      <c r="E61" s="253">
        <v>18000</v>
      </c>
      <c r="F61" s="223">
        <v>10448304634</v>
      </c>
      <c r="G61" s="237" t="s">
        <v>615</v>
      </c>
      <c r="H61" s="254">
        <v>44320</v>
      </c>
      <c r="I61" s="255">
        <f>'[1]TOTAL DE ORDENES 2021 (2)'!AH58</f>
        <v>44400</v>
      </c>
      <c r="J61" s="55"/>
    </row>
    <row r="62" spans="1:10" s="249" customFormat="1" ht="54" customHeight="1">
      <c r="A62" s="222" t="s">
        <v>675</v>
      </c>
      <c r="B62" s="252" t="s">
        <v>613</v>
      </c>
      <c r="C62" s="116" t="s">
        <v>614</v>
      </c>
      <c r="D62" s="259">
        <v>350</v>
      </c>
      <c r="E62" s="253">
        <v>18000</v>
      </c>
      <c r="F62" s="223">
        <v>10400727223</v>
      </c>
      <c r="G62" s="237" t="s">
        <v>615</v>
      </c>
      <c r="H62" s="254">
        <v>44320</v>
      </c>
      <c r="I62" s="255">
        <f>'[1]TOTAL DE ORDENES 2021 (2)'!AH59</f>
        <v>44400</v>
      </c>
      <c r="J62" s="55"/>
    </row>
    <row r="63" spans="1:10" s="249" customFormat="1" ht="48.75" customHeight="1">
      <c r="A63" s="222" t="s">
        <v>676</v>
      </c>
      <c r="B63" s="252" t="s">
        <v>613</v>
      </c>
      <c r="C63" s="116" t="s">
        <v>614</v>
      </c>
      <c r="D63" s="259">
        <v>367</v>
      </c>
      <c r="E63" s="253">
        <v>18000</v>
      </c>
      <c r="F63" s="223">
        <v>10024476044</v>
      </c>
      <c r="G63" s="237" t="s">
        <v>615</v>
      </c>
      <c r="H63" s="254">
        <v>44326</v>
      </c>
      <c r="I63" s="255">
        <f>'[1]TOTAL DE ORDENES 2021 (2)'!AH60</f>
        <v>44416</v>
      </c>
      <c r="J63" s="55"/>
    </row>
    <row r="64" spans="1:10" s="249" customFormat="1" ht="50.25" customHeight="1">
      <c r="A64" s="222" t="s">
        <v>677</v>
      </c>
      <c r="B64" s="252" t="s">
        <v>613</v>
      </c>
      <c r="C64" s="116" t="s">
        <v>614</v>
      </c>
      <c r="D64" s="259">
        <v>87</v>
      </c>
      <c r="E64" s="253">
        <v>34650</v>
      </c>
      <c r="F64" s="223">
        <v>20552223552</v>
      </c>
      <c r="G64" s="237" t="s">
        <v>615</v>
      </c>
      <c r="H64" s="254">
        <v>44334</v>
      </c>
      <c r="I64" s="255">
        <f>'[1]TOTAL DE ORDENES 2021 (2)'!AH61</f>
        <v>44364</v>
      </c>
      <c r="J64" s="55"/>
    </row>
    <row r="65" spans="1:10" s="249" customFormat="1" ht="45" customHeight="1">
      <c r="A65" s="222" t="s">
        <v>678</v>
      </c>
      <c r="B65" s="252" t="s">
        <v>613</v>
      </c>
      <c r="C65" s="116" t="s">
        <v>614</v>
      </c>
      <c r="D65" s="259">
        <v>381</v>
      </c>
      <c r="E65" s="253">
        <v>20000</v>
      </c>
      <c r="F65" s="223">
        <v>10433984825</v>
      </c>
      <c r="G65" s="237" t="s">
        <v>615</v>
      </c>
      <c r="H65" s="254">
        <v>44334</v>
      </c>
      <c r="I65" s="255">
        <f>'[1]TOTAL DE ORDENES 2021 (2)'!AH62</f>
        <v>44379</v>
      </c>
      <c r="J65" s="55"/>
    </row>
    <row r="66" spans="1:10" s="249" customFormat="1" ht="51" customHeight="1">
      <c r="A66" s="222" t="s">
        <v>679</v>
      </c>
      <c r="B66" s="252" t="s">
        <v>613</v>
      </c>
      <c r="C66" s="116" t="s">
        <v>614</v>
      </c>
      <c r="D66" s="259">
        <v>91</v>
      </c>
      <c r="E66" s="253">
        <v>32802.9</v>
      </c>
      <c r="F66" s="223">
        <v>20607288241</v>
      </c>
      <c r="G66" s="237" t="s">
        <v>615</v>
      </c>
      <c r="H66" s="254">
        <v>44340</v>
      </c>
      <c r="I66" s="255">
        <f>'[1]TOTAL DE ORDENES 2021 (2)'!AH63</f>
        <v>44347</v>
      </c>
      <c r="J66" s="55"/>
    </row>
    <row r="67" spans="1:10" s="249" customFormat="1" ht="51.75" customHeight="1">
      <c r="A67" s="222" t="s">
        <v>680</v>
      </c>
      <c r="B67" s="252" t="s">
        <v>613</v>
      </c>
      <c r="C67" s="116" t="s">
        <v>614</v>
      </c>
      <c r="D67" s="259">
        <v>92</v>
      </c>
      <c r="E67" s="253">
        <v>34959.300000000003</v>
      </c>
      <c r="F67" s="223">
        <v>20554216090</v>
      </c>
      <c r="G67" s="237" t="s">
        <v>615</v>
      </c>
      <c r="H67" s="254">
        <v>44340</v>
      </c>
      <c r="I67" s="255">
        <f>'[1]TOTAL DE ORDENES 2021 (2)'!AH64</f>
        <v>44347</v>
      </c>
      <c r="J67" s="55"/>
    </row>
    <row r="68" spans="1:10" s="249" customFormat="1" ht="84.75" customHeight="1">
      <c r="A68" s="222" t="s">
        <v>681</v>
      </c>
      <c r="B68" s="252" t="s">
        <v>613</v>
      </c>
      <c r="C68" s="116" t="s">
        <v>614</v>
      </c>
      <c r="D68" s="259">
        <v>389</v>
      </c>
      <c r="E68" s="253">
        <v>20000</v>
      </c>
      <c r="F68" s="223">
        <v>10096570002</v>
      </c>
      <c r="G68" s="237" t="s">
        <v>615</v>
      </c>
      <c r="H68" s="254">
        <v>44340</v>
      </c>
      <c r="I68" s="255">
        <f>'[1]TOTAL DE ORDENES 2021 (2)'!AH65</f>
        <v>44440</v>
      </c>
      <c r="J68" s="55"/>
    </row>
    <row r="69" spans="1:10" s="249" customFormat="1" ht="89.25" customHeight="1">
      <c r="A69" s="222" t="s">
        <v>682</v>
      </c>
      <c r="B69" s="252" t="s">
        <v>613</v>
      </c>
      <c r="C69" s="116" t="s">
        <v>614</v>
      </c>
      <c r="D69" s="259">
        <v>394</v>
      </c>
      <c r="E69" s="253">
        <v>25000</v>
      </c>
      <c r="F69" s="223">
        <v>10006838141</v>
      </c>
      <c r="G69" s="237" t="s">
        <v>615</v>
      </c>
      <c r="H69" s="254">
        <v>44341</v>
      </c>
      <c r="I69" s="255">
        <f>'[1]TOTAL DE ORDENES 2021 (2)'!AH66</f>
        <v>44356</v>
      </c>
      <c r="J69" s="55"/>
    </row>
    <row r="70" spans="1:10" s="249" customFormat="1" ht="52.5" customHeight="1">
      <c r="A70" s="222" t="s">
        <v>683</v>
      </c>
      <c r="B70" s="252" t="s">
        <v>613</v>
      </c>
      <c r="C70" s="116" t="s">
        <v>614</v>
      </c>
      <c r="D70" s="259">
        <v>95</v>
      </c>
      <c r="E70" s="253">
        <v>33431.43</v>
      </c>
      <c r="F70" s="223">
        <v>20606342625</v>
      </c>
      <c r="G70" s="237" t="s">
        <v>615</v>
      </c>
      <c r="H70" s="254">
        <v>44355</v>
      </c>
      <c r="I70" s="255">
        <f>'[1]TOTAL DE ORDENES 2021 (2)'!AH67</f>
        <v>44360</v>
      </c>
      <c r="J70" s="55"/>
    </row>
    <row r="71" spans="1:10" s="249" customFormat="1" ht="41.25" customHeight="1">
      <c r="A71" s="222" t="s">
        <v>684</v>
      </c>
      <c r="B71" s="252" t="s">
        <v>613</v>
      </c>
      <c r="C71" s="116" t="s">
        <v>614</v>
      </c>
      <c r="D71" s="259">
        <v>431</v>
      </c>
      <c r="E71" s="253">
        <v>34900</v>
      </c>
      <c r="F71" s="223">
        <v>10406158611</v>
      </c>
      <c r="G71" s="237" t="s">
        <v>615</v>
      </c>
      <c r="H71" s="254">
        <v>44361</v>
      </c>
      <c r="I71" s="255">
        <f>'[1]TOTAL DE ORDENES 2021 (2)'!AH68</f>
        <v>44406</v>
      </c>
      <c r="J71" s="55"/>
    </row>
    <row r="72" spans="1:10" s="249" customFormat="1" ht="54" customHeight="1">
      <c r="A72" s="222" t="s">
        <v>685</v>
      </c>
      <c r="B72" s="252" t="s">
        <v>613</v>
      </c>
      <c r="C72" s="116" t="s">
        <v>614</v>
      </c>
      <c r="D72" s="259">
        <v>432</v>
      </c>
      <c r="E72" s="253">
        <v>19962</v>
      </c>
      <c r="F72" s="223">
        <v>20601368162</v>
      </c>
      <c r="G72" s="237" t="s">
        <v>615</v>
      </c>
      <c r="H72" s="254">
        <v>44361</v>
      </c>
      <c r="I72" s="255">
        <f>'[1]TOTAL DE ORDENES 2021 (2)'!AH69</f>
        <v>44368</v>
      </c>
      <c r="J72" s="55"/>
    </row>
    <row r="73" spans="1:10" s="249" customFormat="1" ht="47.25" customHeight="1">
      <c r="A73" s="222" t="s">
        <v>686</v>
      </c>
      <c r="B73" s="252" t="s">
        <v>613</v>
      </c>
      <c r="C73" s="116" t="s">
        <v>614</v>
      </c>
      <c r="D73" s="259">
        <v>100</v>
      </c>
      <c r="E73" s="253">
        <v>22768.87</v>
      </c>
      <c r="F73" s="223">
        <v>20606342625</v>
      </c>
      <c r="G73" s="237" t="s">
        <v>615</v>
      </c>
      <c r="H73" s="254">
        <v>44368</v>
      </c>
      <c r="I73" s="255">
        <f>'[1]TOTAL DE ORDENES 2021 (2)'!AH70</f>
        <v>44373</v>
      </c>
      <c r="J73" s="55"/>
    </row>
    <row r="74" spans="1:10" s="249" customFormat="1" ht="114" customHeight="1">
      <c r="A74" s="222" t="s">
        <v>687</v>
      </c>
      <c r="B74" s="252" t="s">
        <v>613</v>
      </c>
      <c r="C74" s="116" t="s">
        <v>614</v>
      </c>
      <c r="D74" s="259">
        <v>103</v>
      </c>
      <c r="E74" s="253">
        <v>24685.599999999999</v>
      </c>
      <c r="F74" s="223">
        <v>20601368162</v>
      </c>
      <c r="G74" s="237" t="s">
        <v>615</v>
      </c>
      <c r="H74" s="254">
        <v>44372</v>
      </c>
      <c r="I74" s="255">
        <f>'[1]TOTAL DE ORDENES 2021 (2)'!AH71</f>
        <v>44382</v>
      </c>
      <c r="J74" s="55"/>
    </row>
    <row r="75" spans="1:10" s="249" customFormat="1" ht="94.5" customHeight="1">
      <c r="A75" s="273" t="s">
        <v>688</v>
      </c>
      <c r="B75" s="252" t="s">
        <v>613</v>
      </c>
      <c r="C75" s="116" t="s">
        <v>614</v>
      </c>
      <c r="D75" s="259">
        <v>467</v>
      </c>
      <c r="E75" s="253">
        <v>31000</v>
      </c>
      <c r="F75" s="223">
        <v>20552120826</v>
      </c>
      <c r="G75" s="237" t="s">
        <v>615</v>
      </c>
      <c r="H75" s="254">
        <v>44379</v>
      </c>
      <c r="I75" s="255">
        <f>'[1]TOTAL DE ORDENES 2021 (2)'!AH72</f>
        <v>44439</v>
      </c>
      <c r="J75" s="55"/>
    </row>
    <row r="76" spans="1:10" s="249" customFormat="1" ht="111" customHeight="1">
      <c r="A76" s="222" t="s">
        <v>689</v>
      </c>
      <c r="B76" s="252" t="s">
        <v>613</v>
      </c>
      <c r="C76" s="116" t="s">
        <v>614</v>
      </c>
      <c r="D76" s="223">
        <v>471</v>
      </c>
      <c r="E76" s="253">
        <v>34700</v>
      </c>
      <c r="F76" s="223">
        <v>10104382296</v>
      </c>
      <c r="G76" s="237" t="s">
        <v>615</v>
      </c>
      <c r="H76" s="254">
        <v>44384</v>
      </c>
      <c r="I76" s="255">
        <f>'[1]TOTAL DE ORDENES 2021 (2)'!AH73</f>
        <v>44524</v>
      </c>
      <c r="J76" s="55"/>
    </row>
    <row r="77" spans="1:10" s="249" customFormat="1" ht="57.75" customHeight="1">
      <c r="A77" s="222" t="s">
        <v>690</v>
      </c>
      <c r="B77" s="252" t="s">
        <v>613</v>
      </c>
      <c r="C77" s="116" t="s">
        <v>614</v>
      </c>
      <c r="D77" s="259">
        <v>480</v>
      </c>
      <c r="E77" s="253">
        <v>19500</v>
      </c>
      <c r="F77" s="223">
        <v>10437133935</v>
      </c>
      <c r="G77" s="237" t="s">
        <v>615</v>
      </c>
      <c r="H77" s="254">
        <v>44389</v>
      </c>
      <c r="I77" s="255">
        <f>'[1]TOTAL DE ORDENES 2021 (2)'!AH74</f>
        <v>44479</v>
      </c>
      <c r="J77" s="55"/>
    </row>
    <row r="78" spans="1:10" s="249" customFormat="1" ht="71.25" customHeight="1">
      <c r="A78" s="222" t="s">
        <v>691</v>
      </c>
      <c r="B78" s="252" t="s">
        <v>613</v>
      </c>
      <c r="C78" s="116" t="s">
        <v>614</v>
      </c>
      <c r="D78" s="223">
        <v>483</v>
      </c>
      <c r="E78" s="253">
        <v>18000</v>
      </c>
      <c r="F78" s="223">
        <v>10449697931</v>
      </c>
      <c r="G78" s="237" t="s">
        <v>615</v>
      </c>
      <c r="H78" s="254">
        <v>44391</v>
      </c>
      <c r="I78" s="255">
        <f>'[1]TOTAL DE ORDENES 2021 (2)'!AH75</f>
        <v>44466</v>
      </c>
      <c r="J78" s="55"/>
    </row>
    <row r="79" spans="1:10" s="249" customFormat="1" ht="69" customHeight="1">
      <c r="A79" s="222" t="s">
        <v>692</v>
      </c>
      <c r="B79" s="252" t="s">
        <v>613</v>
      </c>
      <c r="C79" s="116" t="s">
        <v>614</v>
      </c>
      <c r="D79" s="223">
        <v>491</v>
      </c>
      <c r="E79" s="253">
        <v>21000</v>
      </c>
      <c r="F79" s="223">
        <v>10442706447</v>
      </c>
      <c r="G79" s="237" t="s">
        <v>615</v>
      </c>
      <c r="H79" s="254">
        <v>44392</v>
      </c>
      <c r="I79" s="255">
        <f>'[1]TOTAL DE ORDENES 2021 (2)'!AH76</f>
        <v>44462</v>
      </c>
      <c r="J79" s="55"/>
    </row>
    <row r="80" spans="1:10" s="249" customFormat="1" ht="108.75" customHeight="1">
      <c r="A80" s="222" t="s">
        <v>693</v>
      </c>
      <c r="B80" s="252" t="s">
        <v>613</v>
      </c>
      <c r="C80" s="116" t="s">
        <v>614</v>
      </c>
      <c r="D80" s="223">
        <v>493</v>
      </c>
      <c r="E80" s="253">
        <v>30750</v>
      </c>
      <c r="F80" s="223">
        <v>10089997025</v>
      </c>
      <c r="G80" s="237" t="s">
        <v>615</v>
      </c>
      <c r="H80" s="254">
        <v>44392</v>
      </c>
      <c r="I80" s="255">
        <f>'[1]TOTAL DE ORDENES 2021 (2)'!AH77</f>
        <v>44532</v>
      </c>
      <c r="J80" s="55"/>
    </row>
    <row r="81" spans="1:10" s="249" customFormat="1" ht="78.75" customHeight="1">
      <c r="A81" s="222" t="s">
        <v>694</v>
      </c>
      <c r="B81" s="252" t="s">
        <v>613</v>
      </c>
      <c r="C81" s="116" t="s">
        <v>614</v>
      </c>
      <c r="D81" s="223">
        <v>496</v>
      </c>
      <c r="E81" s="253">
        <v>18000</v>
      </c>
      <c r="F81" s="223">
        <v>10701894958</v>
      </c>
      <c r="G81" s="237" t="s">
        <v>615</v>
      </c>
      <c r="H81" s="254">
        <v>44392</v>
      </c>
      <c r="I81" s="255">
        <f>'[1]TOTAL DE ORDENES 2021 (2)'!AH78</f>
        <v>44462</v>
      </c>
      <c r="J81" s="55"/>
    </row>
    <row r="82" spans="1:10" s="249" customFormat="1" ht="82.5" customHeight="1">
      <c r="A82" s="222" t="s">
        <v>695</v>
      </c>
      <c r="B82" s="252" t="s">
        <v>613</v>
      </c>
      <c r="C82" s="116" t="s">
        <v>614</v>
      </c>
      <c r="D82" s="223">
        <v>498</v>
      </c>
      <c r="E82" s="253">
        <v>18000</v>
      </c>
      <c r="F82" s="223">
        <v>10239339901</v>
      </c>
      <c r="G82" s="237" t="s">
        <v>615</v>
      </c>
      <c r="H82" s="254">
        <v>44392</v>
      </c>
      <c r="I82" s="255">
        <f>'[1]TOTAL DE ORDENES 2021 (2)'!AH79</f>
        <v>44462</v>
      </c>
      <c r="J82" s="55"/>
    </row>
    <row r="83" spans="1:10" s="249" customFormat="1" ht="46.5" customHeight="1">
      <c r="A83" s="222" t="s">
        <v>696</v>
      </c>
      <c r="B83" s="252" t="s">
        <v>613</v>
      </c>
      <c r="C83" s="116" t="s">
        <v>614</v>
      </c>
      <c r="D83" s="223">
        <v>500</v>
      </c>
      <c r="E83" s="253">
        <v>19500</v>
      </c>
      <c r="F83" s="223">
        <v>10427169427</v>
      </c>
      <c r="G83" s="237" t="s">
        <v>615</v>
      </c>
      <c r="H83" s="254">
        <v>44393</v>
      </c>
      <c r="I83" s="255">
        <f>'[1]TOTAL DE ORDENES 2021 (2)'!AH80</f>
        <v>44463</v>
      </c>
      <c r="J83" s="55"/>
    </row>
    <row r="84" spans="1:10" s="249" customFormat="1" ht="36.75" customHeight="1">
      <c r="A84" s="222" t="s">
        <v>697</v>
      </c>
      <c r="B84" s="252" t="s">
        <v>613</v>
      </c>
      <c r="C84" s="116" t="s">
        <v>614</v>
      </c>
      <c r="D84" s="223">
        <v>108</v>
      </c>
      <c r="E84" s="253">
        <v>32760</v>
      </c>
      <c r="F84" s="223">
        <v>20606037377</v>
      </c>
      <c r="G84" s="237" t="s">
        <v>615</v>
      </c>
      <c r="H84" s="254">
        <v>44396</v>
      </c>
      <c r="I84" s="255">
        <f>'[1]TOTAL DE ORDENES 2021 (2)'!AH81</f>
        <v>44401</v>
      </c>
      <c r="J84" s="55"/>
    </row>
    <row r="85" spans="1:10" s="249" customFormat="1" ht="104.25" customHeight="1">
      <c r="A85" s="222" t="s">
        <v>698</v>
      </c>
      <c r="B85" s="252" t="s">
        <v>613</v>
      </c>
      <c r="C85" s="116" t="s">
        <v>614</v>
      </c>
      <c r="D85" s="223">
        <v>506</v>
      </c>
      <c r="E85" s="253">
        <v>21000</v>
      </c>
      <c r="F85" s="223">
        <v>10419189753</v>
      </c>
      <c r="G85" s="237" t="s">
        <v>615</v>
      </c>
      <c r="H85" s="254">
        <v>44396</v>
      </c>
      <c r="I85" s="255">
        <f>'[1]TOTAL DE ORDENES 2021 (2)'!AH82</f>
        <v>44466</v>
      </c>
      <c r="J85" s="55"/>
    </row>
    <row r="86" spans="1:10" s="249" customFormat="1" ht="88.5" customHeight="1">
      <c r="A86" s="222" t="s">
        <v>699</v>
      </c>
      <c r="B86" s="252" t="s">
        <v>613</v>
      </c>
      <c r="C86" s="116" t="s">
        <v>614</v>
      </c>
      <c r="D86" s="259">
        <v>512</v>
      </c>
      <c r="E86" s="253">
        <v>18000</v>
      </c>
      <c r="F86" s="223">
        <v>10441413951</v>
      </c>
      <c r="G86" s="237" t="s">
        <v>615</v>
      </c>
      <c r="H86" s="254">
        <v>44396</v>
      </c>
      <c r="I86" s="255">
        <f>'[1]TOTAL DE ORDENES 2021 (2)'!AH83</f>
        <v>44471</v>
      </c>
      <c r="J86" s="55"/>
    </row>
    <row r="87" spans="1:10" s="249" customFormat="1" ht="54" customHeight="1">
      <c r="A87" s="222" t="s">
        <v>700</v>
      </c>
      <c r="B87" s="252" t="s">
        <v>613</v>
      </c>
      <c r="C87" s="116" t="s">
        <v>614</v>
      </c>
      <c r="D87" s="223">
        <v>110</v>
      </c>
      <c r="E87" s="253">
        <v>32750</v>
      </c>
      <c r="F87" s="223">
        <v>20601174317</v>
      </c>
      <c r="G87" s="237" t="s">
        <v>615</v>
      </c>
      <c r="H87" s="254">
        <v>44399</v>
      </c>
      <c r="I87" s="255">
        <f>'[1]TOTAL DE ORDENES 2021 (2)'!AH84</f>
        <v>44409</v>
      </c>
      <c r="J87" s="55"/>
    </row>
    <row r="88" spans="1:10" s="249" customFormat="1" ht="63.75" customHeight="1">
      <c r="A88" s="222" t="s">
        <v>701</v>
      </c>
      <c r="B88" s="252" t="s">
        <v>613</v>
      </c>
      <c r="C88" s="116" t="s">
        <v>614</v>
      </c>
      <c r="D88" s="223">
        <v>534</v>
      </c>
      <c r="E88" s="253">
        <v>24720</v>
      </c>
      <c r="F88" s="256">
        <v>10106282809</v>
      </c>
      <c r="G88" s="237" t="s">
        <v>615</v>
      </c>
      <c r="H88" s="254">
        <v>44411</v>
      </c>
      <c r="I88" s="255">
        <v>44518</v>
      </c>
      <c r="J88" s="55"/>
    </row>
    <row r="89" spans="1:10" s="249" customFormat="1" ht="51" customHeight="1">
      <c r="A89" s="222" t="s">
        <v>702</v>
      </c>
      <c r="B89" s="252" t="s">
        <v>613</v>
      </c>
      <c r="C89" s="116" t="s">
        <v>614</v>
      </c>
      <c r="D89" s="223">
        <v>1</v>
      </c>
      <c r="E89" s="253">
        <v>27500</v>
      </c>
      <c r="F89" s="223">
        <v>10095399571</v>
      </c>
      <c r="G89" s="237" t="s">
        <v>615</v>
      </c>
      <c r="H89" s="254">
        <v>44420</v>
      </c>
      <c r="I89" s="255">
        <f>'[1]TOTAL DE ORDENES 2021 (2)'!AH86</f>
        <v>44560</v>
      </c>
      <c r="J89" s="55"/>
    </row>
    <row r="90" spans="1:10" s="249" customFormat="1" ht="47.25" customHeight="1">
      <c r="A90" s="222" t="s">
        <v>703</v>
      </c>
      <c r="B90" s="252" t="s">
        <v>613</v>
      </c>
      <c r="C90" s="116" t="s">
        <v>614</v>
      </c>
      <c r="D90" s="223">
        <v>4</v>
      </c>
      <c r="E90" s="253">
        <v>19000</v>
      </c>
      <c r="F90" s="223">
        <v>10441295044</v>
      </c>
      <c r="G90" s="237" t="s">
        <v>615</v>
      </c>
      <c r="H90" s="254">
        <v>44420</v>
      </c>
      <c r="I90" s="255">
        <f>'[1]TOTAL DE ORDENES 2021 (2)'!AH87</f>
        <v>44560</v>
      </c>
      <c r="J90" s="55"/>
    </row>
    <row r="91" spans="1:10" s="249" customFormat="1" ht="66.75" customHeight="1">
      <c r="A91" s="222" t="s">
        <v>704</v>
      </c>
      <c r="B91" s="252" t="s">
        <v>613</v>
      </c>
      <c r="C91" s="116" t="s">
        <v>614</v>
      </c>
      <c r="D91" s="223">
        <v>5</v>
      </c>
      <c r="E91" s="253">
        <v>30000</v>
      </c>
      <c r="F91" s="223">
        <v>10400727223</v>
      </c>
      <c r="G91" s="237" t="s">
        <v>615</v>
      </c>
      <c r="H91" s="254">
        <v>44420</v>
      </c>
      <c r="I91" s="255">
        <f>'[1]TOTAL DE ORDENES 2021 (2)'!AH88</f>
        <v>44560</v>
      </c>
      <c r="J91" s="55"/>
    </row>
    <row r="92" spans="1:10" s="249" customFormat="1" ht="72.75" customHeight="1">
      <c r="A92" s="222" t="s">
        <v>705</v>
      </c>
      <c r="B92" s="252" t="s">
        <v>613</v>
      </c>
      <c r="C92" s="116" t="s">
        <v>614</v>
      </c>
      <c r="D92" s="223">
        <v>8</v>
      </c>
      <c r="E92" s="253">
        <v>34000</v>
      </c>
      <c r="F92" s="223">
        <v>10224994929</v>
      </c>
      <c r="G92" s="237" t="s">
        <v>615</v>
      </c>
      <c r="H92" s="254">
        <v>44421</v>
      </c>
      <c r="I92" s="255">
        <f>'[1]TOTAL DE ORDENES 2021 (2)'!AH89</f>
        <v>44466</v>
      </c>
      <c r="J92" s="55"/>
    </row>
    <row r="93" spans="1:10" s="249" customFormat="1" ht="150.75" customHeight="1">
      <c r="A93" s="222" t="s">
        <v>706</v>
      </c>
      <c r="B93" s="252" t="s">
        <v>613</v>
      </c>
      <c r="C93" s="116" t="s">
        <v>614</v>
      </c>
      <c r="D93" s="223">
        <v>10</v>
      </c>
      <c r="E93" s="253">
        <v>18000</v>
      </c>
      <c r="F93" s="223">
        <v>10092128089</v>
      </c>
      <c r="G93" s="237" t="s">
        <v>615</v>
      </c>
      <c r="H93" s="254">
        <v>44425</v>
      </c>
      <c r="I93" s="255">
        <f>'[1]TOTAL DE ORDENES 2021 (2)'!AH90</f>
        <v>44495</v>
      </c>
      <c r="J93" s="55"/>
    </row>
    <row r="94" spans="1:10" s="249" customFormat="1" ht="104.25" customHeight="1">
      <c r="A94" s="222" t="s">
        <v>707</v>
      </c>
      <c r="B94" s="252" t="s">
        <v>613</v>
      </c>
      <c r="C94" s="116" t="s">
        <v>614</v>
      </c>
      <c r="D94" s="223">
        <v>11</v>
      </c>
      <c r="E94" s="253">
        <v>22500</v>
      </c>
      <c r="F94" s="223">
        <v>10474662832</v>
      </c>
      <c r="G94" s="237" t="s">
        <v>615</v>
      </c>
      <c r="H94" s="254">
        <v>44426</v>
      </c>
      <c r="I94" s="255">
        <f>'[1]TOTAL DE ORDENES 2021 (2)'!AH91</f>
        <v>44556</v>
      </c>
      <c r="J94" s="55"/>
    </row>
    <row r="95" spans="1:10" s="249" customFormat="1" ht="113.25" customHeight="1">
      <c r="A95" s="222" t="s">
        <v>708</v>
      </c>
      <c r="B95" s="252" t="s">
        <v>613</v>
      </c>
      <c r="C95" s="116" t="s">
        <v>614</v>
      </c>
      <c r="D95" s="223">
        <v>12</v>
      </c>
      <c r="E95" s="253">
        <v>19000</v>
      </c>
      <c r="F95" s="223">
        <v>10475314226</v>
      </c>
      <c r="G95" s="237" t="s">
        <v>615</v>
      </c>
      <c r="H95" s="254">
        <v>44426</v>
      </c>
      <c r="I95" s="255">
        <f>'[1]TOTAL DE ORDENES 2021 (2)'!AH92</f>
        <v>44556</v>
      </c>
      <c r="J95" s="55"/>
    </row>
    <row r="96" spans="1:10" s="249" customFormat="1" ht="65.25" customHeight="1">
      <c r="A96" s="222" t="s">
        <v>709</v>
      </c>
      <c r="B96" s="252" t="s">
        <v>613</v>
      </c>
      <c r="C96" s="116" t="s">
        <v>614</v>
      </c>
      <c r="D96" s="223">
        <v>14</v>
      </c>
      <c r="E96" s="253">
        <v>18000</v>
      </c>
      <c r="F96" s="223">
        <v>10178674051</v>
      </c>
      <c r="G96" s="237" t="s">
        <v>615</v>
      </c>
      <c r="H96" s="254">
        <v>44426</v>
      </c>
      <c r="I96" s="255">
        <f>'[1]TOTAL DE ORDENES 2021 (2)'!AH93</f>
        <v>44496</v>
      </c>
      <c r="J96" s="55"/>
    </row>
    <row r="97" spans="1:10" s="249" customFormat="1" ht="113.25" customHeight="1">
      <c r="A97" s="222" t="s">
        <v>710</v>
      </c>
      <c r="B97" s="252" t="s">
        <v>613</v>
      </c>
      <c r="C97" s="116" t="s">
        <v>614</v>
      </c>
      <c r="D97" s="223">
        <v>15</v>
      </c>
      <c r="E97" s="253">
        <v>32000</v>
      </c>
      <c r="F97" s="223">
        <v>10710454332</v>
      </c>
      <c r="G97" s="237" t="s">
        <v>615</v>
      </c>
      <c r="H97" s="254">
        <v>44426</v>
      </c>
      <c r="I97" s="255">
        <f>'[1]TOTAL DE ORDENES 2021 (2)'!AH94</f>
        <v>44526</v>
      </c>
      <c r="J97" s="55"/>
    </row>
    <row r="98" spans="1:10" s="249" customFormat="1" ht="73.5" customHeight="1">
      <c r="A98" s="222" t="s">
        <v>711</v>
      </c>
      <c r="B98" s="252" t="s">
        <v>613</v>
      </c>
      <c r="C98" s="116" t="s">
        <v>614</v>
      </c>
      <c r="D98" s="223">
        <v>16</v>
      </c>
      <c r="E98" s="253">
        <v>18000</v>
      </c>
      <c r="F98" s="223">
        <v>10428830062</v>
      </c>
      <c r="G98" s="237" t="s">
        <v>615</v>
      </c>
      <c r="H98" s="254">
        <v>44426</v>
      </c>
      <c r="I98" s="255">
        <f>'[1]TOTAL DE ORDENES 2021 (2)'!AH95</f>
        <v>44501</v>
      </c>
      <c r="J98" s="55"/>
    </row>
    <row r="99" spans="1:10" s="249" customFormat="1" ht="131.25" customHeight="1">
      <c r="A99" s="222" t="s">
        <v>712</v>
      </c>
      <c r="B99" s="252" t="s">
        <v>613</v>
      </c>
      <c r="C99" s="116" t="s">
        <v>614</v>
      </c>
      <c r="D99" s="223">
        <v>20</v>
      </c>
      <c r="E99" s="253">
        <v>25000</v>
      </c>
      <c r="F99" s="223">
        <v>10472027552</v>
      </c>
      <c r="G99" s="237" t="s">
        <v>615</v>
      </c>
      <c r="H99" s="254">
        <v>44426</v>
      </c>
      <c r="I99" s="255">
        <f>'[1]TOTAL DE ORDENES 2021 (2)'!AH96</f>
        <v>44556</v>
      </c>
      <c r="J99" s="55"/>
    </row>
    <row r="100" spans="1:10" s="249" customFormat="1" ht="114.75" customHeight="1">
      <c r="A100" s="222" t="s">
        <v>713</v>
      </c>
      <c r="B100" s="252" t="s">
        <v>613</v>
      </c>
      <c r="C100" s="116" t="s">
        <v>614</v>
      </c>
      <c r="D100" s="223">
        <v>21</v>
      </c>
      <c r="E100" s="253">
        <v>25000</v>
      </c>
      <c r="F100" s="223">
        <v>10003700718</v>
      </c>
      <c r="G100" s="237" t="s">
        <v>615</v>
      </c>
      <c r="H100" s="254">
        <v>44426</v>
      </c>
      <c r="I100" s="255">
        <f>'[1]TOTAL DE ORDENES 2021 (2)'!AH97</f>
        <v>44556</v>
      </c>
      <c r="J100" s="55"/>
    </row>
    <row r="101" spans="1:10" s="249" customFormat="1" ht="102.75" customHeight="1">
      <c r="A101" s="222" t="s">
        <v>714</v>
      </c>
      <c r="B101" s="252" t="s">
        <v>613</v>
      </c>
      <c r="C101" s="116" t="s">
        <v>614</v>
      </c>
      <c r="D101" s="223">
        <v>22</v>
      </c>
      <c r="E101" s="253">
        <v>21000</v>
      </c>
      <c r="F101" s="223">
        <v>10400471431</v>
      </c>
      <c r="G101" s="237" t="s">
        <v>615</v>
      </c>
      <c r="H101" s="254">
        <v>44426</v>
      </c>
      <c r="I101" s="255">
        <f>'[1]TOTAL DE ORDENES 2021 (2)'!AH98</f>
        <v>44496</v>
      </c>
      <c r="J101" s="55"/>
    </row>
    <row r="102" spans="1:10" s="249" customFormat="1" ht="117" customHeight="1">
      <c r="A102" s="222" t="s">
        <v>715</v>
      </c>
      <c r="B102" s="252" t="s">
        <v>613</v>
      </c>
      <c r="C102" s="116" t="s">
        <v>614</v>
      </c>
      <c r="D102" s="223">
        <v>24</v>
      </c>
      <c r="E102" s="253">
        <v>32000</v>
      </c>
      <c r="F102" s="223">
        <v>10239301580</v>
      </c>
      <c r="G102" s="237" t="s">
        <v>615</v>
      </c>
      <c r="H102" s="254">
        <v>44426</v>
      </c>
      <c r="I102" s="255">
        <f>'[1]TOTAL DE ORDENES 2021 (2)'!AH99</f>
        <v>44526</v>
      </c>
      <c r="J102" s="55"/>
    </row>
    <row r="103" spans="1:10" s="249" customFormat="1" ht="137.25" customHeight="1">
      <c r="A103" s="222" t="s">
        <v>716</v>
      </c>
      <c r="B103" s="252" t="s">
        <v>613</v>
      </c>
      <c r="C103" s="116" t="s">
        <v>614</v>
      </c>
      <c r="D103" s="223">
        <v>25</v>
      </c>
      <c r="E103" s="253">
        <v>25000</v>
      </c>
      <c r="F103" s="223">
        <v>10464544149</v>
      </c>
      <c r="G103" s="237" t="s">
        <v>615</v>
      </c>
      <c r="H103" s="254">
        <v>44426</v>
      </c>
      <c r="I103" s="255">
        <f>'[1]TOTAL DE ORDENES 2021 (2)'!AH100</f>
        <v>44556</v>
      </c>
      <c r="J103" s="55"/>
    </row>
    <row r="104" spans="1:10" s="249" customFormat="1" ht="103.5" customHeight="1">
      <c r="A104" s="222" t="s">
        <v>717</v>
      </c>
      <c r="B104" s="252" t="s">
        <v>613</v>
      </c>
      <c r="C104" s="116" t="s">
        <v>614</v>
      </c>
      <c r="D104" s="223">
        <v>27</v>
      </c>
      <c r="E104" s="253">
        <v>32000</v>
      </c>
      <c r="F104" s="223">
        <v>10425421501</v>
      </c>
      <c r="G104" s="237" t="s">
        <v>615</v>
      </c>
      <c r="H104" s="254">
        <v>44426</v>
      </c>
      <c r="I104" s="255">
        <f>'[1]TOTAL DE ORDENES 2021 (2)'!AH101</f>
        <v>44526</v>
      </c>
      <c r="J104" s="55"/>
    </row>
    <row r="105" spans="1:10" s="249" customFormat="1" ht="102" customHeight="1">
      <c r="A105" s="222" t="s">
        <v>718</v>
      </c>
      <c r="B105" s="252" t="s">
        <v>613</v>
      </c>
      <c r="C105" s="116" t="s">
        <v>614</v>
      </c>
      <c r="D105" s="223">
        <v>28</v>
      </c>
      <c r="E105" s="253">
        <v>30000</v>
      </c>
      <c r="F105" s="223">
        <v>10469213060</v>
      </c>
      <c r="G105" s="237" t="s">
        <v>615</v>
      </c>
      <c r="H105" s="254">
        <v>44426</v>
      </c>
      <c r="I105" s="255">
        <f>'[1]TOTAL DE ORDENES 2021 (2)'!AH102</f>
        <v>44556</v>
      </c>
      <c r="J105" s="55"/>
    </row>
    <row r="106" spans="1:10" s="249" customFormat="1" ht="44.25" customHeight="1">
      <c r="A106" s="222" t="s">
        <v>719</v>
      </c>
      <c r="B106" s="252" t="s">
        <v>613</v>
      </c>
      <c r="C106" s="116" t="s">
        <v>614</v>
      </c>
      <c r="D106" s="223">
        <v>38</v>
      </c>
      <c r="E106" s="253">
        <v>18000</v>
      </c>
      <c r="F106" s="223">
        <v>10104136538</v>
      </c>
      <c r="G106" s="237" t="s">
        <v>615</v>
      </c>
      <c r="H106" s="254">
        <v>44428</v>
      </c>
      <c r="I106" s="255">
        <f>'[1]TOTAL DE ORDENES 2021 (2)'!AH103</f>
        <v>44503</v>
      </c>
      <c r="J106" s="55"/>
    </row>
    <row r="107" spans="1:10" s="249" customFormat="1" ht="91.5" customHeight="1">
      <c r="A107" s="222" t="s">
        <v>720</v>
      </c>
      <c r="B107" s="252" t="s">
        <v>613</v>
      </c>
      <c r="C107" s="116" t="s">
        <v>614</v>
      </c>
      <c r="D107" s="223">
        <v>39</v>
      </c>
      <c r="E107" s="253">
        <v>24000</v>
      </c>
      <c r="F107" s="223">
        <v>10087185287</v>
      </c>
      <c r="G107" s="237" t="s">
        <v>615</v>
      </c>
      <c r="H107" s="254">
        <v>44428</v>
      </c>
      <c r="I107" s="255">
        <f>'[1]TOTAL DE ORDENES 2021 (2)'!AH104</f>
        <v>44498</v>
      </c>
      <c r="J107" s="55"/>
    </row>
    <row r="108" spans="1:10" s="249" customFormat="1" ht="93" customHeight="1">
      <c r="A108" s="222" t="s">
        <v>721</v>
      </c>
      <c r="B108" s="252" t="s">
        <v>613</v>
      </c>
      <c r="C108" s="116" t="s">
        <v>614</v>
      </c>
      <c r="D108" s="223">
        <v>40</v>
      </c>
      <c r="E108" s="253">
        <v>18000</v>
      </c>
      <c r="F108" s="223">
        <v>938195443</v>
      </c>
      <c r="G108" s="237" t="s">
        <v>615</v>
      </c>
      <c r="H108" s="254">
        <v>44428</v>
      </c>
      <c r="I108" s="255">
        <f>'[1]TOTAL DE ORDENES 2021 (2)'!AH105</f>
        <v>44503</v>
      </c>
      <c r="J108" s="55"/>
    </row>
    <row r="109" spans="1:10" s="249" customFormat="1" ht="89.25" customHeight="1">
      <c r="A109" s="222" t="s">
        <v>722</v>
      </c>
      <c r="B109" s="252" t="s">
        <v>613</v>
      </c>
      <c r="C109" s="116" t="s">
        <v>614</v>
      </c>
      <c r="D109" s="223">
        <v>41</v>
      </c>
      <c r="E109" s="253">
        <v>18000</v>
      </c>
      <c r="F109" s="223">
        <v>10096184951</v>
      </c>
      <c r="G109" s="237" t="s">
        <v>615</v>
      </c>
      <c r="H109" s="254">
        <v>44428</v>
      </c>
      <c r="I109" s="255">
        <f>'[1]TOTAL DE ORDENES 2021 (2)'!AH106</f>
        <v>44503</v>
      </c>
      <c r="J109" s="55"/>
    </row>
    <row r="110" spans="1:10" s="249" customFormat="1" ht="42" customHeight="1">
      <c r="A110" s="222" t="s">
        <v>723</v>
      </c>
      <c r="B110" s="252" t="s">
        <v>613</v>
      </c>
      <c r="C110" s="116" t="s">
        <v>614</v>
      </c>
      <c r="D110" s="223">
        <v>50</v>
      </c>
      <c r="E110" s="253">
        <v>18000</v>
      </c>
      <c r="F110" s="223">
        <v>10024476044</v>
      </c>
      <c r="G110" s="237" t="s">
        <v>615</v>
      </c>
      <c r="H110" s="254">
        <v>44435</v>
      </c>
      <c r="I110" s="255">
        <f>'[1]TOTAL DE ORDENES 2021 (2)'!AH107</f>
        <v>44510</v>
      </c>
      <c r="J110" s="55"/>
    </row>
    <row r="111" spans="1:10" s="249" customFormat="1" ht="51.75" customHeight="1">
      <c r="A111" s="222" t="s">
        <v>724</v>
      </c>
      <c r="B111" s="252" t="s">
        <v>613</v>
      </c>
      <c r="C111" s="116" t="s">
        <v>614</v>
      </c>
      <c r="D111" s="223">
        <v>57</v>
      </c>
      <c r="E111" s="253">
        <v>18000</v>
      </c>
      <c r="F111" s="223">
        <v>10257739541</v>
      </c>
      <c r="G111" s="237" t="s">
        <v>615</v>
      </c>
      <c r="H111" s="254">
        <v>44439</v>
      </c>
      <c r="I111" s="255">
        <f>'[1]TOTAL DE ORDENES 2021 (2)'!AH108</f>
        <v>44549</v>
      </c>
      <c r="J111" s="55"/>
    </row>
    <row r="112" spans="1:10" s="249" customFormat="1" ht="53.25" customHeight="1">
      <c r="A112" s="222" t="s">
        <v>725</v>
      </c>
      <c r="B112" s="252" t="s">
        <v>613</v>
      </c>
      <c r="C112" s="116" t="s">
        <v>614</v>
      </c>
      <c r="D112" s="223">
        <v>61</v>
      </c>
      <c r="E112" s="253">
        <v>22000</v>
      </c>
      <c r="F112" s="223">
        <v>10405065211</v>
      </c>
      <c r="G112" s="237" t="s">
        <v>615</v>
      </c>
      <c r="H112" s="254">
        <v>44449</v>
      </c>
      <c r="I112" s="255">
        <f>'[1]TOTAL DE ORDENES 2021 (2)'!AH109</f>
        <v>44559</v>
      </c>
      <c r="J112" s="55"/>
    </row>
    <row r="113" spans="1:10" s="249" customFormat="1" ht="90.75" customHeight="1">
      <c r="A113" s="222" t="s">
        <v>726</v>
      </c>
      <c r="B113" s="252" t="s">
        <v>613</v>
      </c>
      <c r="C113" s="116" t="s">
        <v>614</v>
      </c>
      <c r="D113" s="223">
        <v>69</v>
      </c>
      <c r="E113" s="253">
        <v>34900</v>
      </c>
      <c r="F113" s="223">
        <v>10401015634</v>
      </c>
      <c r="G113" s="237" t="s">
        <v>615</v>
      </c>
      <c r="H113" s="254">
        <v>44456</v>
      </c>
      <c r="I113" s="255">
        <f>'[1]TOTAL DE ORDENES 2021 (2)'!AH110</f>
        <v>44501</v>
      </c>
      <c r="J113" s="55"/>
    </row>
    <row r="114" spans="1:10" s="249" customFormat="1" ht="90.75" customHeight="1">
      <c r="A114" s="222" t="s">
        <v>727</v>
      </c>
      <c r="B114" s="252" t="s">
        <v>613</v>
      </c>
      <c r="C114" s="116" t="s">
        <v>614</v>
      </c>
      <c r="D114" s="223">
        <v>75</v>
      </c>
      <c r="E114" s="253">
        <v>18000</v>
      </c>
      <c r="F114" s="223">
        <v>10709252131</v>
      </c>
      <c r="G114" s="237" t="s">
        <v>615</v>
      </c>
      <c r="H114" s="254">
        <v>44461</v>
      </c>
      <c r="I114" s="255">
        <f>'[1]TOTAL DE ORDENES 2021 (2)'!AH111</f>
        <v>44561</v>
      </c>
      <c r="J114" s="55"/>
    </row>
    <row r="115" spans="1:10" s="249" customFormat="1" ht="117" customHeight="1">
      <c r="A115" s="222" t="s">
        <v>728</v>
      </c>
      <c r="B115" s="252" t="s">
        <v>613</v>
      </c>
      <c r="C115" s="116" t="s">
        <v>614</v>
      </c>
      <c r="D115" s="223">
        <v>77</v>
      </c>
      <c r="E115" s="253">
        <v>25816.93</v>
      </c>
      <c r="F115" s="223">
        <v>10465759378</v>
      </c>
      <c r="G115" s="237" t="s">
        <v>615</v>
      </c>
      <c r="H115" s="254">
        <v>44462</v>
      </c>
      <c r="I115" s="255">
        <f>'[1]TOTAL DE ORDENES 2021 (2)'!AH112</f>
        <v>44522</v>
      </c>
      <c r="J115" s="55"/>
    </row>
    <row r="116" spans="1:10" s="249" customFormat="1" ht="15">
      <c r="A116" s="274" t="s">
        <v>729</v>
      </c>
      <c r="B116" s="252" t="s">
        <v>613</v>
      </c>
      <c r="C116" s="116" t="s">
        <v>614</v>
      </c>
      <c r="D116" s="225">
        <v>82</v>
      </c>
      <c r="E116" s="253">
        <v>34293.599999999999</v>
      </c>
      <c r="F116" s="225">
        <v>20601038162</v>
      </c>
      <c r="G116" s="237" t="s">
        <v>615</v>
      </c>
      <c r="H116" s="254">
        <v>44468</v>
      </c>
      <c r="I116" s="255">
        <f>'[1]TOTAL DE ORDENES 2021 (2)'!AH113</f>
        <v>44558</v>
      </c>
      <c r="J116" s="55"/>
    </row>
    <row r="117" spans="1:10" s="249" customFormat="1" ht="88.5" customHeight="1">
      <c r="A117" s="222" t="s">
        <v>730</v>
      </c>
      <c r="B117" s="252" t="s">
        <v>613</v>
      </c>
      <c r="C117" s="116" t="s">
        <v>614</v>
      </c>
      <c r="D117" s="223">
        <v>88</v>
      </c>
      <c r="E117" s="253">
        <v>18000</v>
      </c>
      <c r="F117" s="223">
        <v>10282734295</v>
      </c>
      <c r="G117" s="237" t="s">
        <v>615</v>
      </c>
      <c r="H117" s="254">
        <v>44470</v>
      </c>
      <c r="I117" s="255">
        <f>'[1]TOTAL DE ORDENES 2021 (2)'!AH114</f>
        <v>44560</v>
      </c>
      <c r="J117" s="55"/>
    </row>
    <row r="118" spans="1:10" s="249" customFormat="1" ht="56.25" customHeight="1">
      <c r="A118" s="222" t="s">
        <v>731</v>
      </c>
      <c r="B118" s="252" t="s">
        <v>613</v>
      </c>
      <c r="C118" s="116" t="s">
        <v>614</v>
      </c>
      <c r="D118" s="223">
        <v>91</v>
      </c>
      <c r="E118" s="253">
        <v>20000</v>
      </c>
      <c r="F118" s="223">
        <v>10088154881</v>
      </c>
      <c r="G118" s="237" t="s">
        <v>615</v>
      </c>
      <c r="H118" s="254">
        <v>44470</v>
      </c>
      <c r="I118" s="255">
        <f>'[1]TOTAL DE ORDENES 2021 (2)'!AH115</f>
        <v>44560</v>
      </c>
      <c r="J118" s="55"/>
    </row>
    <row r="119" spans="1:10" s="249" customFormat="1" ht="111.75" customHeight="1">
      <c r="A119" s="222" t="s">
        <v>732</v>
      </c>
      <c r="B119" s="252" t="s">
        <v>613</v>
      </c>
      <c r="C119" s="116" t="s">
        <v>614</v>
      </c>
      <c r="D119" s="223">
        <v>95</v>
      </c>
      <c r="E119" s="253">
        <v>34920</v>
      </c>
      <c r="F119" s="223">
        <v>10445977514</v>
      </c>
      <c r="G119" s="237" t="s">
        <v>615</v>
      </c>
      <c r="H119" s="254">
        <v>44474</v>
      </c>
      <c r="I119" s="255">
        <f>'[1]TOTAL DE ORDENES 2021 (2)'!AH116</f>
        <v>44511</v>
      </c>
      <c r="J119" s="55"/>
    </row>
    <row r="120" spans="1:10" s="249" customFormat="1" ht="107.25" customHeight="1">
      <c r="A120" s="222" t="s">
        <v>733</v>
      </c>
      <c r="B120" s="252" t="s">
        <v>613</v>
      </c>
      <c r="C120" s="116" t="s">
        <v>614</v>
      </c>
      <c r="D120" s="223">
        <v>98</v>
      </c>
      <c r="E120" s="253">
        <v>34500</v>
      </c>
      <c r="F120" s="223">
        <v>10097339134</v>
      </c>
      <c r="G120" s="237" t="s">
        <v>615</v>
      </c>
      <c r="H120" s="254">
        <v>44474</v>
      </c>
      <c r="I120" s="255">
        <f>'[1]TOTAL DE ORDENES 2021 (2)'!AH117</f>
        <v>44511</v>
      </c>
      <c r="J120" s="55"/>
    </row>
    <row r="121" spans="1:10" s="249" customFormat="1" ht="84" customHeight="1">
      <c r="A121" s="222" t="s">
        <v>734</v>
      </c>
      <c r="B121" s="252" t="s">
        <v>613</v>
      </c>
      <c r="C121" s="116" t="s">
        <v>614</v>
      </c>
      <c r="D121" s="223">
        <v>99</v>
      </c>
      <c r="E121" s="253">
        <v>27000</v>
      </c>
      <c r="F121" s="223">
        <v>10420130568</v>
      </c>
      <c r="G121" s="237" t="s">
        <v>615</v>
      </c>
      <c r="H121" s="254">
        <v>44475</v>
      </c>
      <c r="I121" s="255">
        <f>'[1]TOTAL DE ORDENES 2021 (2)'!AH118</f>
        <v>44550</v>
      </c>
      <c r="J121" s="55"/>
    </row>
    <row r="122" spans="1:10" s="249" customFormat="1" ht="51" customHeight="1">
      <c r="A122" s="222" t="s">
        <v>735</v>
      </c>
      <c r="B122" s="252" t="s">
        <v>613</v>
      </c>
      <c r="C122" s="116" t="s">
        <v>614</v>
      </c>
      <c r="D122" s="223">
        <v>101</v>
      </c>
      <c r="E122" s="253">
        <v>30639</v>
      </c>
      <c r="F122" s="223">
        <v>20601368162</v>
      </c>
      <c r="G122" s="237" t="s">
        <v>615</v>
      </c>
      <c r="H122" s="254">
        <v>44475</v>
      </c>
      <c r="I122" s="255">
        <f>'[1]TOTAL DE ORDENES 2021 (2)'!AH119</f>
        <v>44496</v>
      </c>
      <c r="J122" s="55"/>
    </row>
    <row r="123" spans="1:10" s="249" customFormat="1" ht="58.5" customHeight="1">
      <c r="A123" s="222" t="s">
        <v>736</v>
      </c>
      <c r="B123" s="252" t="s">
        <v>613</v>
      </c>
      <c r="C123" s="116" t="s">
        <v>614</v>
      </c>
      <c r="D123" s="223">
        <v>110</v>
      </c>
      <c r="E123" s="253">
        <v>18000</v>
      </c>
      <c r="F123" s="223">
        <v>10449697931</v>
      </c>
      <c r="G123" s="237" t="s">
        <v>615</v>
      </c>
      <c r="H123" s="254">
        <v>44483</v>
      </c>
      <c r="I123" s="255">
        <f>'[1]TOTAL DE ORDENES 2021 (2)'!AH120</f>
        <v>44558</v>
      </c>
      <c r="J123" s="55"/>
    </row>
    <row r="124" spans="1:10" s="249" customFormat="1" ht="89.25" customHeight="1">
      <c r="A124" s="222" t="s">
        <v>737</v>
      </c>
      <c r="B124" s="252" t="s">
        <v>613</v>
      </c>
      <c r="C124" s="116" t="s">
        <v>614</v>
      </c>
      <c r="D124" s="223">
        <v>113</v>
      </c>
      <c r="E124" s="253">
        <v>18000</v>
      </c>
      <c r="F124" s="223">
        <v>10446087954</v>
      </c>
      <c r="G124" s="237" t="s">
        <v>615</v>
      </c>
      <c r="H124" s="254">
        <v>44484</v>
      </c>
      <c r="I124" s="255">
        <f>'[1]TOTAL DE ORDENES 2021 (2)'!AH121</f>
        <v>44559</v>
      </c>
      <c r="J124" s="55"/>
    </row>
    <row r="125" spans="1:10" s="249" customFormat="1" ht="92.25" customHeight="1">
      <c r="A125" s="222" t="s">
        <v>738</v>
      </c>
      <c r="B125" s="252" t="s">
        <v>613</v>
      </c>
      <c r="C125" s="116" t="s">
        <v>614</v>
      </c>
      <c r="D125" s="223">
        <v>122</v>
      </c>
      <c r="E125" s="253">
        <v>19500</v>
      </c>
      <c r="F125" s="223">
        <v>10427169427</v>
      </c>
      <c r="G125" s="237" t="s">
        <v>615</v>
      </c>
      <c r="H125" s="254">
        <v>44491</v>
      </c>
      <c r="I125" s="255">
        <f>'[1]TOTAL DE ORDENES 2021 (2)'!AH122</f>
        <v>44561</v>
      </c>
      <c r="J125" s="55"/>
    </row>
    <row r="126" spans="1:10" s="249" customFormat="1" ht="92.25" customHeight="1">
      <c r="A126" s="222" t="s">
        <v>739</v>
      </c>
      <c r="B126" s="252" t="s">
        <v>613</v>
      </c>
      <c r="C126" s="116" t="s">
        <v>614</v>
      </c>
      <c r="D126" s="223">
        <v>126</v>
      </c>
      <c r="E126" s="253">
        <v>20000</v>
      </c>
      <c r="F126" s="223">
        <v>10470910734</v>
      </c>
      <c r="G126" s="237" t="s">
        <v>615</v>
      </c>
      <c r="H126" s="254">
        <v>44498</v>
      </c>
      <c r="I126" s="255">
        <f>'[1]TOTAL DE ORDENES 2021 (2)'!AH123</f>
        <v>44553</v>
      </c>
      <c r="J126" s="55"/>
    </row>
    <row r="127" spans="1:10" s="249" customFormat="1" ht="82.5" customHeight="1">
      <c r="A127" s="222" t="s">
        <v>740</v>
      </c>
      <c r="B127" s="252" t="s">
        <v>613</v>
      </c>
      <c r="C127" s="116" t="s">
        <v>614</v>
      </c>
      <c r="D127" s="223">
        <v>132</v>
      </c>
      <c r="E127" s="253">
        <v>21000</v>
      </c>
      <c r="F127" s="223">
        <v>10419189753</v>
      </c>
      <c r="G127" s="237" t="s">
        <v>615</v>
      </c>
      <c r="H127" s="254">
        <v>44498</v>
      </c>
      <c r="I127" s="255">
        <f>'[1]TOTAL DE ORDENES 2021 (2)'!AH124</f>
        <v>44553</v>
      </c>
      <c r="J127" s="55"/>
    </row>
    <row r="128" spans="1:10" s="249" customFormat="1" ht="82.5" customHeight="1">
      <c r="A128" s="222" t="s">
        <v>741</v>
      </c>
      <c r="B128" s="252" t="s">
        <v>613</v>
      </c>
      <c r="C128" s="116" t="s">
        <v>614</v>
      </c>
      <c r="D128" s="223">
        <v>136</v>
      </c>
      <c r="E128" s="253">
        <v>21000</v>
      </c>
      <c r="F128" s="223">
        <v>10442706447</v>
      </c>
      <c r="G128" s="237" t="s">
        <v>615</v>
      </c>
      <c r="H128" s="254">
        <v>44498</v>
      </c>
      <c r="I128" s="255">
        <f>'[1]TOTAL DE ORDENES 2021 (2)'!AH125</f>
        <v>44553</v>
      </c>
      <c r="J128" s="55"/>
    </row>
    <row r="129" spans="1:10" s="249" customFormat="1" ht="82.5" customHeight="1">
      <c r="A129" s="222" t="s">
        <v>742</v>
      </c>
      <c r="B129" s="252" t="s">
        <v>613</v>
      </c>
      <c r="C129" s="116" t="s">
        <v>614</v>
      </c>
      <c r="D129" s="223">
        <v>137</v>
      </c>
      <c r="E129" s="253">
        <v>18000</v>
      </c>
      <c r="F129" s="223">
        <v>10701894958</v>
      </c>
      <c r="G129" s="237" t="s">
        <v>615</v>
      </c>
      <c r="H129" s="254">
        <v>44498</v>
      </c>
      <c r="I129" s="255">
        <f>'[1]TOTAL DE ORDENES 2021 (2)'!AH126</f>
        <v>44568</v>
      </c>
      <c r="J129" s="55"/>
    </row>
    <row r="130" spans="1:10" s="249" customFormat="1" ht="101.25" customHeight="1">
      <c r="A130" s="222" t="s">
        <v>743</v>
      </c>
      <c r="B130" s="252" t="s">
        <v>613</v>
      </c>
      <c r="C130" s="116" t="s">
        <v>614</v>
      </c>
      <c r="D130" s="223">
        <v>138</v>
      </c>
      <c r="E130" s="253">
        <v>18000</v>
      </c>
      <c r="F130" s="223">
        <v>10239339901</v>
      </c>
      <c r="G130" s="237" t="s">
        <v>615</v>
      </c>
      <c r="H130" s="254">
        <v>44498</v>
      </c>
      <c r="I130" s="255">
        <f>'[1]TOTAL DE ORDENES 2021 (2)'!AH127</f>
        <v>44553</v>
      </c>
      <c r="J130" s="55"/>
    </row>
    <row r="131" spans="1:10" s="249" customFormat="1" ht="134.25" customHeight="1">
      <c r="A131" s="222" t="s">
        <v>744</v>
      </c>
      <c r="B131" s="252" t="s">
        <v>613</v>
      </c>
      <c r="C131" s="116" t="s">
        <v>614</v>
      </c>
      <c r="D131" s="223">
        <v>142</v>
      </c>
      <c r="E131" s="253">
        <v>22600</v>
      </c>
      <c r="F131" s="223">
        <v>10461065029</v>
      </c>
      <c r="G131" s="237" t="s">
        <v>615</v>
      </c>
      <c r="H131" s="254">
        <v>44508</v>
      </c>
      <c r="I131" s="255">
        <f>'[1]TOTAL DE ORDENES 2021 (2)'!AH128</f>
        <v>44558</v>
      </c>
      <c r="J131" s="55"/>
    </row>
    <row r="132" spans="1:10" s="249" customFormat="1" ht="30">
      <c r="A132" s="222" t="s">
        <v>745</v>
      </c>
      <c r="B132" s="252" t="s">
        <v>613</v>
      </c>
      <c r="C132" s="116" t="s">
        <v>614</v>
      </c>
      <c r="D132" s="223">
        <v>150</v>
      </c>
      <c r="E132" s="253">
        <v>33611.120000000003</v>
      </c>
      <c r="F132" s="223">
        <v>20600253779</v>
      </c>
      <c r="G132" s="237" t="s">
        <v>615</v>
      </c>
      <c r="H132" s="254">
        <v>44510</v>
      </c>
      <c r="I132" s="255">
        <f>'[1]TOTAL DE ORDENES 2021 (2)'!AH129</f>
        <v>44530</v>
      </c>
      <c r="J132" s="55"/>
    </row>
    <row r="133" spans="1:10" s="249" customFormat="1" ht="30">
      <c r="A133" s="222" t="s">
        <v>746</v>
      </c>
      <c r="B133" s="252" t="s">
        <v>613</v>
      </c>
      <c r="C133" s="116" t="s">
        <v>614</v>
      </c>
      <c r="D133" s="223">
        <v>152</v>
      </c>
      <c r="E133" s="253">
        <v>23585.84</v>
      </c>
      <c r="F133" s="223">
        <v>20600253779</v>
      </c>
      <c r="G133" s="237" t="s">
        <v>615</v>
      </c>
      <c r="H133" s="254">
        <v>44512</v>
      </c>
      <c r="I133" s="255">
        <f>'[1]TOTAL DE ORDENES 2021 (2)'!AH130</f>
        <v>44532</v>
      </c>
      <c r="J133" s="55"/>
    </row>
    <row r="134" spans="1:10" s="249" customFormat="1" ht="30">
      <c r="A134" s="222" t="s">
        <v>747</v>
      </c>
      <c r="B134" s="252" t="s">
        <v>613</v>
      </c>
      <c r="C134" s="116" t="s">
        <v>614</v>
      </c>
      <c r="D134" s="223">
        <v>30</v>
      </c>
      <c r="E134" s="253">
        <v>35200</v>
      </c>
      <c r="F134" s="223">
        <v>20601368162</v>
      </c>
      <c r="G134" s="237" t="s">
        <v>615</v>
      </c>
      <c r="H134" s="254">
        <v>44525</v>
      </c>
      <c r="I134" s="255">
        <f>'[1]TOTAL DE ORDENES 2021 (2)'!AH131</f>
        <v>44526</v>
      </c>
      <c r="J134" s="55"/>
    </row>
    <row r="135" spans="1:10" s="249" customFormat="1" ht="115.5" customHeight="1">
      <c r="A135" s="275" t="s">
        <v>748</v>
      </c>
      <c r="B135" s="252" t="s">
        <v>613</v>
      </c>
      <c r="C135" s="116" t="s">
        <v>614</v>
      </c>
      <c r="D135" s="223">
        <v>31</v>
      </c>
      <c r="E135" s="253">
        <v>27352</v>
      </c>
      <c r="F135" s="223">
        <v>20552223552</v>
      </c>
      <c r="G135" s="237" t="s">
        <v>615</v>
      </c>
      <c r="H135" s="254">
        <v>44525</v>
      </c>
      <c r="I135" s="255">
        <f>'[1]TOTAL DE ORDENES 2021 (2)'!AH132</f>
        <v>44540</v>
      </c>
      <c r="J135" s="55"/>
    </row>
    <row r="136" spans="1:10" s="249" customFormat="1" ht="128.25" customHeight="1">
      <c r="A136" s="222" t="s">
        <v>749</v>
      </c>
      <c r="B136" s="252" t="s">
        <v>613</v>
      </c>
      <c r="C136" s="116" t="s">
        <v>614</v>
      </c>
      <c r="D136" s="223">
        <v>196</v>
      </c>
      <c r="E136" s="253">
        <v>34500</v>
      </c>
      <c r="F136" s="223">
        <v>10458985613</v>
      </c>
      <c r="G136" s="237" t="s">
        <v>615</v>
      </c>
      <c r="H136" s="254">
        <v>44533</v>
      </c>
      <c r="I136" s="255">
        <f>'[1]TOTAL DE ORDENES 2021 (2)'!AH133</f>
        <v>44558</v>
      </c>
      <c r="J136" s="55"/>
    </row>
    <row r="137" spans="1:10" s="249" customFormat="1" ht="30">
      <c r="A137" s="222" t="s">
        <v>750</v>
      </c>
      <c r="B137" s="252" t="s">
        <v>613</v>
      </c>
      <c r="C137" s="116" t="s">
        <v>614</v>
      </c>
      <c r="D137" s="223">
        <v>35</v>
      </c>
      <c r="E137" s="253">
        <v>34920</v>
      </c>
      <c r="F137" s="223">
        <v>20521606003</v>
      </c>
      <c r="G137" s="237" t="s">
        <v>615</v>
      </c>
      <c r="H137" s="254">
        <v>44537</v>
      </c>
      <c r="I137" s="255">
        <f>'[1]TOTAL DE ORDENES 2021 (2)'!AH134</f>
        <v>44547</v>
      </c>
      <c r="J137" s="55"/>
    </row>
    <row r="138" spans="1:10" s="249" customFormat="1" ht="30">
      <c r="A138" s="222" t="s">
        <v>751</v>
      </c>
      <c r="B138" s="252" t="s">
        <v>613</v>
      </c>
      <c r="C138" s="116" t="s">
        <v>614</v>
      </c>
      <c r="D138" s="223">
        <v>36</v>
      </c>
      <c r="E138" s="253">
        <v>28600</v>
      </c>
      <c r="F138" s="223">
        <v>20563345994</v>
      </c>
      <c r="G138" s="237" t="s">
        <v>615</v>
      </c>
      <c r="H138" s="254">
        <v>44537</v>
      </c>
      <c r="I138" s="255">
        <f>'[1]TOTAL DE ORDENES 2021 (2)'!AH135</f>
        <v>44547</v>
      </c>
      <c r="J138" s="55"/>
    </row>
    <row r="139" spans="1:10" s="249" customFormat="1" ht="30">
      <c r="A139" s="222" t="s">
        <v>752</v>
      </c>
      <c r="B139" s="252" t="s">
        <v>613</v>
      </c>
      <c r="C139" s="116" t="s">
        <v>614</v>
      </c>
      <c r="D139" s="223">
        <v>39</v>
      </c>
      <c r="E139" s="253">
        <v>23713.89</v>
      </c>
      <c r="F139" s="223">
        <v>20603237561</v>
      </c>
      <c r="G139" s="237" t="s">
        <v>615</v>
      </c>
      <c r="H139" s="254">
        <v>44545</v>
      </c>
      <c r="I139" s="255">
        <f>'[1]TOTAL DE ORDENES 2021 (2)'!AH136</f>
        <v>44555</v>
      </c>
      <c r="J139" s="55"/>
    </row>
    <row r="140" spans="1:10" s="249" customFormat="1" ht="60.75" customHeight="1">
      <c r="A140" s="222" t="s">
        <v>753</v>
      </c>
      <c r="B140" s="252" t="s">
        <v>613</v>
      </c>
      <c r="C140" s="116" t="s">
        <v>614</v>
      </c>
      <c r="D140" s="223">
        <v>209</v>
      </c>
      <c r="E140" s="253">
        <v>33990</v>
      </c>
      <c r="F140" s="223">
        <v>20552453710</v>
      </c>
      <c r="G140" s="237" t="s">
        <v>615</v>
      </c>
      <c r="H140" s="254">
        <v>44545</v>
      </c>
      <c r="I140" s="255">
        <f>'[1]TOTAL DE ORDENES 2021 (2)'!AH137</f>
        <v>44559</v>
      </c>
      <c r="J140" s="55"/>
    </row>
    <row r="141" spans="1:10" s="249" customFormat="1" ht="30">
      <c r="A141" s="222" t="s">
        <v>754</v>
      </c>
      <c r="B141" s="252" t="s">
        <v>613</v>
      </c>
      <c r="C141" s="116" t="s">
        <v>614</v>
      </c>
      <c r="D141" s="223">
        <v>214</v>
      </c>
      <c r="E141" s="253">
        <v>28611.9</v>
      </c>
      <c r="F141" s="223">
        <v>20508282126</v>
      </c>
      <c r="G141" s="237" t="s">
        <v>615</v>
      </c>
      <c r="H141" s="254">
        <v>44546</v>
      </c>
      <c r="I141" s="255">
        <v>44560</v>
      </c>
      <c r="J141" s="55"/>
    </row>
    <row r="142" spans="1:10" s="249" customFormat="1" ht="99" customHeight="1">
      <c r="A142" s="222" t="s">
        <v>755</v>
      </c>
      <c r="B142" s="252" t="s">
        <v>613</v>
      </c>
      <c r="C142" s="116" t="s">
        <v>614</v>
      </c>
      <c r="D142" s="223">
        <v>43</v>
      </c>
      <c r="E142" s="253">
        <v>35070</v>
      </c>
      <c r="F142" s="223">
        <v>20524743532</v>
      </c>
      <c r="G142" s="237" t="s">
        <v>615</v>
      </c>
      <c r="H142" s="254">
        <v>44547</v>
      </c>
      <c r="I142" s="255">
        <f>'[1]TOTAL DE ORDENES 2021 (2)'!$AH$139</f>
        <v>44552</v>
      </c>
      <c r="J142" s="55"/>
    </row>
    <row r="143" spans="1:10" s="249" customFormat="1" ht="51.75" customHeight="1">
      <c r="A143" s="276" t="s">
        <v>756</v>
      </c>
      <c r="B143" s="277" t="s">
        <v>567</v>
      </c>
      <c r="C143" s="277" t="s">
        <v>757</v>
      </c>
      <c r="D143" s="277" t="s">
        <v>758</v>
      </c>
      <c r="E143" s="278" t="s">
        <v>759</v>
      </c>
      <c r="F143" s="279" t="s">
        <v>760</v>
      </c>
      <c r="G143" s="277" t="s">
        <v>761</v>
      </c>
      <c r="H143" s="280">
        <v>44216</v>
      </c>
      <c r="I143" s="280">
        <v>44231</v>
      </c>
      <c r="J143" s="55"/>
    </row>
    <row r="144" spans="1:10" s="249" customFormat="1" ht="59.25" customHeight="1">
      <c r="A144" s="276" t="s">
        <v>762</v>
      </c>
      <c r="B144" s="277" t="s">
        <v>567</v>
      </c>
      <c r="C144" s="277" t="s">
        <v>757</v>
      </c>
      <c r="D144" s="277" t="s">
        <v>763</v>
      </c>
      <c r="E144" s="278" t="s">
        <v>764</v>
      </c>
      <c r="F144" s="279" t="s">
        <v>765</v>
      </c>
      <c r="G144" s="277" t="s">
        <v>761</v>
      </c>
      <c r="H144" s="280">
        <v>44482</v>
      </c>
      <c r="I144" s="280">
        <v>44507</v>
      </c>
      <c r="J144" s="55"/>
    </row>
    <row r="145" spans="1:10" s="249" customFormat="1" ht="50.25" customHeight="1">
      <c r="A145" s="276" t="s">
        <v>766</v>
      </c>
      <c r="B145" s="277" t="s">
        <v>567</v>
      </c>
      <c r="C145" s="277" t="s">
        <v>757</v>
      </c>
      <c r="D145" s="277" t="s">
        <v>767</v>
      </c>
      <c r="E145" s="278" t="s">
        <v>768</v>
      </c>
      <c r="F145" s="279" t="s">
        <v>769</v>
      </c>
      <c r="G145" s="277" t="s">
        <v>761</v>
      </c>
      <c r="H145" s="280">
        <v>44497</v>
      </c>
      <c r="I145" s="280">
        <v>44527</v>
      </c>
      <c r="J145" s="55"/>
    </row>
    <row r="146" spans="1:10" s="249" customFormat="1" ht="30">
      <c r="A146" s="276" t="s">
        <v>770</v>
      </c>
      <c r="B146" s="277" t="s">
        <v>567</v>
      </c>
      <c r="C146" s="277" t="s">
        <v>757</v>
      </c>
      <c r="D146" s="277" t="s">
        <v>771</v>
      </c>
      <c r="E146" s="278" t="s">
        <v>772</v>
      </c>
      <c r="F146" s="279" t="s">
        <v>773</v>
      </c>
      <c r="G146" s="277" t="s">
        <v>761</v>
      </c>
      <c r="H146" s="280">
        <v>44507</v>
      </c>
      <c r="I146" s="280">
        <v>44526</v>
      </c>
      <c r="J146" s="55"/>
    </row>
    <row r="147" spans="1:10" s="249" customFormat="1" ht="84.75" customHeight="1">
      <c r="A147" s="276" t="s">
        <v>774</v>
      </c>
      <c r="B147" s="277" t="s">
        <v>567</v>
      </c>
      <c r="C147" s="277" t="s">
        <v>757</v>
      </c>
      <c r="D147" s="277" t="s">
        <v>775</v>
      </c>
      <c r="E147" s="278">
        <v>144000</v>
      </c>
      <c r="F147" s="279" t="s">
        <v>776</v>
      </c>
      <c r="G147" s="277" t="s">
        <v>761</v>
      </c>
      <c r="H147" s="280">
        <v>44336</v>
      </c>
      <c r="I147" s="280">
        <v>44384</v>
      </c>
      <c r="J147" s="55"/>
    </row>
    <row r="148" spans="1:10" s="249" customFormat="1" ht="72" customHeight="1">
      <c r="A148" s="276" t="s">
        <v>777</v>
      </c>
      <c r="B148" s="277" t="s">
        <v>567</v>
      </c>
      <c r="C148" s="277" t="s">
        <v>757</v>
      </c>
      <c r="D148" s="277" t="s">
        <v>778</v>
      </c>
      <c r="E148" s="278">
        <v>149900</v>
      </c>
      <c r="F148" s="279" t="s">
        <v>779</v>
      </c>
      <c r="G148" s="277" t="s">
        <v>761</v>
      </c>
      <c r="H148" s="280">
        <v>44348</v>
      </c>
      <c r="I148" s="280">
        <v>44712</v>
      </c>
      <c r="J148" s="55"/>
    </row>
    <row r="149" spans="1:10" s="249" customFormat="1" ht="44.25" customHeight="1">
      <c r="A149" s="276" t="s">
        <v>780</v>
      </c>
      <c r="B149" s="277" t="s">
        <v>567</v>
      </c>
      <c r="C149" s="277" t="s">
        <v>568</v>
      </c>
      <c r="D149" s="277" t="s">
        <v>781</v>
      </c>
      <c r="E149" s="278">
        <v>195440</v>
      </c>
      <c r="F149" s="279" t="s">
        <v>782</v>
      </c>
      <c r="G149" s="277" t="s">
        <v>783</v>
      </c>
      <c r="H149" s="280">
        <v>44365</v>
      </c>
      <c r="I149" s="280">
        <v>44925</v>
      </c>
      <c r="J149" s="55"/>
    </row>
    <row r="150" spans="1:10" s="249" customFormat="1" ht="68.25" customHeight="1">
      <c r="A150" s="276" t="s">
        <v>784</v>
      </c>
      <c r="B150" s="277" t="s">
        <v>785</v>
      </c>
      <c r="C150" s="277" t="s">
        <v>568</v>
      </c>
      <c r="D150" s="277" t="s">
        <v>786</v>
      </c>
      <c r="E150" s="278">
        <v>313863.48</v>
      </c>
      <c r="F150" s="279" t="s">
        <v>787</v>
      </c>
      <c r="G150" s="277" t="s">
        <v>783</v>
      </c>
      <c r="H150" s="280">
        <v>44375</v>
      </c>
      <c r="I150" s="280">
        <v>44865</v>
      </c>
      <c r="J150" s="55"/>
    </row>
    <row r="151" spans="1:10" s="249" customFormat="1" ht="48" customHeight="1">
      <c r="A151" s="276" t="s">
        <v>788</v>
      </c>
      <c r="B151" s="277" t="s">
        <v>567</v>
      </c>
      <c r="C151" s="277" t="s">
        <v>757</v>
      </c>
      <c r="D151" s="277" t="s">
        <v>789</v>
      </c>
      <c r="E151" s="278">
        <v>307437</v>
      </c>
      <c r="F151" s="279" t="s">
        <v>790</v>
      </c>
      <c r="G151" s="277" t="s">
        <v>761</v>
      </c>
      <c r="H151" s="280">
        <v>44420</v>
      </c>
      <c r="I151" s="280">
        <v>44967</v>
      </c>
      <c r="J151" s="55"/>
    </row>
    <row r="152" spans="1:10" s="249" customFormat="1" ht="41.25" customHeight="1">
      <c r="A152" s="276" t="s">
        <v>791</v>
      </c>
      <c r="B152" s="277" t="s">
        <v>567</v>
      </c>
      <c r="C152" s="277" t="s">
        <v>757</v>
      </c>
      <c r="D152" s="277" t="s">
        <v>792</v>
      </c>
      <c r="E152" s="278">
        <v>191532</v>
      </c>
      <c r="F152" s="279" t="s">
        <v>793</v>
      </c>
      <c r="G152" s="277" t="s">
        <v>783</v>
      </c>
      <c r="H152" s="280">
        <v>44453</v>
      </c>
      <c r="I152" s="280">
        <v>45202</v>
      </c>
      <c r="J152" s="55"/>
    </row>
    <row r="153" spans="1:10" s="249" customFormat="1" ht="30.75" customHeight="1">
      <c r="A153" s="276" t="s">
        <v>794</v>
      </c>
      <c r="B153" s="277" t="s">
        <v>567</v>
      </c>
      <c r="C153" s="277" t="s">
        <v>757</v>
      </c>
      <c r="D153" s="277" t="s">
        <v>795</v>
      </c>
      <c r="E153" s="278">
        <v>203470</v>
      </c>
      <c r="F153" s="279" t="s">
        <v>796</v>
      </c>
      <c r="G153" s="277" t="s">
        <v>783</v>
      </c>
      <c r="H153" s="280">
        <v>44470</v>
      </c>
      <c r="I153" s="280">
        <v>45214</v>
      </c>
      <c r="J153" s="55"/>
    </row>
    <row r="154" spans="1:10" s="249" customFormat="1" ht="60" customHeight="1">
      <c r="A154" s="276" t="s">
        <v>797</v>
      </c>
      <c r="B154" s="277" t="s">
        <v>567</v>
      </c>
      <c r="C154" s="277" t="s">
        <v>568</v>
      </c>
      <c r="D154" s="277" t="s">
        <v>798</v>
      </c>
      <c r="E154" s="278">
        <v>1040476</v>
      </c>
      <c r="F154" s="279" t="s">
        <v>799</v>
      </c>
      <c r="G154" s="277" t="s">
        <v>761</v>
      </c>
      <c r="H154" s="280">
        <v>44551</v>
      </c>
      <c r="I154" s="280">
        <v>44611</v>
      </c>
      <c r="J154" s="55"/>
    </row>
    <row r="155" spans="1:10" s="249" customFormat="1" ht="18">
      <c r="A155" s="227" t="s">
        <v>230</v>
      </c>
      <c r="B155" s="76"/>
      <c r="C155" s="76"/>
      <c r="D155" s="76"/>
      <c r="E155" s="418">
        <f>SUM(E7:E154)</f>
        <v>5839589.7599999998</v>
      </c>
      <c r="F155" s="76"/>
      <c r="G155" s="228"/>
      <c r="H155" s="77"/>
      <c r="I155" s="77"/>
      <c r="J155" s="77"/>
    </row>
    <row r="156" spans="1:10" s="249" customFormat="1" ht="15">
      <c r="A156" s="222" t="s">
        <v>800</v>
      </c>
      <c r="B156" s="252" t="s">
        <v>613</v>
      </c>
      <c r="C156" s="116" t="s">
        <v>614</v>
      </c>
      <c r="D156" s="223">
        <v>22</v>
      </c>
      <c r="E156" s="253">
        <v>28329</v>
      </c>
      <c r="F156" s="225">
        <v>20504245374</v>
      </c>
      <c r="G156" s="237" t="s">
        <v>615</v>
      </c>
      <c r="H156" s="255">
        <f>'[2]REGISTRO REQ. B Y S  SIGA'!AB5</f>
        <v>44615</v>
      </c>
      <c r="I156" s="254">
        <f>'[2]REGISTRO REQ. B Y S  SIGA'!AC5</f>
        <v>44618</v>
      </c>
      <c r="J156" s="55"/>
    </row>
    <row r="157" spans="1:10" s="249" customFormat="1" ht="30">
      <c r="A157" s="222" t="s">
        <v>801</v>
      </c>
      <c r="B157" s="252" t="s">
        <v>613</v>
      </c>
      <c r="C157" s="116" t="s">
        <v>614</v>
      </c>
      <c r="D157" s="223">
        <v>26</v>
      </c>
      <c r="E157" s="281">
        <v>36715</v>
      </c>
      <c r="F157" s="225">
        <v>20601174317</v>
      </c>
      <c r="G157" s="237" t="s">
        <v>615</v>
      </c>
      <c r="H157" s="255">
        <f>'[2]REGISTRO REQ. B Y S  SIGA'!AB6</f>
        <v>44623</v>
      </c>
      <c r="I157" s="255">
        <f>'[2]REGISTRO REQ. B Y S  SIGA'!AC6</f>
        <v>44633</v>
      </c>
      <c r="J157" s="55"/>
    </row>
    <row r="158" spans="1:10" s="249" customFormat="1" ht="15">
      <c r="A158" s="222" t="s">
        <v>802</v>
      </c>
      <c r="B158" s="252" t="s">
        <v>613</v>
      </c>
      <c r="C158" s="116" t="s">
        <v>614</v>
      </c>
      <c r="D158" s="223">
        <v>38</v>
      </c>
      <c r="E158" s="253">
        <v>36798.480000000003</v>
      </c>
      <c r="F158" s="225">
        <v>20605553479</v>
      </c>
      <c r="G158" s="237" t="s">
        <v>615</v>
      </c>
      <c r="H158" s="255">
        <f>'[2]REGISTRO REQ. B Y S  SIGA'!AB7</f>
        <v>44635</v>
      </c>
      <c r="I158" s="254">
        <f>'[2]REGISTRO REQ. B Y S  SIGA'!AC7</f>
        <v>44645</v>
      </c>
      <c r="J158" s="55"/>
    </row>
    <row r="159" spans="1:10" s="249" customFormat="1" ht="15">
      <c r="A159" s="222" t="s">
        <v>803</v>
      </c>
      <c r="B159" s="252" t="s">
        <v>613</v>
      </c>
      <c r="C159" s="116" t="s">
        <v>614</v>
      </c>
      <c r="D159" s="223">
        <v>50</v>
      </c>
      <c r="E159" s="253">
        <v>35990</v>
      </c>
      <c r="F159" s="225">
        <v>20601368162</v>
      </c>
      <c r="G159" s="237" t="s">
        <v>615</v>
      </c>
      <c r="H159" s="255">
        <f>'[2]REGISTRO REQ. B Y S  SIGA'!AB8</f>
        <v>44643</v>
      </c>
      <c r="I159" s="254">
        <f>'[2]REGISTRO REQ. B Y S  SIGA'!AC8</f>
        <v>44653</v>
      </c>
      <c r="J159" s="55"/>
    </row>
    <row r="160" spans="1:10" s="249" customFormat="1" ht="30">
      <c r="A160" s="222" t="s">
        <v>804</v>
      </c>
      <c r="B160" s="252" t="s">
        <v>613</v>
      </c>
      <c r="C160" s="116" t="s">
        <v>614</v>
      </c>
      <c r="D160" s="259">
        <v>4</v>
      </c>
      <c r="E160" s="281">
        <v>18000</v>
      </c>
      <c r="F160" s="225">
        <v>20602951252</v>
      </c>
      <c r="G160" s="237" t="s">
        <v>615</v>
      </c>
      <c r="H160" s="255">
        <f>'[2]REGISTRO REQ. B Y S  SIGA'!AB4</f>
        <v>44585</v>
      </c>
      <c r="I160" s="255">
        <f>'[2]REGISTRO REQ. B Y S  SIGA'!AC4</f>
        <v>44590</v>
      </c>
      <c r="J160" s="55"/>
    </row>
    <row r="161" spans="1:10" s="249" customFormat="1" ht="39" customHeight="1">
      <c r="A161" s="282" t="s">
        <v>805</v>
      </c>
      <c r="B161" s="252" t="s">
        <v>613</v>
      </c>
      <c r="C161" s="116" t="s">
        <v>614</v>
      </c>
      <c r="D161" s="259">
        <v>4</v>
      </c>
      <c r="E161" s="281">
        <v>18000</v>
      </c>
      <c r="F161" s="225" t="s">
        <v>806</v>
      </c>
      <c r="G161" s="237" t="s">
        <v>615</v>
      </c>
      <c r="H161" s="255">
        <f>'[2]REGISTRO REQ. B Y S  SIGA'!AB9</f>
        <v>44575</v>
      </c>
      <c r="I161" s="254">
        <f>'[2]REGISTRO REQ. B Y S  SIGA'!AC9</f>
        <v>44650</v>
      </c>
      <c r="J161" s="55"/>
    </row>
    <row r="162" spans="1:10" s="249" customFormat="1" ht="33" customHeight="1">
      <c r="A162" s="283" t="s">
        <v>807</v>
      </c>
      <c r="B162" s="252" t="s">
        <v>613</v>
      </c>
      <c r="C162" s="116" t="s">
        <v>614</v>
      </c>
      <c r="D162" s="259">
        <v>5</v>
      </c>
      <c r="E162" s="281">
        <v>18000</v>
      </c>
      <c r="F162" s="225" t="s">
        <v>808</v>
      </c>
      <c r="G162" s="237" t="s">
        <v>615</v>
      </c>
      <c r="H162" s="255">
        <f>'[2]REGISTRO REQ. B Y S  SIGA'!AB10</f>
        <v>44575</v>
      </c>
      <c r="I162" s="254">
        <f>'[2]REGISTRO REQ. B Y S  SIGA'!AC10</f>
        <v>44650</v>
      </c>
      <c r="J162" s="55"/>
    </row>
    <row r="163" spans="1:10" s="249" customFormat="1" ht="57.75" customHeight="1">
      <c r="A163" s="222" t="s">
        <v>809</v>
      </c>
      <c r="B163" s="252" t="s">
        <v>613</v>
      </c>
      <c r="C163" s="116" t="s">
        <v>614</v>
      </c>
      <c r="D163" s="259">
        <v>8</v>
      </c>
      <c r="E163" s="281">
        <v>18000</v>
      </c>
      <c r="F163" s="225" t="s">
        <v>810</v>
      </c>
      <c r="G163" s="237" t="s">
        <v>615</v>
      </c>
      <c r="H163" s="255">
        <f>'[2]REGISTRO REQ. B Y S  SIGA'!AB11</f>
        <v>44575</v>
      </c>
      <c r="I163" s="254">
        <f>'[2]REGISTRO REQ. B Y S  SIGA'!AC11</f>
        <v>44650</v>
      </c>
      <c r="J163" s="55"/>
    </row>
    <row r="164" spans="1:10" s="249" customFormat="1" ht="60.75" customHeight="1">
      <c r="A164" s="222" t="s">
        <v>811</v>
      </c>
      <c r="B164" s="252" t="s">
        <v>613</v>
      </c>
      <c r="C164" s="116" t="s">
        <v>614</v>
      </c>
      <c r="D164" s="259">
        <v>10</v>
      </c>
      <c r="E164" s="281">
        <v>24000</v>
      </c>
      <c r="F164" s="225" t="s">
        <v>812</v>
      </c>
      <c r="G164" s="237" t="s">
        <v>615</v>
      </c>
      <c r="H164" s="255">
        <f>'[2]REGISTRO REQ. B Y S  SIGA'!AB12</f>
        <v>44575</v>
      </c>
      <c r="I164" s="254">
        <f>'[2]REGISTRO REQ. B Y S  SIGA'!AC12</f>
        <v>44650</v>
      </c>
      <c r="J164" s="55"/>
    </row>
    <row r="165" spans="1:10" s="249" customFormat="1" ht="69.75" customHeight="1">
      <c r="A165" s="222" t="s">
        <v>813</v>
      </c>
      <c r="B165" s="252" t="s">
        <v>613</v>
      </c>
      <c r="C165" s="116" t="s">
        <v>614</v>
      </c>
      <c r="D165" s="259">
        <v>15</v>
      </c>
      <c r="E165" s="281">
        <v>18000</v>
      </c>
      <c r="F165" s="225" t="s">
        <v>814</v>
      </c>
      <c r="G165" s="237" t="s">
        <v>615</v>
      </c>
      <c r="H165" s="255">
        <f>'[2]REGISTRO REQ. B Y S  SIGA'!AB13</f>
        <v>44575</v>
      </c>
      <c r="I165" s="254">
        <f>'[2]REGISTRO REQ. B Y S  SIGA'!AC13</f>
        <v>44650</v>
      </c>
      <c r="J165" s="55"/>
    </row>
    <row r="166" spans="1:10" s="249" customFormat="1" ht="57.75" customHeight="1">
      <c r="A166" s="222" t="s">
        <v>815</v>
      </c>
      <c r="B166" s="252" t="s">
        <v>613</v>
      </c>
      <c r="C166" s="116" t="s">
        <v>614</v>
      </c>
      <c r="D166" s="259">
        <v>19</v>
      </c>
      <c r="E166" s="281">
        <v>18000</v>
      </c>
      <c r="F166" s="225" t="s">
        <v>816</v>
      </c>
      <c r="G166" s="237" t="s">
        <v>615</v>
      </c>
      <c r="H166" s="255">
        <f>'[2]REGISTRO REQ. B Y S  SIGA'!AB14</f>
        <v>44575</v>
      </c>
      <c r="I166" s="254">
        <f>'[2]REGISTRO REQ. B Y S  SIGA'!AC14</f>
        <v>44650</v>
      </c>
      <c r="J166" s="55"/>
    </row>
    <row r="167" spans="1:10" s="249" customFormat="1" ht="63" customHeight="1">
      <c r="A167" s="222" t="s">
        <v>817</v>
      </c>
      <c r="B167" s="252" t="s">
        <v>613</v>
      </c>
      <c r="C167" s="116" t="s">
        <v>614</v>
      </c>
      <c r="D167" s="259">
        <v>23</v>
      </c>
      <c r="E167" s="281">
        <v>24000</v>
      </c>
      <c r="F167" s="225" t="s">
        <v>818</v>
      </c>
      <c r="G167" s="237" t="s">
        <v>615</v>
      </c>
      <c r="H167" s="255">
        <f>'[2]REGISTRO REQ. B Y S  SIGA'!AB15</f>
        <v>44580</v>
      </c>
      <c r="I167" s="254">
        <f>'[2]REGISTRO REQ. B Y S  SIGA'!AC15</f>
        <v>44685</v>
      </c>
      <c r="J167" s="55"/>
    </row>
    <row r="168" spans="1:10" s="249" customFormat="1" ht="87.75" customHeight="1">
      <c r="A168" s="222" t="s">
        <v>819</v>
      </c>
      <c r="B168" s="252" t="s">
        <v>613</v>
      </c>
      <c r="C168" s="116" t="s">
        <v>614</v>
      </c>
      <c r="D168" s="259">
        <v>30</v>
      </c>
      <c r="E168" s="281">
        <v>18000</v>
      </c>
      <c r="F168" s="225" t="s">
        <v>665</v>
      </c>
      <c r="G168" s="237" t="s">
        <v>615</v>
      </c>
      <c r="H168" s="255">
        <f>'[2]REGISTRO REQ. B Y S  SIGA'!AB16</f>
        <v>44580</v>
      </c>
      <c r="I168" s="254">
        <f>'[2]REGISTRO REQ. B Y S  SIGA'!AC16</f>
        <v>44650</v>
      </c>
      <c r="J168" s="55"/>
    </row>
    <row r="169" spans="1:10" s="249" customFormat="1" ht="36.75" customHeight="1">
      <c r="A169" s="274" t="s">
        <v>820</v>
      </c>
      <c r="B169" s="252" t="s">
        <v>613</v>
      </c>
      <c r="C169" s="116" t="s">
        <v>614</v>
      </c>
      <c r="D169" s="284">
        <v>33</v>
      </c>
      <c r="E169" s="281">
        <v>26900</v>
      </c>
      <c r="F169" s="225">
        <v>20516861950</v>
      </c>
      <c r="G169" s="237" t="s">
        <v>615</v>
      </c>
      <c r="H169" s="255">
        <f>'[2]REGISTRO REQ. B Y S  SIGA'!AB17</f>
        <v>44582</v>
      </c>
      <c r="I169" s="254">
        <f>'[2]REGISTRO REQ. B Y S  SIGA'!AC17</f>
        <v>44642</v>
      </c>
      <c r="J169" s="55"/>
    </row>
    <row r="170" spans="1:10" s="249" customFormat="1" ht="51.75" customHeight="1">
      <c r="A170" s="222" t="s">
        <v>821</v>
      </c>
      <c r="B170" s="252" t="s">
        <v>613</v>
      </c>
      <c r="C170" s="116" t="s">
        <v>614</v>
      </c>
      <c r="D170" s="284">
        <v>35</v>
      </c>
      <c r="E170" s="281">
        <v>19500</v>
      </c>
      <c r="F170" s="225" t="s">
        <v>646</v>
      </c>
      <c r="G170" s="237" t="s">
        <v>615</v>
      </c>
      <c r="H170" s="255">
        <f>'[2]REGISTRO REQ. B Y S  SIGA'!AB18</f>
        <v>44582</v>
      </c>
      <c r="I170" s="254">
        <f>'[2]REGISTRO REQ. B Y S  SIGA'!AC18</f>
        <v>44652</v>
      </c>
      <c r="J170" s="55"/>
    </row>
    <row r="171" spans="1:10" s="249" customFormat="1" ht="30">
      <c r="A171" s="222" t="s">
        <v>822</v>
      </c>
      <c r="B171" s="252" t="s">
        <v>613</v>
      </c>
      <c r="C171" s="116" t="s">
        <v>614</v>
      </c>
      <c r="D171" s="285">
        <v>48</v>
      </c>
      <c r="E171" s="281">
        <v>21000</v>
      </c>
      <c r="F171" s="225" t="s">
        <v>823</v>
      </c>
      <c r="G171" s="237" t="s">
        <v>615</v>
      </c>
      <c r="H171" s="255">
        <f>'[2]REGISTRO REQ. B Y S  SIGA'!AB19</f>
        <v>44588</v>
      </c>
      <c r="I171" s="254">
        <f>'[2]REGISTRO REQ. B Y S  SIGA'!AC19</f>
        <v>44658</v>
      </c>
      <c r="J171" s="55"/>
    </row>
    <row r="172" spans="1:10" s="249" customFormat="1" ht="31.5" customHeight="1">
      <c r="A172" s="222" t="s">
        <v>824</v>
      </c>
      <c r="B172" s="252" t="s">
        <v>613</v>
      </c>
      <c r="C172" s="116" t="s">
        <v>614</v>
      </c>
      <c r="D172" s="259">
        <v>56</v>
      </c>
      <c r="E172" s="281">
        <v>18000</v>
      </c>
      <c r="F172" s="225" t="s">
        <v>825</v>
      </c>
      <c r="G172" s="237" t="s">
        <v>615</v>
      </c>
      <c r="H172" s="255">
        <f>'[2]REGISTRO REQ. B Y S  SIGA'!AB20</f>
        <v>44592</v>
      </c>
      <c r="I172" s="254">
        <f>'[2]REGISTRO REQ. B Y S  SIGA'!AC20</f>
        <v>44667</v>
      </c>
      <c r="J172" s="55"/>
    </row>
    <row r="173" spans="1:10" s="249" customFormat="1" ht="65.25" customHeight="1">
      <c r="A173" s="222" t="s">
        <v>826</v>
      </c>
      <c r="B173" s="252" t="s">
        <v>613</v>
      </c>
      <c r="C173" s="116" t="s">
        <v>614</v>
      </c>
      <c r="D173" s="259">
        <v>59</v>
      </c>
      <c r="E173" s="281">
        <v>35000</v>
      </c>
      <c r="F173" s="225" t="s">
        <v>827</v>
      </c>
      <c r="G173" s="237" t="s">
        <v>615</v>
      </c>
      <c r="H173" s="255">
        <f>'[2]REGISTRO REQ. B Y S  SIGA'!AB21</f>
        <v>44593</v>
      </c>
      <c r="I173" s="254">
        <f>'[2]REGISTRO REQ. B Y S  SIGA'!AC21</f>
        <v>44713</v>
      </c>
      <c r="J173" s="55"/>
    </row>
    <row r="174" spans="1:10" s="249" customFormat="1" ht="60" customHeight="1">
      <c r="A174" s="222" t="s">
        <v>828</v>
      </c>
      <c r="B174" s="252" t="s">
        <v>613</v>
      </c>
      <c r="C174" s="116" t="s">
        <v>614</v>
      </c>
      <c r="D174" s="259">
        <v>61</v>
      </c>
      <c r="E174" s="281">
        <v>18000</v>
      </c>
      <c r="F174" s="225" t="s">
        <v>829</v>
      </c>
      <c r="G174" s="237" t="s">
        <v>615</v>
      </c>
      <c r="H174" s="255">
        <f>'[2]REGISTRO REQ. B Y S  SIGA'!AB22</f>
        <v>44593</v>
      </c>
      <c r="I174" s="254">
        <f>'[2]REGISTRO REQ. B Y S  SIGA'!AC22</f>
        <v>44683</v>
      </c>
      <c r="J174" s="55"/>
    </row>
    <row r="175" spans="1:10" s="249" customFormat="1" ht="92.25" customHeight="1">
      <c r="A175" s="222" t="s">
        <v>830</v>
      </c>
      <c r="B175" s="252" t="s">
        <v>613</v>
      </c>
      <c r="C175" s="116" t="s">
        <v>614</v>
      </c>
      <c r="D175" s="259">
        <v>63</v>
      </c>
      <c r="E175" s="281">
        <v>30000</v>
      </c>
      <c r="F175" s="225" t="s">
        <v>831</v>
      </c>
      <c r="G175" s="237" t="s">
        <v>615</v>
      </c>
      <c r="H175" s="255">
        <f>'[2]REGISTRO REQ. B Y S  SIGA'!AB23</f>
        <v>44593</v>
      </c>
      <c r="I175" s="254">
        <f>'[2]REGISTRO REQ. B Y S  SIGA'!AC23</f>
        <v>44713</v>
      </c>
      <c r="J175" s="55"/>
    </row>
    <row r="176" spans="1:10" s="249" customFormat="1" ht="69.75" customHeight="1">
      <c r="A176" s="222" t="s">
        <v>832</v>
      </c>
      <c r="B176" s="252" t="s">
        <v>613</v>
      </c>
      <c r="C176" s="116" t="s">
        <v>614</v>
      </c>
      <c r="D176" s="259">
        <v>65</v>
      </c>
      <c r="E176" s="281">
        <v>27500</v>
      </c>
      <c r="F176" s="225" t="s">
        <v>833</v>
      </c>
      <c r="G176" s="237" t="s">
        <v>615</v>
      </c>
      <c r="H176" s="255">
        <f>'[2]REGISTRO REQ. B Y S  SIGA'!AB24</f>
        <v>44593</v>
      </c>
      <c r="I176" s="254">
        <f>'[2]REGISTRO REQ. B Y S  SIGA'!AC24</f>
        <v>44713</v>
      </c>
      <c r="J176" s="55"/>
    </row>
    <row r="177" spans="1:10" s="249" customFormat="1" ht="74.25" customHeight="1">
      <c r="A177" s="222" t="s">
        <v>834</v>
      </c>
      <c r="B177" s="252" t="s">
        <v>613</v>
      </c>
      <c r="C177" s="116" t="s">
        <v>614</v>
      </c>
      <c r="D177" s="259">
        <v>66</v>
      </c>
      <c r="E177" s="281">
        <v>25000</v>
      </c>
      <c r="F177" s="225" t="s">
        <v>835</v>
      </c>
      <c r="G177" s="237" t="s">
        <v>615</v>
      </c>
      <c r="H177" s="255">
        <f>'[2]REGISTRO REQ. B Y S  SIGA'!AB25</f>
        <v>44593</v>
      </c>
      <c r="I177" s="254">
        <f>'[2]REGISTRO REQ. B Y S  SIGA'!AC25</f>
        <v>44713</v>
      </c>
      <c r="J177" s="55"/>
    </row>
    <row r="178" spans="1:10" s="249" customFormat="1" ht="60.75" customHeight="1">
      <c r="A178" s="222" t="s">
        <v>836</v>
      </c>
      <c r="B178" s="252" t="s">
        <v>613</v>
      </c>
      <c r="C178" s="116" t="s">
        <v>614</v>
      </c>
      <c r="D178" s="259">
        <v>67</v>
      </c>
      <c r="E178" s="281">
        <v>18000</v>
      </c>
      <c r="F178" s="225" t="s">
        <v>837</v>
      </c>
      <c r="G178" s="237" t="s">
        <v>615</v>
      </c>
      <c r="H178" s="255">
        <f>'[2]REGISTRO REQ. B Y S  SIGA'!AB26</f>
        <v>44593</v>
      </c>
      <c r="I178" s="254">
        <f>'[2]REGISTRO REQ. B Y S  SIGA'!AC26</f>
        <v>44683</v>
      </c>
      <c r="J178" s="55"/>
    </row>
    <row r="179" spans="1:10" s="249" customFormat="1" ht="78.75" customHeight="1">
      <c r="A179" s="222" t="s">
        <v>838</v>
      </c>
      <c r="B179" s="252" t="s">
        <v>613</v>
      </c>
      <c r="C179" s="116" t="s">
        <v>614</v>
      </c>
      <c r="D179" s="259">
        <v>95</v>
      </c>
      <c r="E179" s="281">
        <v>19500</v>
      </c>
      <c r="F179" s="225">
        <v>10430189587</v>
      </c>
      <c r="G179" s="237" t="s">
        <v>615</v>
      </c>
      <c r="H179" s="255">
        <f>'[2]REGISTRO REQ. B Y S  SIGA'!AB27</f>
        <v>44596</v>
      </c>
      <c r="I179" s="254">
        <f>'[2]REGISTRO REQ. B Y S  SIGA'!AC27</f>
        <v>44656</v>
      </c>
      <c r="J179" s="55"/>
    </row>
    <row r="180" spans="1:10" s="249" customFormat="1" ht="80.25" customHeight="1">
      <c r="A180" s="222" t="s">
        <v>839</v>
      </c>
      <c r="B180" s="252" t="s">
        <v>613</v>
      </c>
      <c r="C180" s="116" t="s">
        <v>614</v>
      </c>
      <c r="D180" s="259">
        <v>106</v>
      </c>
      <c r="E180" s="281">
        <v>24000</v>
      </c>
      <c r="F180" s="225" t="s">
        <v>840</v>
      </c>
      <c r="G180" s="237" t="s">
        <v>615</v>
      </c>
      <c r="H180" s="255">
        <f>'[2]REGISTRO REQ. B Y S  SIGA'!AB28</f>
        <v>44599</v>
      </c>
      <c r="I180" s="254">
        <f>'[2]REGISTRO REQ. B Y S  SIGA'!AC28</f>
        <v>44659</v>
      </c>
      <c r="J180" s="55"/>
    </row>
    <row r="181" spans="1:10" s="249" customFormat="1" ht="85.5" customHeight="1">
      <c r="A181" s="222" t="s">
        <v>841</v>
      </c>
      <c r="B181" s="252" t="s">
        <v>613</v>
      </c>
      <c r="C181" s="116" t="s">
        <v>614</v>
      </c>
      <c r="D181" s="259">
        <v>112</v>
      </c>
      <c r="E181" s="281">
        <v>21000</v>
      </c>
      <c r="F181" s="225" t="s">
        <v>842</v>
      </c>
      <c r="G181" s="237" t="s">
        <v>615</v>
      </c>
      <c r="H181" s="255">
        <f>'[2]REGISTRO REQ. B Y S  SIGA'!AB29</f>
        <v>44601</v>
      </c>
      <c r="I181" s="254">
        <f>'[2]REGISTRO REQ. B Y S  SIGA'!AC29</f>
        <v>44661</v>
      </c>
      <c r="J181" s="55"/>
    </row>
    <row r="182" spans="1:10" s="249" customFormat="1" ht="63" customHeight="1">
      <c r="A182" s="222" t="s">
        <v>843</v>
      </c>
      <c r="B182" s="252" t="s">
        <v>613</v>
      </c>
      <c r="C182" s="116" t="s">
        <v>614</v>
      </c>
      <c r="D182" s="223">
        <v>134</v>
      </c>
      <c r="E182" s="281">
        <v>23000</v>
      </c>
      <c r="F182" s="225">
        <v>20552120826</v>
      </c>
      <c r="G182" s="237" t="s">
        <v>844</v>
      </c>
      <c r="H182" s="255">
        <f>'[2]REGISTRO REQ. B Y S  SIGA'!AB30</f>
        <v>44610</v>
      </c>
      <c r="I182" s="254"/>
      <c r="J182" s="55"/>
    </row>
    <row r="183" spans="1:10" s="249" customFormat="1" ht="78" customHeight="1">
      <c r="A183" s="222" t="s">
        <v>845</v>
      </c>
      <c r="B183" s="252" t="s">
        <v>613</v>
      </c>
      <c r="C183" s="116" t="s">
        <v>614</v>
      </c>
      <c r="D183" s="223">
        <v>136</v>
      </c>
      <c r="E183" s="281">
        <v>26600</v>
      </c>
      <c r="F183" s="225">
        <v>10417697361</v>
      </c>
      <c r="G183" s="237" t="s">
        <v>615</v>
      </c>
      <c r="H183" s="255">
        <f>'[2]REGISTRO REQ. B Y S  SIGA'!AB31</f>
        <v>44615</v>
      </c>
      <c r="I183" s="254">
        <f>'[2]REGISTRO REQ. B Y S  SIGA'!AC31</f>
        <v>44645</v>
      </c>
      <c r="J183" s="55"/>
    </row>
    <row r="184" spans="1:10" s="249" customFormat="1" ht="84.75" customHeight="1">
      <c r="A184" s="222" t="s">
        <v>846</v>
      </c>
      <c r="B184" s="252" t="s">
        <v>613</v>
      </c>
      <c r="C184" s="116" t="s">
        <v>614</v>
      </c>
      <c r="D184" s="223">
        <v>137</v>
      </c>
      <c r="E184" s="281">
        <v>36650</v>
      </c>
      <c r="F184" s="225">
        <v>10803406907</v>
      </c>
      <c r="G184" s="237" t="s">
        <v>615</v>
      </c>
      <c r="H184" s="255">
        <f>'[2]REGISTRO REQ. B Y S  SIGA'!AB32</f>
        <v>44615</v>
      </c>
      <c r="I184" s="254">
        <f>'[2]REGISTRO REQ. B Y S  SIGA'!AC32</f>
        <v>44640</v>
      </c>
      <c r="J184" s="55"/>
    </row>
    <row r="185" spans="1:10" s="249" customFormat="1" ht="79.5" customHeight="1">
      <c r="A185" s="222" t="s">
        <v>847</v>
      </c>
      <c r="B185" s="252" t="s">
        <v>613</v>
      </c>
      <c r="C185" s="116" t="s">
        <v>614</v>
      </c>
      <c r="D185" s="223">
        <v>138</v>
      </c>
      <c r="E185" s="281">
        <v>36000</v>
      </c>
      <c r="F185" s="225">
        <v>10224994929</v>
      </c>
      <c r="G185" s="237" t="s">
        <v>615</v>
      </c>
      <c r="H185" s="255">
        <f>'[2]REGISTRO REQ. B Y S  SIGA'!AB33</f>
        <v>44615</v>
      </c>
      <c r="I185" s="254">
        <f>'[2]REGISTRO REQ. B Y S  SIGA'!AC33</f>
        <v>44640</v>
      </c>
      <c r="J185" s="55"/>
    </row>
    <row r="186" spans="1:10" s="249" customFormat="1" ht="72" customHeight="1">
      <c r="A186" s="222" t="s">
        <v>848</v>
      </c>
      <c r="B186" s="252" t="s">
        <v>613</v>
      </c>
      <c r="C186" s="116" t="s">
        <v>614</v>
      </c>
      <c r="D186" s="223">
        <v>142</v>
      </c>
      <c r="E186" s="253">
        <v>30000</v>
      </c>
      <c r="F186" s="225">
        <v>10440262851</v>
      </c>
      <c r="G186" s="237" t="s">
        <v>615</v>
      </c>
      <c r="H186" s="255">
        <f>'[2]REGISTRO REQ. B Y S  SIGA'!AB34</f>
        <v>44616</v>
      </c>
      <c r="I186" s="254">
        <f>'[2]REGISTRO REQ. B Y S  SIGA'!AC34</f>
        <v>44766</v>
      </c>
      <c r="J186" s="55"/>
    </row>
    <row r="187" spans="1:10" s="249" customFormat="1" ht="115.5" customHeight="1">
      <c r="A187" s="222" t="s">
        <v>849</v>
      </c>
      <c r="B187" s="252" t="s">
        <v>613</v>
      </c>
      <c r="C187" s="116" t="s">
        <v>614</v>
      </c>
      <c r="D187" s="223">
        <v>143</v>
      </c>
      <c r="E187" s="253">
        <v>20000</v>
      </c>
      <c r="F187" s="225">
        <v>10081942060</v>
      </c>
      <c r="G187" s="237" t="s">
        <v>615</v>
      </c>
      <c r="H187" s="255">
        <f>'[2]REGISTRO REQ. B Y S  SIGA'!AB35</f>
        <v>44616</v>
      </c>
      <c r="I187" s="254">
        <f>'[2]REGISTRO REQ. B Y S  SIGA'!AC35</f>
        <v>44716</v>
      </c>
      <c r="J187" s="55"/>
    </row>
    <row r="188" spans="1:10" s="249" customFormat="1" ht="67.5" customHeight="1">
      <c r="A188" s="222" t="s">
        <v>850</v>
      </c>
      <c r="B188" s="252" t="s">
        <v>613</v>
      </c>
      <c r="C188" s="116" t="s">
        <v>614</v>
      </c>
      <c r="D188" s="223">
        <v>149</v>
      </c>
      <c r="E188" s="253">
        <v>21000</v>
      </c>
      <c r="F188" s="225">
        <v>10095266156</v>
      </c>
      <c r="G188" s="237" t="s">
        <v>615</v>
      </c>
      <c r="H188" s="255">
        <f>'[2]REGISTRO REQ. B Y S  SIGA'!AB36</f>
        <v>44622</v>
      </c>
      <c r="I188" s="254">
        <f>'[2]REGISTRO REQ. B Y S  SIGA'!AC36</f>
        <v>44753</v>
      </c>
      <c r="J188" s="55"/>
    </row>
    <row r="189" spans="1:10" s="249" customFormat="1" ht="39" customHeight="1">
      <c r="A189" s="222" t="s">
        <v>851</v>
      </c>
      <c r="B189" s="252" t="s">
        <v>613</v>
      </c>
      <c r="C189" s="116" t="s">
        <v>614</v>
      </c>
      <c r="D189" s="223">
        <v>154</v>
      </c>
      <c r="E189" s="253">
        <v>35756</v>
      </c>
      <c r="F189" s="225">
        <v>20520525131</v>
      </c>
      <c r="G189" s="237" t="s">
        <v>615</v>
      </c>
      <c r="H189" s="255">
        <f>'[2]REGISTRO REQ. B Y S  SIGA'!AB37</f>
        <v>44622</v>
      </c>
      <c r="I189" s="254">
        <f>'[2]REGISTRO REQ. B Y S  SIGA'!AC37</f>
        <v>44642</v>
      </c>
      <c r="J189" s="55"/>
    </row>
    <row r="190" spans="1:10" s="249" customFormat="1" ht="81.75" customHeight="1">
      <c r="A190" s="222" t="s">
        <v>852</v>
      </c>
      <c r="B190" s="252" t="s">
        <v>613</v>
      </c>
      <c r="C190" s="116" t="s">
        <v>614</v>
      </c>
      <c r="D190" s="223">
        <v>156</v>
      </c>
      <c r="E190" s="281">
        <v>35100</v>
      </c>
      <c r="F190" s="225">
        <v>10106282809</v>
      </c>
      <c r="G190" s="237" t="s">
        <v>844</v>
      </c>
      <c r="H190" s="255">
        <f>'[2]REGISTRO REQ. B Y S  SIGA'!AB38</f>
        <v>44623</v>
      </c>
      <c r="I190" s="254"/>
      <c r="J190" s="55"/>
    </row>
    <row r="191" spans="1:10" s="249" customFormat="1" ht="72" customHeight="1">
      <c r="A191" s="222" t="s">
        <v>853</v>
      </c>
      <c r="B191" s="252" t="s">
        <v>613</v>
      </c>
      <c r="C191" s="116" t="s">
        <v>614</v>
      </c>
      <c r="D191" s="223">
        <v>165</v>
      </c>
      <c r="E191" s="253">
        <v>18000</v>
      </c>
      <c r="F191" s="225">
        <v>10413953192</v>
      </c>
      <c r="G191" s="237" t="s">
        <v>615</v>
      </c>
      <c r="H191" s="255">
        <f>'[2]REGISTRO REQ. B Y S  SIGA'!AB39</f>
        <v>44627</v>
      </c>
      <c r="I191" s="254">
        <f>'[2]REGISTRO REQ. B Y S  SIGA'!AC39</f>
        <v>44707</v>
      </c>
      <c r="J191" s="55"/>
    </row>
    <row r="192" spans="1:10" s="249" customFormat="1" ht="15">
      <c r="A192" s="222" t="s">
        <v>854</v>
      </c>
      <c r="B192" s="252" t="s">
        <v>613</v>
      </c>
      <c r="C192" s="116" t="s">
        <v>614</v>
      </c>
      <c r="D192" s="223">
        <v>169</v>
      </c>
      <c r="E192" s="253">
        <v>24000</v>
      </c>
      <c r="F192" s="225">
        <v>20552223552</v>
      </c>
      <c r="G192" s="237" t="s">
        <v>844</v>
      </c>
      <c r="H192" s="255">
        <f>'[2]REGISTRO REQ. B Y S  SIGA'!AB40</f>
        <v>44628</v>
      </c>
      <c r="I192" s="254"/>
      <c r="J192" s="55"/>
    </row>
    <row r="193" spans="1:10" s="249" customFormat="1" ht="57" customHeight="1">
      <c r="A193" s="222" t="s">
        <v>855</v>
      </c>
      <c r="B193" s="252" t="s">
        <v>613</v>
      </c>
      <c r="C193" s="116" t="s">
        <v>614</v>
      </c>
      <c r="D193" s="223">
        <v>172</v>
      </c>
      <c r="E193" s="253">
        <v>19500</v>
      </c>
      <c r="F193" s="225">
        <v>10408833731</v>
      </c>
      <c r="G193" s="237" t="s">
        <v>615</v>
      </c>
      <c r="H193" s="255">
        <f>'[2]REGISTRO REQ. B Y S  SIGA'!AB41</f>
        <v>44630</v>
      </c>
      <c r="I193" s="254">
        <f>'[2]REGISTRO REQ. B Y S  SIGA'!AC41</f>
        <v>44710</v>
      </c>
      <c r="J193" s="55"/>
    </row>
    <row r="194" spans="1:10" s="249" customFormat="1" ht="15">
      <c r="A194" s="222" t="s">
        <v>856</v>
      </c>
      <c r="B194" s="252" t="s">
        <v>613</v>
      </c>
      <c r="C194" s="116" t="s">
        <v>614</v>
      </c>
      <c r="D194" s="223">
        <v>178</v>
      </c>
      <c r="E194" s="253">
        <v>28000</v>
      </c>
      <c r="F194" s="225">
        <v>20601368162</v>
      </c>
      <c r="G194" s="237" t="s">
        <v>615</v>
      </c>
      <c r="H194" s="255">
        <f>'[2]REGISTRO REQ. B Y S  SIGA'!AB42</f>
        <v>44635</v>
      </c>
      <c r="I194" s="254">
        <f>'[2]REGISTRO REQ. B Y S  SIGA'!AC42</f>
        <v>44645</v>
      </c>
      <c r="J194" s="55"/>
    </row>
    <row r="195" spans="1:10" s="249" customFormat="1" ht="93" customHeight="1">
      <c r="A195" s="222" t="s">
        <v>857</v>
      </c>
      <c r="B195" s="252" t="s">
        <v>613</v>
      </c>
      <c r="C195" s="116" t="s">
        <v>614</v>
      </c>
      <c r="D195" s="223">
        <v>183</v>
      </c>
      <c r="E195" s="253">
        <v>24000</v>
      </c>
      <c r="F195" s="225">
        <v>10469213060</v>
      </c>
      <c r="G195" s="237" t="s">
        <v>615</v>
      </c>
      <c r="H195" s="255">
        <f>'[2]REGISTRO REQ. B Y S  SIGA'!AB43</f>
        <v>44636</v>
      </c>
      <c r="I195" s="254">
        <f>'[2]REGISTRO REQ. B Y S  SIGA'!AC43</f>
        <v>44746</v>
      </c>
      <c r="J195" s="55"/>
    </row>
    <row r="196" spans="1:10" s="249" customFormat="1" ht="102" customHeight="1">
      <c r="A196" s="222" t="s">
        <v>858</v>
      </c>
      <c r="B196" s="252" t="s">
        <v>613</v>
      </c>
      <c r="C196" s="116" t="s">
        <v>614</v>
      </c>
      <c r="D196" s="223">
        <v>184</v>
      </c>
      <c r="E196" s="253">
        <v>20000</v>
      </c>
      <c r="F196" s="225">
        <v>10461635216</v>
      </c>
      <c r="G196" s="237" t="s">
        <v>615</v>
      </c>
      <c r="H196" s="255">
        <f>'[2]REGISTRO REQ. B Y S  SIGA'!AB44</f>
        <v>44636</v>
      </c>
      <c r="I196" s="254">
        <f>'[2]REGISTRO REQ. B Y S  SIGA'!AC44</f>
        <v>44746</v>
      </c>
      <c r="J196" s="55"/>
    </row>
    <row r="197" spans="1:10" s="249" customFormat="1" ht="87" customHeight="1">
      <c r="A197" s="222" t="s">
        <v>859</v>
      </c>
      <c r="B197" s="252" t="s">
        <v>613</v>
      </c>
      <c r="C197" s="116" t="s">
        <v>614</v>
      </c>
      <c r="D197" s="223">
        <v>190</v>
      </c>
      <c r="E197" s="281">
        <v>36630</v>
      </c>
      <c r="F197" s="225">
        <v>10432764503</v>
      </c>
      <c r="G197" s="237" t="s">
        <v>615</v>
      </c>
      <c r="H197" s="255">
        <f>'[2]REGISTRO REQ. B Y S  SIGA'!AB45</f>
        <v>44635</v>
      </c>
      <c r="I197" s="254">
        <f>'[2]REGISTRO REQ. B Y S  SIGA'!AC45</f>
        <v>44660</v>
      </c>
      <c r="J197" s="55"/>
    </row>
    <row r="198" spans="1:10" s="249" customFormat="1" ht="90" customHeight="1">
      <c r="A198" s="222" t="s">
        <v>860</v>
      </c>
      <c r="B198" s="252" t="s">
        <v>613</v>
      </c>
      <c r="C198" s="116" t="s">
        <v>614</v>
      </c>
      <c r="D198" s="223">
        <v>192</v>
      </c>
      <c r="E198" s="253">
        <v>24000</v>
      </c>
      <c r="F198" s="225">
        <v>10461065029</v>
      </c>
      <c r="G198" s="237" t="s">
        <v>615</v>
      </c>
      <c r="H198" s="255">
        <f>'[2]REGISTRO REQ. B Y S  SIGA'!AB46</f>
        <v>44638</v>
      </c>
      <c r="I198" s="254">
        <f>'[2]REGISTRO REQ. B Y S  SIGA'!AC46</f>
        <v>44748</v>
      </c>
      <c r="J198" s="55"/>
    </row>
    <row r="199" spans="1:10" s="249" customFormat="1" ht="72" customHeight="1">
      <c r="A199" s="222" t="s">
        <v>861</v>
      </c>
      <c r="B199" s="252" t="s">
        <v>613</v>
      </c>
      <c r="C199" s="116" t="s">
        <v>614</v>
      </c>
      <c r="D199" s="223">
        <v>211</v>
      </c>
      <c r="E199" s="253">
        <v>24000</v>
      </c>
      <c r="F199" s="225">
        <v>10701894958</v>
      </c>
      <c r="G199" s="237" t="s">
        <v>615</v>
      </c>
      <c r="H199" s="255">
        <f>'[2]REGISTRO REQ. B Y S  SIGA'!AB47</f>
        <v>44649</v>
      </c>
      <c r="I199" s="254">
        <f>'[2]REGISTRO REQ. B Y S  SIGA'!AC47</f>
        <v>44749</v>
      </c>
      <c r="J199" s="55"/>
    </row>
    <row r="200" spans="1:10" s="249" customFormat="1" ht="90" customHeight="1">
      <c r="A200" s="222" t="s">
        <v>862</v>
      </c>
      <c r="B200" s="252" t="s">
        <v>613</v>
      </c>
      <c r="C200" s="116" t="s">
        <v>614</v>
      </c>
      <c r="D200" s="223">
        <v>213</v>
      </c>
      <c r="E200" s="253">
        <v>28500</v>
      </c>
      <c r="F200" s="225">
        <v>10434620959</v>
      </c>
      <c r="G200" s="237" t="s">
        <v>844</v>
      </c>
      <c r="H200" s="255">
        <f>'[2]REGISTRO REQ. B Y S  SIGA'!AB48</f>
        <v>44649</v>
      </c>
      <c r="I200" s="254"/>
      <c r="J200" s="55"/>
    </row>
    <row r="201" spans="1:10" s="249" customFormat="1" ht="72.75" customHeight="1">
      <c r="A201" s="222" t="s">
        <v>863</v>
      </c>
      <c r="B201" s="252" t="s">
        <v>613</v>
      </c>
      <c r="C201" s="116" t="s">
        <v>614</v>
      </c>
      <c r="D201" s="223">
        <v>214</v>
      </c>
      <c r="E201" s="253">
        <v>36282.879999999997</v>
      </c>
      <c r="F201" s="225">
        <v>10717057860</v>
      </c>
      <c r="G201" s="237" t="s">
        <v>615</v>
      </c>
      <c r="H201" s="255">
        <f>'[2]REGISTRO REQ. B Y S  SIGA'!AB49</f>
        <v>44649</v>
      </c>
      <c r="I201" s="254">
        <f>'[2]REGISTRO REQ. B Y S  SIGA'!AC49</f>
        <v>44714</v>
      </c>
      <c r="J201" s="55"/>
    </row>
    <row r="202" spans="1:10" s="249" customFormat="1" ht="82.5" customHeight="1">
      <c r="A202" s="222" t="s">
        <v>864</v>
      </c>
      <c r="B202" s="252" t="s">
        <v>613</v>
      </c>
      <c r="C202" s="116" t="s">
        <v>614</v>
      </c>
      <c r="D202" s="223">
        <v>219</v>
      </c>
      <c r="E202" s="253">
        <v>20000</v>
      </c>
      <c r="F202" s="225">
        <v>10471590865</v>
      </c>
      <c r="G202" s="237" t="s">
        <v>615</v>
      </c>
      <c r="H202" s="255">
        <f>'[2]REGISTRO REQ. B Y S  SIGA'!AB50</f>
        <v>44651</v>
      </c>
      <c r="I202" s="254">
        <f>'[2]REGISTRO REQ. B Y S  SIGA'!AC50</f>
        <v>44741</v>
      </c>
      <c r="J202" s="55"/>
    </row>
    <row r="203" spans="1:10" s="249" customFormat="1" ht="15">
      <c r="A203" s="222" t="s">
        <v>865</v>
      </c>
      <c r="B203" s="252" t="s">
        <v>613</v>
      </c>
      <c r="C203" s="116" t="s">
        <v>614</v>
      </c>
      <c r="D203" s="223">
        <v>230</v>
      </c>
      <c r="E203" s="253">
        <v>18000</v>
      </c>
      <c r="F203" s="225" t="s">
        <v>866</v>
      </c>
      <c r="G203" s="237" t="s">
        <v>844</v>
      </c>
      <c r="H203" s="255">
        <f>'[2]REGISTRO REQ. B Y S  SIGA'!AB51</f>
        <v>44655</v>
      </c>
      <c r="I203" s="254"/>
      <c r="J203" s="55"/>
    </row>
    <row r="204" spans="1:10" s="249" customFormat="1" ht="83.25" customHeight="1">
      <c r="A204" s="222" t="s">
        <v>867</v>
      </c>
      <c r="B204" s="252" t="s">
        <v>613</v>
      </c>
      <c r="C204" s="116" t="s">
        <v>614</v>
      </c>
      <c r="D204" s="223">
        <v>231</v>
      </c>
      <c r="E204" s="253">
        <v>36690</v>
      </c>
      <c r="F204" s="225">
        <v>20362628939</v>
      </c>
      <c r="G204" s="237" t="s">
        <v>615</v>
      </c>
      <c r="H204" s="255">
        <f>'[2]REGISTRO REQ. B Y S  SIGA'!AB52</f>
        <v>44656</v>
      </c>
      <c r="I204" s="254">
        <f>'[2]REGISTRO REQ. B Y S  SIGA'!AC52</f>
        <v>44686</v>
      </c>
      <c r="J204" s="55"/>
    </row>
    <row r="205" spans="1:10" s="249" customFormat="1" ht="79.5" customHeight="1">
      <c r="A205" s="222" t="s">
        <v>868</v>
      </c>
      <c r="B205" s="252" t="s">
        <v>613</v>
      </c>
      <c r="C205" s="116" t="s">
        <v>614</v>
      </c>
      <c r="D205" s="223">
        <v>233</v>
      </c>
      <c r="E205" s="253">
        <v>34060.699999999997</v>
      </c>
      <c r="F205" s="225">
        <v>10465759378</v>
      </c>
      <c r="G205" s="237" t="s">
        <v>844</v>
      </c>
      <c r="H205" s="255">
        <f>'[2]REGISTRO REQ. B Y S  SIGA'!AB53</f>
        <v>44659</v>
      </c>
      <c r="I205" s="254"/>
      <c r="J205" s="55"/>
    </row>
    <row r="206" spans="1:10" s="249" customFormat="1" ht="98.25" customHeight="1">
      <c r="A206" s="222" t="s">
        <v>869</v>
      </c>
      <c r="B206" s="252" t="s">
        <v>613</v>
      </c>
      <c r="C206" s="116" t="s">
        <v>614</v>
      </c>
      <c r="D206" s="223">
        <v>236</v>
      </c>
      <c r="E206" s="253">
        <v>25021.14</v>
      </c>
      <c r="F206" s="225">
        <v>20601038162</v>
      </c>
      <c r="G206" s="237" t="s">
        <v>844</v>
      </c>
      <c r="H206" s="255">
        <f>'[2]REGISTRO REQ. B Y S  SIGA'!AB54</f>
        <v>44662</v>
      </c>
      <c r="I206" s="254">
        <f>'[2]REGISTRO REQ. B Y S  SIGA'!AC54</f>
        <v>44722</v>
      </c>
      <c r="J206" s="55"/>
    </row>
    <row r="207" spans="1:10" s="249" customFormat="1" ht="57.75" customHeight="1">
      <c r="A207" s="282" t="s">
        <v>870</v>
      </c>
      <c r="B207" s="252" t="s">
        <v>613</v>
      </c>
      <c r="C207" s="116" t="s">
        <v>614</v>
      </c>
      <c r="D207" s="223">
        <v>238</v>
      </c>
      <c r="E207" s="253">
        <v>18000</v>
      </c>
      <c r="F207" s="225">
        <v>10096184951</v>
      </c>
      <c r="G207" s="237" t="s">
        <v>615</v>
      </c>
      <c r="H207" s="255">
        <f>'[2]REGISTRO REQ. B Y S  SIGA'!AB55</f>
        <v>44664</v>
      </c>
      <c r="I207" s="254">
        <f>'[2]REGISTRO REQ. B Y S  SIGA'!AC55</f>
        <v>44744</v>
      </c>
      <c r="J207" s="55"/>
    </row>
    <row r="208" spans="1:10" s="249" customFormat="1" ht="39.75" customHeight="1">
      <c r="A208" s="283" t="s">
        <v>871</v>
      </c>
      <c r="B208" s="252" t="s">
        <v>613</v>
      </c>
      <c r="C208" s="116" t="s">
        <v>614</v>
      </c>
      <c r="D208" s="223">
        <v>240</v>
      </c>
      <c r="E208" s="253">
        <v>18000</v>
      </c>
      <c r="F208" s="225">
        <v>10428830062</v>
      </c>
      <c r="G208" s="237" t="s">
        <v>615</v>
      </c>
      <c r="H208" s="255">
        <f>'[2]REGISTRO REQ. B Y S  SIGA'!AB56</f>
        <v>44664</v>
      </c>
      <c r="I208" s="254">
        <f>'[2]REGISTRO REQ. B Y S  SIGA'!AC56</f>
        <v>44744</v>
      </c>
      <c r="J208" s="55"/>
    </row>
    <row r="209" spans="1:10" s="249" customFormat="1" ht="27" customHeight="1">
      <c r="A209" s="283" t="s">
        <v>872</v>
      </c>
      <c r="B209" s="252" t="s">
        <v>613</v>
      </c>
      <c r="C209" s="116" t="s">
        <v>614</v>
      </c>
      <c r="D209" s="223">
        <v>241</v>
      </c>
      <c r="E209" s="253">
        <v>18000</v>
      </c>
      <c r="F209" s="225">
        <v>10446087954</v>
      </c>
      <c r="G209" s="237" t="s">
        <v>615</v>
      </c>
      <c r="H209" s="255">
        <f>'[2]REGISTRO REQ. B Y S  SIGA'!AB57</f>
        <v>44664</v>
      </c>
      <c r="I209" s="254">
        <f>'[2]REGISTRO REQ. B Y S  SIGA'!AC57</f>
        <v>44744</v>
      </c>
      <c r="J209" s="55"/>
    </row>
    <row r="210" spans="1:10" s="249" customFormat="1" ht="44.25" customHeight="1">
      <c r="A210" s="283" t="s">
        <v>873</v>
      </c>
      <c r="B210" s="252" t="s">
        <v>613</v>
      </c>
      <c r="C210" s="116" t="s">
        <v>614</v>
      </c>
      <c r="D210" s="223">
        <v>242</v>
      </c>
      <c r="E210" s="253">
        <v>18000</v>
      </c>
      <c r="F210" s="225">
        <v>10448304634</v>
      </c>
      <c r="G210" s="237" t="s">
        <v>844</v>
      </c>
      <c r="H210" s="255">
        <f>'[2]REGISTRO REQ. B Y S  SIGA'!AB58</f>
        <v>44664</v>
      </c>
      <c r="I210" s="254">
        <f>'[2]REGISTRO REQ. B Y S  SIGA'!AC58</f>
        <v>44744</v>
      </c>
      <c r="J210" s="55"/>
    </row>
    <row r="211" spans="1:10" s="249" customFormat="1" ht="45.75" customHeight="1">
      <c r="A211" s="283" t="s">
        <v>874</v>
      </c>
      <c r="B211" s="252" t="s">
        <v>613</v>
      </c>
      <c r="C211" s="116" t="s">
        <v>614</v>
      </c>
      <c r="D211" s="223">
        <v>243</v>
      </c>
      <c r="E211" s="253">
        <v>18000</v>
      </c>
      <c r="F211" s="225">
        <v>10400727223</v>
      </c>
      <c r="G211" s="237" t="s">
        <v>615</v>
      </c>
      <c r="H211" s="255">
        <f>'[2]REGISTRO REQ. B Y S  SIGA'!AB59</f>
        <v>44664</v>
      </c>
      <c r="I211" s="254">
        <f>'[2]REGISTRO REQ. B Y S  SIGA'!AC59</f>
        <v>44744</v>
      </c>
      <c r="J211" s="55"/>
    </row>
    <row r="212" spans="1:10" s="249" customFormat="1" ht="64.5" customHeight="1">
      <c r="A212" s="283" t="s">
        <v>875</v>
      </c>
      <c r="B212" s="252" t="s">
        <v>613</v>
      </c>
      <c r="C212" s="116" t="s">
        <v>614</v>
      </c>
      <c r="D212" s="223">
        <v>245</v>
      </c>
      <c r="E212" s="253">
        <v>18000</v>
      </c>
      <c r="F212" s="225" t="s">
        <v>812</v>
      </c>
      <c r="G212" s="237" t="s">
        <v>615</v>
      </c>
      <c r="H212" s="255">
        <f>'[2]REGISTRO REQ. B Y S  SIGA'!AB60</f>
        <v>44664</v>
      </c>
      <c r="I212" s="254">
        <f>'[2]REGISTRO REQ. B Y S  SIGA'!AC60</f>
        <v>44744</v>
      </c>
      <c r="J212" s="55"/>
    </row>
    <row r="213" spans="1:10" s="249" customFormat="1" ht="80.25" customHeight="1">
      <c r="A213" s="222" t="s">
        <v>876</v>
      </c>
      <c r="B213" s="252" t="s">
        <v>613</v>
      </c>
      <c r="C213" s="116" t="s">
        <v>614</v>
      </c>
      <c r="D213" s="223">
        <v>246</v>
      </c>
      <c r="E213" s="253">
        <v>33000</v>
      </c>
      <c r="F213" s="225">
        <v>10475831310</v>
      </c>
      <c r="G213" s="237" t="s">
        <v>615</v>
      </c>
      <c r="H213" s="255">
        <f>'[2]REGISTRO REQ. B Y S  SIGA'!AB61</f>
        <v>44664</v>
      </c>
      <c r="I213" s="254">
        <f>'[2]REGISTRO REQ. B Y S  SIGA'!AC61</f>
        <v>44839</v>
      </c>
      <c r="J213" s="55" t="s">
        <v>877</v>
      </c>
    </row>
    <row r="214" spans="1:10" s="249" customFormat="1" ht="27.75" customHeight="1">
      <c r="A214" s="283" t="s">
        <v>878</v>
      </c>
      <c r="B214" s="252" t="s">
        <v>613</v>
      </c>
      <c r="C214" s="116" t="s">
        <v>614</v>
      </c>
      <c r="D214" s="223">
        <v>248</v>
      </c>
      <c r="E214" s="253">
        <v>32500</v>
      </c>
      <c r="F214" s="225">
        <v>10427169427</v>
      </c>
      <c r="G214" s="237" t="s">
        <v>615</v>
      </c>
      <c r="H214" s="255">
        <f>'[2]REGISTRO REQ. B Y S  SIGA'!AB62</f>
        <v>44664</v>
      </c>
      <c r="I214" s="254">
        <f>'[2]REGISTRO REQ. B Y S  SIGA'!AC62</f>
        <v>44809</v>
      </c>
      <c r="J214" s="55"/>
    </row>
    <row r="215" spans="1:10" s="249" customFormat="1" ht="30">
      <c r="A215" s="222" t="s">
        <v>879</v>
      </c>
      <c r="B215" s="252" t="s">
        <v>613</v>
      </c>
      <c r="C215" s="116" t="s">
        <v>614</v>
      </c>
      <c r="D215" s="223">
        <v>249</v>
      </c>
      <c r="E215" s="253">
        <v>21000</v>
      </c>
      <c r="F215" s="225">
        <v>10104136538</v>
      </c>
      <c r="G215" s="237" t="s">
        <v>615</v>
      </c>
      <c r="H215" s="255">
        <f>'[2]REGISTRO REQ. B Y S  SIGA'!AB63</f>
        <v>44664</v>
      </c>
      <c r="I215" s="254">
        <f>'[2]REGISTRO REQ. B Y S  SIGA'!AC63</f>
        <v>44744</v>
      </c>
      <c r="J215" s="55"/>
    </row>
    <row r="216" spans="1:10" s="249" customFormat="1" ht="53.25" customHeight="1">
      <c r="A216" s="283" t="s">
        <v>880</v>
      </c>
      <c r="B216" s="252" t="s">
        <v>613</v>
      </c>
      <c r="C216" s="116" t="s">
        <v>614</v>
      </c>
      <c r="D216" s="223">
        <v>251</v>
      </c>
      <c r="E216" s="253">
        <v>35000</v>
      </c>
      <c r="F216" s="225">
        <v>10096003116</v>
      </c>
      <c r="G216" s="237" t="s">
        <v>844</v>
      </c>
      <c r="H216" s="255">
        <f>'[2]REGISTRO REQ. B Y S  SIGA'!AB64</f>
        <v>44669</v>
      </c>
      <c r="I216" s="254"/>
      <c r="J216" s="55"/>
    </row>
    <row r="217" spans="1:10" s="249" customFormat="1" ht="53.25" customHeight="1">
      <c r="A217" s="222" t="s">
        <v>881</v>
      </c>
      <c r="B217" s="252" t="s">
        <v>613</v>
      </c>
      <c r="C217" s="116" t="s">
        <v>614</v>
      </c>
      <c r="D217" s="223">
        <v>253</v>
      </c>
      <c r="E217" s="253">
        <v>18000</v>
      </c>
      <c r="F217" s="225" t="s">
        <v>825</v>
      </c>
      <c r="G217" s="237" t="s">
        <v>615</v>
      </c>
      <c r="H217" s="255">
        <f>'[2]REGISTRO REQ. B Y S  SIGA'!AB65</f>
        <v>44670</v>
      </c>
      <c r="I217" s="254">
        <f>'[2]REGISTRO REQ. B Y S  SIGA'!AC65</f>
        <v>44750</v>
      </c>
      <c r="J217" s="55"/>
    </row>
    <row r="218" spans="1:10" s="249" customFormat="1" ht="15">
      <c r="A218" s="222" t="s">
        <v>882</v>
      </c>
      <c r="B218" s="252" t="s">
        <v>613</v>
      </c>
      <c r="C218" s="116" t="s">
        <v>614</v>
      </c>
      <c r="D218" s="223">
        <v>287</v>
      </c>
      <c r="E218" s="253">
        <v>25715</v>
      </c>
      <c r="F218" s="225">
        <v>20600253779</v>
      </c>
      <c r="G218" s="237" t="s">
        <v>615</v>
      </c>
      <c r="H218" s="255">
        <f>'[2]REGISTRO REQ. B Y S  SIGA'!AB66</f>
        <v>44685</v>
      </c>
      <c r="I218" s="254">
        <f>'[2]REGISTRO REQ. B Y S  SIGA'!AC66</f>
        <v>44710</v>
      </c>
      <c r="J218" s="55"/>
    </row>
    <row r="219" spans="1:10" s="249" customFormat="1" ht="96.75" customHeight="1">
      <c r="A219" s="222" t="s">
        <v>883</v>
      </c>
      <c r="B219" s="252" t="s">
        <v>613</v>
      </c>
      <c r="C219" s="116" t="s">
        <v>614</v>
      </c>
      <c r="D219" s="223">
        <v>292</v>
      </c>
      <c r="E219" s="253">
        <v>24000</v>
      </c>
      <c r="F219" s="225" t="s">
        <v>884</v>
      </c>
      <c r="G219" s="237" t="s">
        <v>615</v>
      </c>
      <c r="H219" s="255">
        <f>'[2]REGISTRO REQ. B Y S  SIGA'!AB67</f>
        <v>44686</v>
      </c>
      <c r="I219" s="254">
        <f>'[2]REGISTRO REQ. B Y S  SIGA'!AC67</f>
        <v>44776</v>
      </c>
      <c r="J219" s="55"/>
    </row>
    <row r="220" spans="1:10" s="249" customFormat="1" ht="90.75" customHeight="1">
      <c r="A220" s="222" t="s">
        <v>885</v>
      </c>
      <c r="B220" s="252" t="s">
        <v>613</v>
      </c>
      <c r="C220" s="116" t="s">
        <v>614</v>
      </c>
      <c r="D220" s="223">
        <v>299</v>
      </c>
      <c r="E220" s="253">
        <v>24000</v>
      </c>
      <c r="F220" s="225">
        <v>10087185287</v>
      </c>
      <c r="G220" s="237" t="s">
        <v>615</v>
      </c>
      <c r="H220" s="255">
        <f>'[2]REGISTRO REQ. B Y S  SIGA'!AB68</f>
        <v>44690</v>
      </c>
      <c r="I220" s="254">
        <f>'[2]REGISTRO REQ. B Y S  SIGA'!AC68</f>
        <v>44775</v>
      </c>
      <c r="J220" s="55"/>
    </row>
    <row r="221" spans="1:10" s="249" customFormat="1" ht="15">
      <c r="A221" s="222" t="s">
        <v>886</v>
      </c>
      <c r="B221" s="252" t="s">
        <v>613</v>
      </c>
      <c r="C221" s="116" t="s">
        <v>614</v>
      </c>
      <c r="D221" s="223">
        <v>309</v>
      </c>
      <c r="E221" s="253">
        <v>18000</v>
      </c>
      <c r="F221" s="225">
        <v>10449697931</v>
      </c>
      <c r="G221" s="237" t="s">
        <v>615</v>
      </c>
      <c r="H221" s="255">
        <f>'[2]REGISTRO REQ. B Y S  SIGA'!AB69</f>
        <v>44694</v>
      </c>
      <c r="I221" s="254">
        <f>'[2]REGISTRO REQ. B Y S  SIGA'!AC69</f>
        <v>44774</v>
      </c>
      <c r="J221" s="55"/>
    </row>
    <row r="222" spans="1:10" s="249" customFormat="1" ht="81" customHeight="1">
      <c r="A222" s="222" t="s">
        <v>887</v>
      </c>
      <c r="B222" s="252" t="s">
        <v>613</v>
      </c>
      <c r="C222" s="116" t="s">
        <v>614</v>
      </c>
      <c r="D222" s="223">
        <v>321</v>
      </c>
      <c r="E222" s="253">
        <v>35400</v>
      </c>
      <c r="F222" s="225">
        <v>10406158611</v>
      </c>
      <c r="G222" s="237" t="s">
        <v>615</v>
      </c>
      <c r="H222" s="255">
        <f>'[2]REGISTRO REQ. B Y S  SIGA'!AB70</f>
        <v>44704</v>
      </c>
      <c r="I222" s="254">
        <f>'[2]REGISTRO REQ. B Y S  SIGA'!AC70</f>
        <v>44769</v>
      </c>
      <c r="J222" s="55"/>
    </row>
    <row r="223" spans="1:10" s="249" customFormat="1" ht="32.25" customHeight="1">
      <c r="A223" s="222" t="s">
        <v>888</v>
      </c>
      <c r="B223" s="252" t="s">
        <v>613</v>
      </c>
      <c r="C223" s="116" t="s">
        <v>614</v>
      </c>
      <c r="D223" s="223">
        <v>328</v>
      </c>
      <c r="E223" s="253">
        <v>27000</v>
      </c>
      <c r="F223" s="225">
        <v>10104136538</v>
      </c>
      <c r="G223" s="237" t="s">
        <v>615</v>
      </c>
      <c r="H223" s="255">
        <f>'[2]REGISTRO REQ. B Y S  SIGA'!AB71</f>
        <v>44708</v>
      </c>
      <c r="I223" s="254">
        <f>'[2]REGISTRO REQ. B Y S  SIGA'!AC71</f>
        <v>44798</v>
      </c>
      <c r="J223" s="55"/>
    </row>
    <row r="224" spans="1:10" s="249" customFormat="1" ht="102.75" customHeight="1">
      <c r="A224" s="222" t="s">
        <v>889</v>
      </c>
      <c r="B224" s="252" t="s">
        <v>613</v>
      </c>
      <c r="C224" s="116" t="s">
        <v>614</v>
      </c>
      <c r="D224" s="223">
        <v>334</v>
      </c>
      <c r="E224" s="253">
        <v>24000</v>
      </c>
      <c r="F224" s="225">
        <v>10425421501</v>
      </c>
      <c r="G224" s="237" t="s">
        <v>615</v>
      </c>
      <c r="H224" s="255">
        <f>'[2]REGISTRO REQ. B Y S  SIGA'!AB72</f>
        <v>44718</v>
      </c>
      <c r="I224" s="254">
        <f>'[2]REGISTRO REQ. B Y S  SIGA'!AC72</f>
        <v>44803</v>
      </c>
      <c r="J224" s="55"/>
    </row>
    <row r="225" spans="1:10" s="249" customFormat="1" ht="84.75" customHeight="1">
      <c r="A225" s="222" t="s">
        <v>890</v>
      </c>
      <c r="B225" s="252" t="s">
        <v>613</v>
      </c>
      <c r="C225" s="116" t="s">
        <v>614</v>
      </c>
      <c r="D225" s="223">
        <v>335</v>
      </c>
      <c r="E225" s="253">
        <v>22500</v>
      </c>
      <c r="F225" s="225">
        <v>10731740084</v>
      </c>
      <c r="G225" s="237" t="s">
        <v>844</v>
      </c>
      <c r="H225" s="255">
        <f>'[2]REGISTRO REQ. B Y S  SIGA'!AB73</f>
        <v>44718</v>
      </c>
      <c r="I225" s="254"/>
      <c r="J225" s="55"/>
    </row>
    <row r="226" spans="1:10" s="249" customFormat="1" ht="64.5" customHeight="1">
      <c r="A226" s="222" t="s">
        <v>891</v>
      </c>
      <c r="B226" s="252" t="s">
        <v>613</v>
      </c>
      <c r="C226" s="116" t="s">
        <v>614</v>
      </c>
      <c r="D226" s="223">
        <v>336</v>
      </c>
      <c r="E226" s="253">
        <v>28000</v>
      </c>
      <c r="F226" s="225">
        <v>10419189753</v>
      </c>
      <c r="G226" s="237" t="s">
        <v>844</v>
      </c>
      <c r="H226" s="255">
        <f>'[2]REGISTRO REQ. B Y S  SIGA'!AB74</f>
        <v>44718</v>
      </c>
      <c r="I226" s="254">
        <f>'[2]REGISTRO REQ. B Y S  SIGA'!AC74</f>
        <v>44833</v>
      </c>
      <c r="J226" s="55"/>
    </row>
    <row r="227" spans="1:10" s="249" customFormat="1" ht="70.5" customHeight="1">
      <c r="A227" s="222" t="s">
        <v>892</v>
      </c>
      <c r="B227" s="252" t="s">
        <v>613</v>
      </c>
      <c r="C227" s="116" t="s">
        <v>614</v>
      </c>
      <c r="D227" s="223">
        <v>339</v>
      </c>
      <c r="E227" s="253">
        <v>30000</v>
      </c>
      <c r="F227" s="225">
        <v>10413953192</v>
      </c>
      <c r="G227" s="237" t="s">
        <v>615</v>
      </c>
      <c r="H227" s="255">
        <f>'[2]REGISTRO REQ. B Y S  SIGA'!AB75</f>
        <v>44719</v>
      </c>
      <c r="I227" s="254">
        <f>'[2]REGISTRO REQ. B Y S  SIGA'!AC75</f>
        <v>44869</v>
      </c>
      <c r="J227" s="55" t="s">
        <v>877</v>
      </c>
    </row>
    <row r="228" spans="1:10" s="249" customFormat="1" ht="77.25" customHeight="1">
      <c r="A228" s="222" t="s">
        <v>893</v>
      </c>
      <c r="B228" s="252" t="s">
        <v>613</v>
      </c>
      <c r="C228" s="116" t="s">
        <v>614</v>
      </c>
      <c r="D228" s="223">
        <v>340</v>
      </c>
      <c r="E228" s="253">
        <v>23550</v>
      </c>
      <c r="F228" s="225">
        <v>10444573011</v>
      </c>
      <c r="G228" s="237" t="s">
        <v>615</v>
      </c>
      <c r="H228" s="255">
        <f>'[2]REGISTRO REQ. B Y S  SIGA'!AB76</f>
        <v>44719</v>
      </c>
      <c r="I228" s="254">
        <f>'[2]REGISTRO REQ. B Y S  SIGA'!AC76</f>
        <v>44869</v>
      </c>
      <c r="J228" s="55" t="s">
        <v>877</v>
      </c>
    </row>
    <row r="229" spans="1:10" s="249" customFormat="1" ht="81" customHeight="1">
      <c r="A229" s="222" t="s">
        <v>894</v>
      </c>
      <c r="B229" s="252" t="s">
        <v>613</v>
      </c>
      <c r="C229" s="116" t="s">
        <v>614</v>
      </c>
      <c r="D229" s="223">
        <v>341</v>
      </c>
      <c r="E229" s="253">
        <v>32500</v>
      </c>
      <c r="F229" s="225">
        <v>10408833731</v>
      </c>
      <c r="G229" s="237" t="s">
        <v>615</v>
      </c>
      <c r="H229" s="255">
        <f>'[2]REGISTRO REQ. B Y S  SIGA'!AB77</f>
        <v>44719</v>
      </c>
      <c r="I229" s="254">
        <f>'[2]REGISTRO REQ. B Y S  SIGA'!AC77</f>
        <v>44869</v>
      </c>
      <c r="J229" s="55" t="s">
        <v>877</v>
      </c>
    </row>
    <row r="230" spans="1:10" s="249" customFormat="1" ht="90">
      <c r="A230" s="222" t="s">
        <v>895</v>
      </c>
      <c r="B230" s="252" t="s">
        <v>613</v>
      </c>
      <c r="C230" s="116" t="s">
        <v>614</v>
      </c>
      <c r="D230" s="223">
        <v>343</v>
      </c>
      <c r="E230" s="253">
        <v>22500</v>
      </c>
      <c r="F230" s="225">
        <v>10463880554</v>
      </c>
      <c r="G230" s="237" t="s">
        <v>615</v>
      </c>
      <c r="H230" s="255">
        <f>'[2]REGISTRO REQ. B Y S  SIGA'!AB78</f>
        <v>44720</v>
      </c>
      <c r="I230" s="254">
        <f>'[2]REGISTRO REQ. B Y S  SIGA'!AC78</f>
        <v>44870</v>
      </c>
      <c r="J230" s="55" t="s">
        <v>877</v>
      </c>
    </row>
    <row r="231" spans="1:10" s="249" customFormat="1" ht="101.25" customHeight="1">
      <c r="A231" s="222" t="s">
        <v>896</v>
      </c>
      <c r="B231" s="252" t="s">
        <v>613</v>
      </c>
      <c r="C231" s="116" t="s">
        <v>614</v>
      </c>
      <c r="D231" s="223">
        <v>344</v>
      </c>
      <c r="E231" s="253">
        <v>25000</v>
      </c>
      <c r="F231" s="225">
        <v>10764201553</v>
      </c>
      <c r="G231" s="237" t="s">
        <v>615</v>
      </c>
      <c r="H231" s="255">
        <f>'[2]REGISTRO REQ. B Y S  SIGA'!AB79</f>
        <v>44718</v>
      </c>
      <c r="I231" s="254">
        <f>'[2]REGISTRO REQ. B Y S  SIGA'!AC79</f>
        <v>44868</v>
      </c>
      <c r="J231" s="55" t="s">
        <v>877</v>
      </c>
    </row>
    <row r="232" spans="1:10" s="249" customFormat="1" ht="83.25" customHeight="1">
      <c r="A232" s="222" t="s">
        <v>897</v>
      </c>
      <c r="B232" s="252" t="s">
        <v>613</v>
      </c>
      <c r="C232" s="116" t="s">
        <v>614</v>
      </c>
      <c r="D232" s="223">
        <v>345</v>
      </c>
      <c r="E232" s="253">
        <v>35000</v>
      </c>
      <c r="F232" s="225">
        <v>10442706447</v>
      </c>
      <c r="G232" s="237" t="s">
        <v>615</v>
      </c>
      <c r="H232" s="255">
        <f>'[2]REGISTRO REQ. B Y S  SIGA'!AB80</f>
        <v>44720</v>
      </c>
      <c r="I232" s="254">
        <f>'[2]REGISTRO REQ. B Y S  SIGA'!AC80</f>
        <v>44865</v>
      </c>
      <c r="J232" s="55"/>
    </row>
    <row r="233" spans="1:10" s="249" customFormat="1" ht="84" customHeight="1">
      <c r="A233" s="222" t="s">
        <v>898</v>
      </c>
      <c r="B233" s="252" t="s">
        <v>613</v>
      </c>
      <c r="C233" s="116" t="s">
        <v>614</v>
      </c>
      <c r="D233" s="223">
        <v>347</v>
      </c>
      <c r="E233" s="253">
        <v>35970</v>
      </c>
      <c r="F233" s="225">
        <v>10431777580</v>
      </c>
      <c r="G233" s="237" t="s">
        <v>615</v>
      </c>
      <c r="H233" s="255">
        <f>'[2]REGISTRO REQ. B Y S  SIGA'!AB81</f>
        <v>44720</v>
      </c>
      <c r="I233" s="254">
        <f>'[2]REGISTRO REQ. B Y S  SIGA'!AC81</f>
        <v>44752</v>
      </c>
      <c r="J233" s="55"/>
    </row>
    <row r="234" spans="1:10" s="249" customFormat="1" ht="78.75" customHeight="1">
      <c r="A234" s="222" t="s">
        <v>899</v>
      </c>
      <c r="B234" s="252" t="s">
        <v>613</v>
      </c>
      <c r="C234" s="116" t="s">
        <v>614</v>
      </c>
      <c r="D234" s="223">
        <v>348</v>
      </c>
      <c r="E234" s="253">
        <v>30000</v>
      </c>
      <c r="F234" s="225">
        <v>10464544149</v>
      </c>
      <c r="G234" s="237" t="s">
        <v>615</v>
      </c>
      <c r="H234" s="255">
        <f>'[2]REGISTRO REQ. B Y S  SIGA'!AB82</f>
        <v>44720</v>
      </c>
      <c r="I234" s="254">
        <f>'[2]REGISTRO REQ. B Y S  SIGA'!AC82</f>
        <v>44865</v>
      </c>
      <c r="J234" s="55" t="s">
        <v>877</v>
      </c>
    </row>
    <row r="235" spans="1:10" s="249" customFormat="1" ht="66.75" customHeight="1">
      <c r="A235" s="222" t="s">
        <v>900</v>
      </c>
      <c r="B235" s="252" t="s">
        <v>613</v>
      </c>
      <c r="C235" s="116" t="s">
        <v>614</v>
      </c>
      <c r="D235" s="223">
        <v>349</v>
      </c>
      <c r="E235" s="253">
        <v>35985</v>
      </c>
      <c r="F235" s="225">
        <v>10083287115</v>
      </c>
      <c r="G235" s="237" t="s">
        <v>615</v>
      </c>
      <c r="H235" s="255">
        <f>'[2]REGISTRO REQ. B Y S  SIGA'!AB83</f>
        <v>44720</v>
      </c>
      <c r="I235" s="254">
        <f>'[2]REGISTRO REQ. B Y S  SIGA'!AC83</f>
        <v>44752</v>
      </c>
      <c r="J235" s="55"/>
    </row>
    <row r="236" spans="1:10" s="249" customFormat="1" ht="40.5" customHeight="1">
      <c r="A236" s="222" t="s">
        <v>901</v>
      </c>
      <c r="B236" s="252" t="s">
        <v>613</v>
      </c>
      <c r="C236" s="116" t="s">
        <v>614</v>
      </c>
      <c r="D236" s="223">
        <v>350</v>
      </c>
      <c r="E236" s="253">
        <v>18065.84</v>
      </c>
      <c r="F236" s="225">
        <v>20608731351</v>
      </c>
      <c r="G236" s="237" t="s">
        <v>615</v>
      </c>
      <c r="H236" s="255">
        <f>'[2]REGISTRO REQ. B Y S  SIGA'!AB84</f>
        <v>44720</v>
      </c>
      <c r="I236" s="254">
        <f>'[2]REGISTRO REQ. B Y S  SIGA'!AC84</f>
        <v>44772</v>
      </c>
      <c r="J236" s="55"/>
    </row>
    <row r="237" spans="1:10" s="249" customFormat="1" ht="83.25" customHeight="1">
      <c r="A237" s="222" t="s">
        <v>902</v>
      </c>
      <c r="B237" s="252" t="s">
        <v>613</v>
      </c>
      <c r="C237" s="116" t="s">
        <v>614</v>
      </c>
      <c r="D237" s="223">
        <v>351</v>
      </c>
      <c r="E237" s="253">
        <v>21000</v>
      </c>
      <c r="F237" s="225">
        <v>10400471431</v>
      </c>
      <c r="G237" s="237" t="s">
        <v>615</v>
      </c>
      <c r="H237" s="255">
        <f>'[2]REGISTRO REQ. B Y S  SIGA'!AB85</f>
        <v>44721</v>
      </c>
      <c r="I237" s="254">
        <f>'[2]REGISTRO REQ. B Y S  SIGA'!AC85</f>
        <v>44806</v>
      </c>
      <c r="J237" s="55"/>
    </row>
    <row r="238" spans="1:10" s="249" customFormat="1" ht="88.5" customHeight="1">
      <c r="A238" s="222" t="s">
        <v>903</v>
      </c>
      <c r="B238" s="252" t="s">
        <v>613</v>
      </c>
      <c r="C238" s="116" t="s">
        <v>614</v>
      </c>
      <c r="D238" s="223">
        <v>353</v>
      </c>
      <c r="E238" s="253">
        <v>30000</v>
      </c>
      <c r="F238" s="225">
        <v>20393906805</v>
      </c>
      <c r="G238" s="237" t="s">
        <v>615</v>
      </c>
      <c r="H238" s="255">
        <f>'[2]REGISTRO REQ. B Y S  SIGA'!AB86</f>
        <v>44722</v>
      </c>
      <c r="I238" s="254">
        <f>'[2]REGISTRO REQ. B Y S  SIGA'!AC86</f>
        <v>44742</v>
      </c>
      <c r="J238" s="55"/>
    </row>
    <row r="239" spans="1:10" s="249" customFormat="1" ht="30">
      <c r="A239" s="222" t="s">
        <v>904</v>
      </c>
      <c r="B239" s="252" t="s">
        <v>613</v>
      </c>
      <c r="C239" s="116" t="s">
        <v>614</v>
      </c>
      <c r="D239" s="223">
        <v>354</v>
      </c>
      <c r="E239" s="253">
        <v>32500.74</v>
      </c>
      <c r="F239" s="225">
        <v>10224353478</v>
      </c>
      <c r="G239" s="237" t="s">
        <v>615</v>
      </c>
      <c r="H239" s="255">
        <f>'[2]REGISTRO REQ. B Y S  SIGA'!AB87</f>
        <v>44722</v>
      </c>
      <c r="I239" s="254">
        <f>'[2]REGISTRO REQ. B Y S  SIGA'!AC87</f>
        <v>44742</v>
      </c>
      <c r="J239" s="55"/>
    </row>
    <row r="240" spans="1:10" s="249" customFormat="1" ht="76.5" customHeight="1">
      <c r="A240" s="222" t="s">
        <v>905</v>
      </c>
      <c r="B240" s="252" t="s">
        <v>613</v>
      </c>
      <c r="C240" s="116" t="s">
        <v>614</v>
      </c>
      <c r="D240" s="223">
        <v>357</v>
      </c>
      <c r="E240" s="253">
        <v>27000</v>
      </c>
      <c r="F240" s="225">
        <v>10420130568</v>
      </c>
      <c r="G240" s="237" t="s">
        <v>844</v>
      </c>
      <c r="H240" s="255">
        <f>'[2]REGISTRO REQ. B Y S  SIGA'!AB88</f>
        <v>44727</v>
      </c>
      <c r="I240" s="254"/>
      <c r="J240" s="55"/>
    </row>
    <row r="241" spans="1:10" s="249" customFormat="1" ht="107.25" customHeight="1">
      <c r="A241" s="222" t="s">
        <v>906</v>
      </c>
      <c r="B241" s="252" t="s">
        <v>613</v>
      </c>
      <c r="C241" s="116" t="s">
        <v>614</v>
      </c>
      <c r="D241" s="223">
        <v>358</v>
      </c>
      <c r="E241" s="253">
        <v>18000</v>
      </c>
      <c r="F241" s="225">
        <v>10461545713</v>
      </c>
      <c r="G241" s="237" t="s">
        <v>615</v>
      </c>
      <c r="H241" s="255">
        <f>'[2]REGISTRO REQ. B Y S  SIGA'!AB89</f>
        <v>44727</v>
      </c>
      <c r="I241" s="254">
        <f>'[2]REGISTRO REQ. B Y S  SIGA'!AC89</f>
        <v>44837</v>
      </c>
      <c r="J241" s="55" t="s">
        <v>877</v>
      </c>
    </row>
    <row r="242" spans="1:10" s="249" customFormat="1" ht="90.75" customHeight="1">
      <c r="A242" s="286" t="s">
        <v>907</v>
      </c>
      <c r="B242" s="252" t="s">
        <v>613</v>
      </c>
      <c r="C242" s="116" t="s">
        <v>614</v>
      </c>
      <c r="D242" s="223">
        <v>359</v>
      </c>
      <c r="E242" s="253">
        <v>18000</v>
      </c>
      <c r="F242" s="225">
        <v>10096184951</v>
      </c>
      <c r="G242" s="237" t="s">
        <v>615</v>
      </c>
      <c r="H242" s="255">
        <f>'[2]REGISTRO REQ. B Y S  SIGA'!AB90</f>
        <v>44728</v>
      </c>
      <c r="I242" s="254">
        <f>'[2]REGISTRO REQ. B Y S  SIGA'!AC90</f>
        <v>44793</v>
      </c>
      <c r="J242" s="55"/>
    </row>
    <row r="243" spans="1:10" s="249" customFormat="1" ht="102.75" customHeight="1">
      <c r="A243" s="286" t="s">
        <v>908</v>
      </c>
      <c r="B243" s="252" t="s">
        <v>613</v>
      </c>
      <c r="C243" s="116" t="s">
        <v>614</v>
      </c>
      <c r="D243" s="223">
        <v>360</v>
      </c>
      <c r="E243" s="253">
        <v>18000</v>
      </c>
      <c r="F243" s="225">
        <v>10428830062</v>
      </c>
      <c r="G243" s="237" t="s">
        <v>615</v>
      </c>
      <c r="H243" s="255">
        <f>'[2]REGISTRO REQ. B Y S  SIGA'!AB91</f>
        <v>44728</v>
      </c>
      <c r="I243" s="254">
        <f>'[2]REGISTRO REQ. B Y S  SIGA'!AC91</f>
        <v>44803</v>
      </c>
      <c r="J243" s="55"/>
    </row>
    <row r="244" spans="1:10" s="249" customFormat="1" ht="78.75" customHeight="1">
      <c r="A244" s="286" t="s">
        <v>909</v>
      </c>
      <c r="B244" s="252" t="s">
        <v>613</v>
      </c>
      <c r="C244" s="116" t="s">
        <v>614</v>
      </c>
      <c r="D244" s="223">
        <v>361</v>
      </c>
      <c r="E244" s="253">
        <v>36000</v>
      </c>
      <c r="F244" s="225">
        <v>10710454332</v>
      </c>
      <c r="G244" s="237" t="s">
        <v>844</v>
      </c>
      <c r="H244" s="255">
        <f>'[2]REGISTRO REQ. B Y S  SIGA'!AB92</f>
        <v>44729</v>
      </c>
      <c r="I244" s="254">
        <f>'[2]REGISTRO REQ. B Y S  SIGA'!AC92</f>
        <v>44889</v>
      </c>
      <c r="J244" s="55"/>
    </row>
    <row r="245" spans="1:10" s="249" customFormat="1" ht="94.5" customHeight="1">
      <c r="A245" s="222" t="s">
        <v>910</v>
      </c>
      <c r="B245" s="252" t="s">
        <v>613</v>
      </c>
      <c r="C245" s="116" t="s">
        <v>614</v>
      </c>
      <c r="D245" s="223">
        <v>362</v>
      </c>
      <c r="E245" s="253">
        <v>18000</v>
      </c>
      <c r="F245" s="225">
        <v>10446087954</v>
      </c>
      <c r="G245" s="237" t="s">
        <v>615</v>
      </c>
      <c r="H245" s="255">
        <f>'[2]REGISTRO REQ. B Y S  SIGA'!AB93</f>
        <v>44729</v>
      </c>
      <c r="I245" s="254">
        <f>'[2]REGISTRO REQ. B Y S  SIGA'!AC93</f>
        <v>44794</v>
      </c>
      <c r="J245" s="55"/>
    </row>
    <row r="246" spans="1:10" s="249" customFormat="1" ht="87" customHeight="1">
      <c r="A246" s="222" t="s">
        <v>911</v>
      </c>
      <c r="B246" s="252" t="s">
        <v>613</v>
      </c>
      <c r="C246" s="116" t="s">
        <v>614</v>
      </c>
      <c r="D246" s="223">
        <v>368</v>
      </c>
      <c r="E246" s="253">
        <v>20000</v>
      </c>
      <c r="F246" s="225">
        <v>10060584597</v>
      </c>
      <c r="G246" s="237" t="s">
        <v>615</v>
      </c>
      <c r="H246" s="255">
        <f>'[2]REGISTRO REQ. B Y S  SIGA'!AB94</f>
        <v>44729</v>
      </c>
      <c r="I246" s="254">
        <f>'[2]REGISTRO REQ. B Y S  SIGA'!AC94</f>
        <v>44859</v>
      </c>
      <c r="J246" s="55" t="s">
        <v>877</v>
      </c>
    </row>
    <row r="247" spans="1:10" s="249" customFormat="1" ht="101.25" customHeight="1">
      <c r="A247" s="222" t="s">
        <v>912</v>
      </c>
      <c r="B247" s="252" t="s">
        <v>613</v>
      </c>
      <c r="C247" s="116" t="s">
        <v>614</v>
      </c>
      <c r="D247" s="223">
        <v>374</v>
      </c>
      <c r="E247" s="253">
        <v>20000</v>
      </c>
      <c r="F247" s="225">
        <v>10096570002</v>
      </c>
      <c r="G247" s="237" t="s">
        <v>615</v>
      </c>
      <c r="H247" s="255">
        <f>'[2]REGISTRO REQ. B Y S  SIGA'!AB95</f>
        <v>44734</v>
      </c>
      <c r="I247" s="254">
        <f>'[2]REGISTRO REQ. B Y S  SIGA'!AC95</f>
        <v>44869</v>
      </c>
      <c r="J247" s="55" t="s">
        <v>877</v>
      </c>
    </row>
    <row r="248" spans="1:10" s="249" customFormat="1" ht="52.5" customHeight="1">
      <c r="A248" s="222" t="s">
        <v>913</v>
      </c>
      <c r="B248" s="252" t="s">
        <v>613</v>
      </c>
      <c r="C248" s="116" t="s">
        <v>614</v>
      </c>
      <c r="D248" s="223">
        <v>376</v>
      </c>
      <c r="E248" s="253">
        <v>36800</v>
      </c>
      <c r="F248" s="225">
        <v>20607918709</v>
      </c>
      <c r="G248" s="237" t="s">
        <v>844</v>
      </c>
      <c r="H248" s="255">
        <f>'[2]REGISTRO REQ. B Y S  SIGA'!AB96</f>
        <v>44735</v>
      </c>
      <c r="I248" s="254"/>
      <c r="J248" s="55"/>
    </row>
    <row r="249" spans="1:10" s="249" customFormat="1" ht="43.5" customHeight="1">
      <c r="A249" s="222" t="s">
        <v>946</v>
      </c>
      <c r="B249" s="116" t="s">
        <v>914</v>
      </c>
      <c r="C249" s="116" t="s">
        <v>757</v>
      </c>
      <c r="D249" s="116" t="s">
        <v>915</v>
      </c>
      <c r="E249" s="287">
        <v>403000</v>
      </c>
      <c r="F249" s="225" t="s">
        <v>916</v>
      </c>
      <c r="G249" s="116" t="s">
        <v>783</v>
      </c>
      <c r="H249" s="254">
        <v>44631</v>
      </c>
      <c r="I249" s="254">
        <v>45361</v>
      </c>
      <c r="J249" s="55"/>
    </row>
    <row r="250" spans="1:10" s="249" customFormat="1" ht="34.5" customHeight="1">
      <c r="A250" s="222" t="s">
        <v>917</v>
      </c>
      <c r="B250" s="116" t="s">
        <v>567</v>
      </c>
      <c r="C250" s="116" t="s">
        <v>757</v>
      </c>
      <c r="D250" s="116" t="s">
        <v>918</v>
      </c>
      <c r="E250" s="287">
        <v>160469.63</v>
      </c>
      <c r="F250" s="225" t="s">
        <v>919</v>
      </c>
      <c r="G250" s="116" t="s">
        <v>783</v>
      </c>
      <c r="H250" s="254">
        <v>44636</v>
      </c>
      <c r="I250" s="254">
        <v>45366</v>
      </c>
      <c r="J250" s="55"/>
    </row>
    <row r="251" spans="1:10" s="249" customFormat="1" ht="62.25" customHeight="1">
      <c r="A251" s="288" t="s">
        <v>947</v>
      </c>
      <c r="B251" s="116" t="s">
        <v>567</v>
      </c>
      <c r="C251" s="116" t="s">
        <v>757</v>
      </c>
      <c r="D251" s="116" t="s">
        <v>920</v>
      </c>
      <c r="E251" s="287">
        <v>65331</v>
      </c>
      <c r="F251" s="225" t="s">
        <v>921</v>
      </c>
      <c r="G251" s="116" t="s">
        <v>783</v>
      </c>
      <c r="H251" s="254">
        <v>44777</v>
      </c>
      <c r="I251" s="254">
        <v>44929</v>
      </c>
      <c r="J251" s="55"/>
    </row>
    <row r="252" spans="1:10" s="249" customFormat="1" ht="68.25" customHeight="1">
      <c r="A252" s="222" t="s">
        <v>922</v>
      </c>
      <c r="B252" s="116" t="s">
        <v>785</v>
      </c>
      <c r="C252" s="116" t="s">
        <v>568</v>
      </c>
      <c r="D252" s="116" t="s">
        <v>923</v>
      </c>
      <c r="E252" s="287">
        <v>94000</v>
      </c>
      <c r="F252" s="225" t="s">
        <v>924</v>
      </c>
      <c r="G252" s="116" t="s">
        <v>783</v>
      </c>
      <c r="H252" s="254">
        <v>44781</v>
      </c>
      <c r="I252" s="254">
        <v>44881</v>
      </c>
      <c r="J252" s="55"/>
    </row>
    <row r="253" spans="1:10" s="249" customFormat="1" hidden="1">
      <c r="A253" s="250"/>
      <c r="B253" s="250"/>
      <c r="C253" s="251"/>
      <c r="D253" s="250"/>
      <c r="E253" s="250"/>
      <c r="F253" s="250"/>
      <c r="G253" s="251"/>
      <c r="H253" s="251"/>
      <c r="I253" s="251"/>
      <c r="J253" s="251"/>
    </row>
    <row r="254" spans="1:10" s="249" customFormat="1" hidden="1">
      <c r="A254" s="250"/>
      <c r="B254" s="250"/>
      <c r="C254" s="251"/>
      <c r="D254" s="250"/>
      <c r="E254" s="250"/>
      <c r="F254" s="250"/>
      <c r="G254" s="251"/>
      <c r="H254" s="251"/>
      <c r="I254" s="251"/>
      <c r="J254" s="251"/>
    </row>
    <row r="255" spans="1:10" s="249" customFormat="1" hidden="1">
      <c r="A255" s="250"/>
      <c r="B255" s="250"/>
      <c r="C255" s="251"/>
      <c r="D255" s="250"/>
      <c r="E255" s="250"/>
      <c r="F255" s="250"/>
      <c r="G255" s="251"/>
      <c r="H255" s="251"/>
      <c r="I255" s="251"/>
      <c r="J255" s="251"/>
    </row>
    <row r="256" spans="1:10" s="249" customFormat="1" hidden="1">
      <c r="A256" s="250"/>
      <c r="B256" s="250"/>
      <c r="C256" s="251"/>
      <c r="D256" s="250"/>
      <c r="E256" s="250"/>
      <c r="F256" s="250"/>
      <c r="G256" s="251"/>
      <c r="H256" s="251"/>
      <c r="I256" s="251"/>
      <c r="J256" s="251"/>
    </row>
    <row r="257" spans="1:10" s="249" customFormat="1" hidden="1">
      <c r="A257" s="250"/>
      <c r="B257" s="250"/>
      <c r="C257" s="251"/>
      <c r="D257" s="250"/>
      <c r="E257" s="250"/>
      <c r="F257" s="250"/>
      <c r="G257" s="251"/>
      <c r="H257" s="251"/>
      <c r="I257" s="251"/>
      <c r="J257" s="251"/>
    </row>
    <row r="258" spans="1:10" s="249" customFormat="1" ht="18">
      <c r="A258" s="227" t="s">
        <v>229</v>
      </c>
      <c r="B258" s="76"/>
      <c r="C258" s="76"/>
      <c r="D258" s="76"/>
      <c r="E258" s="418">
        <f>+SUM(E156:E252)</f>
        <v>3078810.41</v>
      </c>
      <c r="F258" s="76"/>
      <c r="G258" s="228"/>
      <c r="H258" s="77"/>
      <c r="I258" s="77"/>
      <c r="J258" s="77"/>
    </row>
    <row r="259" spans="1:10" ht="28.5" customHeight="1">
      <c r="A259" s="82" t="s">
        <v>11</v>
      </c>
      <c r="B259" s="85"/>
      <c r="C259" s="85"/>
      <c r="D259" s="85"/>
      <c r="E259" s="419">
        <f>+E258+E155</f>
        <v>8918400.1699999999</v>
      </c>
      <c r="F259" s="85"/>
      <c r="G259" s="86"/>
      <c r="H259" s="86"/>
      <c r="I259" s="86"/>
      <c r="J259" s="86"/>
    </row>
    <row r="260" spans="1:10">
      <c r="A260" s="99" t="s">
        <v>211</v>
      </c>
      <c r="B260" s="44"/>
      <c r="C260" s="44"/>
      <c r="D260" s="44"/>
      <c r="E260" s="44"/>
      <c r="F260" s="44"/>
      <c r="G260" s="15"/>
    </row>
    <row r="261" spans="1:10">
      <c r="A261" s="43"/>
      <c r="B261" s="43"/>
      <c r="C261" s="43"/>
      <c r="D261" s="43"/>
      <c r="E261" s="43"/>
      <c r="F261" s="43"/>
      <c r="G261" s="15"/>
    </row>
    <row r="262" spans="1:10">
      <c r="A262" s="43"/>
    </row>
    <row r="263" spans="1:10">
      <c r="A263" s="43"/>
    </row>
    <row r="264" spans="1:10">
      <c r="A264" s="43"/>
    </row>
  </sheetData>
  <mergeCells count="2">
    <mergeCell ref="A1:J1"/>
    <mergeCell ref="A2:J2"/>
  </mergeCells>
  <pageMargins left="0.31496062992125984" right="0.31496062992125984" top="0.19685039370078741" bottom="0.19685039370078741" header="0.31496062992125984" footer="0.31496062992125984"/>
  <pageSetup paperSize="9" scale="36" orientation="portrait" r:id="rId1"/>
  <rowBreaks count="1" manualBreakCount="1">
    <brk id="236" max="9" man="1"/>
  </rowBreaks>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X30"/>
  <sheetViews>
    <sheetView view="pageBreakPreview" zoomScale="85" zoomScaleNormal="100" zoomScaleSheetLayoutView="85" workbookViewId="0">
      <pane ySplit="4" topLeftCell="A22" activePane="bottomLeft" state="frozen"/>
      <selection pane="bottomLeft" sqref="A1:I30"/>
    </sheetView>
  </sheetViews>
  <sheetFormatPr baseColWidth="10" defaultColWidth="11.42578125" defaultRowHeight="12"/>
  <cols>
    <col min="1" max="1" width="35.7109375" style="14" customWidth="1"/>
    <col min="2" max="2" width="30.85546875" style="14" customWidth="1"/>
    <col min="3" max="3" width="17" style="14" customWidth="1"/>
    <col min="4" max="4" width="19.140625" style="14" customWidth="1"/>
    <col min="5" max="5" width="23.28515625" style="14" customWidth="1"/>
    <col min="6" max="6" width="22.28515625" style="14" customWidth="1"/>
    <col min="7" max="7" width="31.28515625" style="14" customWidth="1"/>
    <col min="8" max="8" width="39.5703125" style="14" customWidth="1"/>
    <col min="9" max="9" width="21.5703125" style="14" customWidth="1"/>
    <col min="10" max="16384" width="11.42578125" style="14"/>
  </cols>
  <sheetData>
    <row r="1" spans="1:24" ht="29.25" customHeight="1">
      <c r="A1" s="479" t="s">
        <v>259</v>
      </c>
      <c r="B1" s="479"/>
      <c r="C1" s="479"/>
      <c r="D1" s="479"/>
      <c r="E1" s="479"/>
      <c r="F1" s="479"/>
      <c r="G1" s="479"/>
      <c r="H1" s="479"/>
      <c r="I1" s="479"/>
    </row>
    <row r="2" spans="1:24" ht="21" customHeight="1">
      <c r="A2" s="374" t="s">
        <v>298</v>
      </c>
      <c r="B2" s="83"/>
      <c r="C2" s="83"/>
      <c r="D2" s="83"/>
      <c r="E2" s="83"/>
      <c r="F2" s="83"/>
      <c r="G2" s="83"/>
      <c r="H2" s="83"/>
      <c r="I2" s="83"/>
      <c r="J2" s="15"/>
      <c r="K2" s="15"/>
      <c r="L2" s="15"/>
      <c r="M2" s="15"/>
      <c r="N2" s="15"/>
      <c r="O2" s="15"/>
      <c r="P2" s="15"/>
      <c r="Q2" s="15"/>
      <c r="R2" s="15"/>
      <c r="S2" s="15"/>
      <c r="T2" s="15"/>
      <c r="U2" s="15"/>
      <c r="V2" s="15"/>
      <c r="W2" s="15"/>
      <c r="X2" s="15"/>
    </row>
    <row r="3" spans="1:24" ht="24.75" customHeight="1">
      <c r="A3" s="482" t="s">
        <v>138</v>
      </c>
      <c r="B3" s="480" t="s">
        <v>231</v>
      </c>
      <c r="C3" s="480" t="s">
        <v>139</v>
      </c>
      <c r="D3" s="480" t="s">
        <v>234</v>
      </c>
      <c r="E3" s="84" t="s">
        <v>232</v>
      </c>
      <c r="F3" s="84" t="s">
        <v>233</v>
      </c>
      <c r="G3" s="65" t="s">
        <v>942</v>
      </c>
      <c r="H3" s="484" t="s">
        <v>236</v>
      </c>
      <c r="I3" s="484" t="s">
        <v>235</v>
      </c>
    </row>
    <row r="4" spans="1:24" ht="29.25" customHeight="1">
      <c r="A4" s="483"/>
      <c r="B4" s="481"/>
      <c r="C4" s="481"/>
      <c r="D4" s="481"/>
      <c r="E4" s="112" t="s">
        <v>140</v>
      </c>
      <c r="F4" s="112" t="s">
        <v>140</v>
      </c>
      <c r="G4" s="112" t="s">
        <v>140</v>
      </c>
      <c r="H4" s="485"/>
      <c r="I4" s="485"/>
    </row>
    <row r="5" spans="1:24" s="78" customFormat="1" ht="135">
      <c r="A5" s="222" t="s">
        <v>528</v>
      </c>
      <c r="B5" s="229" t="s">
        <v>529</v>
      </c>
      <c r="C5" s="115"/>
      <c r="D5" s="224">
        <v>300044.74</v>
      </c>
      <c r="E5" s="361">
        <v>240035.8</v>
      </c>
      <c r="F5" s="361">
        <v>0</v>
      </c>
      <c r="G5" s="361">
        <v>0</v>
      </c>
      <c r="H5" s="352" t="s">
        <v>926</v>
      </c>
      <c r="I5" s="225" t="s">
        <v>935</v>
      </c>
    </row>
    <row r="6" spans="1:24" s="78" customFormat="1" ht="135">
      <c r="A6" s="222" t="s">
        <v>530</v>
      </c>
      <c r="B6" s="223" t="s">
        <v>531</v>
      </c>
      <c r="C6" s="56" t="s">
        <v>134</v>
      </c>
      <c r="D6" s="224" t="s">
        <v>532</v>
      </c>
      <c r="E6" s="361">
        <v>63300.04</v>
      </c>
      <c r="F6" s="361">
        <v>63300.04</v>
      </c>
      <c r="G6" s="421">
        <v>0</v>
      </c>
      <c r="H6" s="352" t="s">
        <v>926</v>
      </c>
      <c r="I6" s="223" t="s">
        <v>936</v>
      </c>
    </row>
    <row r="7" spans="1:24" s="78" customFormat="1" ht="180">
      <c r="A7" s="222" t="s">
        <v>933</v>
      </c>
      <c r="B7" s="225" t="s">
        <v>533</v>
      </c>
      <c r="C7" s="56" t="s">
        <v>134</v>
      </c>
      <c r="D7" s="224">
        <v>306642.99</v>
      </c>
      <c r="E7" s="361">
        <v>245314.39</v>
      </c>
      <c r="F7" s="361">
        <v>18345</v>
      </c>
      <c r="G7" s="361">
        <v>0</v>
      </c>
      <c r="H7" s="352" t="s">
        <v>926</v>
      </c>
      <c r="I7" s="225" t="s">
        <v>935</v>
      </c>
    </row>
    <row r="8" spans="1:24" s="78" customFormat="1" ht="105">
      <c r="A8" s="222" t="s">
        <v>534</v>
      </c>
      <c r="B8" s="223" t="s">
        <v>535</v>
      </c>
      <c r="C8" s="56" t="s">
        <v>134</v>
      </c>
      <c r="D8" s="224">
        <v>102429.77</v>
      </c>
      <c r="E8" s="420">
        <v>62100</v>
      </c>
      <c r="F8" s="420">
        <v>0</v>
      </c>
      <c r="G8" s="420">
        <v>0</v>
      </c>
      <c r="H8" s="352" t="s">
        <v>941</v>
      </c>
      <c r="I8" s="223" t="s">
        <v>937</v>
      </c>
    </row>
    <row r="9" spans="1:24" s="78" customFormat="1" ht="90">
      <c r="A9" s="222" t="s">
        <v>536</v>
      </c>
      <c r="B9" s="225" t="s">
        <v>537</v>
      </c>
      <c r="C9" s="56" t="s">
        <v>134</v>
      </c>
      <c r="D9" s="224">
        <v>193657.54</v>
      </c>
      <c r="E9" s="361">
        <v>132907.07</v>
      </c>
      <c r="F9" s="361">
        <f>41617.37+41617.37+37589.88</f>
        <v>120824.62</v>
      </c>
      <c r="G9" s="361">
        <v>0</v>
      </c>
      <c r="H9" s="366" t="s">
        <v>927</v>
      </c>
      <c r="I9" s="223" t="s">
        <v>937</v>
      </c>
    </row>
    <row r="10" spans="1:24" s="78" customFormat="1" ht="135">
      <c r="A10" s="222" t="s">
        <v>538</v>
      </c>
      <c r="B10" s="223" t="s">
        <v>539</v>
      </c>
      <c r="C10" s="56" t="s">
        <v>134</v>
      </c>
      <c r="D10" s="224">
        <v>203109.52</v>
      </c>
      <c r="E10" s="361">
        <v>81243.81</v>
      </c>
      <c r="F10" s="361">
        <v>81243.81</v>
      </c>
      <c r="G10" s="420">
        <v>0</v>
      </c>
      <c r="H10" s="352" t="s">
        <v>926</v>
      </c>
      <c r="I10" s="223" t="s">
        <v>936</v>
      </c>
    </row>
    <row r="11" spans="1:24" s="78" customFormat="1" ht="105">
      <c r="A11" s="222" t="s">
        <v>540</v>
      </c>
      <c r="B11" s="225" t="s">
        <v>541</v>
      </c>
      <c r="C11" s="56"/>
      <c r="D11" s="224">
        <v>131832.75</v>
      </c>
      <c r="E11" s="361">
        <v>92282.93</v>
      </c>
      <c r="F11" s="361">
        <v>39549.82</v>
      </c>
      <c r="G11" s="420">
        <v>0</v>
      </c>
      <c r="H11" s="366" t="s">
        <v>940</v>
      </c>
      <c r="I11" s="225" t="s">
        <v>938</v>
      </c>
    </row>
    <row r="12" spans="1:24" s="78" customFormat="1" ht="195">
      <c r="A12" s="222" t="s">
        <v>542</v>
      </c>
      <c r="B12" s="226" t="s">
        <v>543</v>
      </c>
      <c r="C12" s="56"/>
      <c r="D12" s="224">
        <v>358613.63</v>
      </c>
      <c r="E12" s="361">
        <v>0</v>
      </c>
      <c r="F12" s="361">
        <v>0</v>
      </c>
      <c r="G12" s="361">
        <v>0</v>
      </c>
      <c r="H12" s="366" t="s">
        <v>928</v>
      </c>
      <c r="I12" s="223" t="s">
        <v>935</v>
      </c>
    </row>
    <row r="13" spans="1:24" s="78" customFormat="1" ht="135">
      <c r="A13" s="222" t="s">
        <v>544</v>
      </c>
      <c r="B13" s="225" t="s">
        <v>545</v>
      </c>
      <c r="C13" s="56"/>
      <c r="D13" s="224">
        <v>461639.19</v>
      </c>
      <c r="E13" s="361">
        <v>527485.47</v>
      </c>
      <c r="F13" s="361">
        <v>24499.63</v>
      </c>
      <c r="G13" s="361">
        <v>0</v>
      </c>
      <c r="H13" s="366" t="s">
        <v>927</v>
      </c>
      <c r="I13" s="223" t="s">
        <v>935</v>
      </c>
    </row>
    <row r="14" spans="1:24" s="78" customFormat="1" ht="105">
      <c r="A14" s="222" t="s">
        <v>939</v>
      </c>
      <c r="B14" s="223" t="s">
        <v>546</v>
      </c>
      <c r="C14" s="56"/>
      <c r="D14" s="224">
        <v>619643.66</v>
      </c>
      <c r="E14" s="361">
        <v>619643.66</v>
      </c>
      <c r="F14" s="361">
        <v>0</v>
      </c>
      <c r="G14" s="361">
        <v>0</v>
      </c>
      <c r="H14" s="367" t="s">
        <v>926</v>
      </c>
      <c r="I14" s="223" t="s">
        <v>935</v>
      </c>
    </row>
    <row r="15" spans="1:24" s="78" customFormat="1" ht="135">
      <c r="A15" s="222" t="s">
        <v>547</v>
      </c>
      <c r="B15" s="223" t="s">
        <v>548</v>
      </c>
      <c r="C15" s="56"/>
      <c r="D15" s="224">
        <v>508213.72</v>
      </c>
      <c r="E15" s="361">
        <v>633668.91</v>
      </c>
      <c r="F15" s="361">
        <v>30480.7</v>
      </c>
      <c r="G15" s="361">
        <v>0</v>
      </c>
      <c r="H15" s="366" t="s">
        <v>927</v>
      </c>
      <c r="I15" s="223" t="s">
        <v>935</v>
      </c>
    </row>
    <row r="16" spans="1:24" s="78" customFormat="1" ht="135">
      <c r="A16" s="222" t="s">
        <v>549</v>
      </c>
      <c r="B16" s="223" t="s">
        <v>550</v>
      </c>
      <c r="C16" s="56"/>
      <c r="D16" s="224">
        <v>838621.58</v>
      </c>
      <c r="E16" s="361">
        <v>273927.53999999998</v>
      </c>
      <c r="F16" s="361">
        <v>0</v>
      </c>
      <c r="G16" s="361">
        <v>0</v>
      </c>
      <c r="H16" s="366" t="s">
        <v>927</v>
      </c>
      <c r="I16" s="223" t="s">
        <v>935</v>
      </c>
    </row>
    <row r="17" spans="1:9" s="78" customFormat="1" ht="135">
      <c r="A17" s="222" t="s">
        <v>551</v>
      </c>
      <c r="B17" s="223" t="s">
        <v>552</v>
      </c>
      <c r="C17" s="56"/>
      <c r="D17" s="224">
        <v>30000</v>
      </c>
      <c r="E17" s="361">
        <f>2900+4350</f>
        <v>7250</v>
      </c>
      <c r="F17" s="361">
        <f>7250+10150+4350</f>
        <v>21750</v>
      </c>
      <c r="G17" s="361">
        <v>0</v>
      </c>
      <c r="H17" s="366" t="s">
        <v>929</v>
      </c>
      <c r="I17" s="223" t="s">
        <v>937</v>
      </c>
    </row>
    <row r="18" spans="1:9" s="78" customFormat="1" ht="18">
      <c r="A18" s="227" t="s">
        <v>230</v>
      </c>
      <c r="B18" s="76"/>
      <c r="C18" s="76"/>
      <c r="D18" s="76"/>
      <c r="E18" s="228">
        <f>SUM(E5:E17)</f>
        <v>2979159.62</v>
      </c>
      <c r="F18" s="228"/>
      <c r="G18" s="228">
        <f>SUM(G5:G17)</f>
        <v>0</v>
      </c>
      <c r="H18" s="77"/>
      <c r="I18" s="77"/>
    </row>
    <row r="19" spans="1:9" s="78" customFormat="1" ht="165">
      <c r="A19" s="222" t="s">
        <v>553</v>
      </c>
      <c r="B19" s="223" t="s">
        <v>554</v>
      </c>
      <c r="C19" s="56"/>
      <c r="D19" s="224">
        <v>744188.17</v>
      </c>
      <c r="E19" s="421">
        <v>0</v>
      </c>
      <c r="F19" s="421">
        <f>106281.46+137280.23</f>
        <v>243561.69</v>
      </c>
      <c r="G19" s="421">
        <f>64104.615454545+39037.4</f>
        <v>103142.01545454501</v>
      </c>
      <c r="H19" s="366" t="s">
        <v>927</v>
      </c>
      <c r="I19" s="225" t="s">
        <v>935</v>
      </c>
    </row>
    <row r="20" spans="1:9" s="78" customFormat="1" ht="165">
      <c r="A20" s="222" t="s">
        <v>555</v>
      </c>
      <c r="B20" s="223" t="s">
        <v>556</v>
      </c>
      <c r="C20" s="56"/>
      <c r="D20" s="224" t="s">
        <v>557</v>
      </c>
      <c r="E20" s="421">
        <v>0</v>
      </c>
      <c r="F20" s="421">
        <v>155915.76</v>
      </c>
      <c r="G20" s="421">
        <v>38797.980000000003</v>
      </c>
      <c r="H20" s="366" t="s">
        <v>927</v>
      </c>
      <c r="I20" s="225" t="s">
        <v>935</v>
      </c>
    </row>
    <row r="21" spans="1:9" s="78" customFormat="1" ht="135">
      <c r="A21" s="222" t="s">
        <v>558</v>
      </c>
      <c r="B21" s="223" t="s">
        <v>559</v>
      </c>
      <c r="C21" s="56"/>
      <c r="D21" s="224">
        <v>600061.81999999995</v>
      </c>
      <c r="E21" s="421">
        <v>0</v>
      </c>
      <c r="F21" s="421">
        <v>0</v>
      </c>
      <c r="G21" s="421">
        <v>44033.27</v>
      </c>
      <c r="H21" s="366" t="s">
        <v>927</v>
      </c>
      <c r="I21" s="225" t="s">
        <v>935</v>
      </c>
    </row>
    <row r="22" spans="1:9" s="78" customFormat="1" ht="150">
      <c r="A22" s="222" t="s">
        <v>560</v>
      </c>
      <c r="B22" s="225" t="s">
        <v>561</v>
      </c>
      <c r="C22" s="56"/>
      <c r="D22" s="224">
        <v>168180</v>
      </c>
      <c r="E22" s="369">
        <v>0</v>
      </c>
      <c r="F22" s="369">
        <v>0</v>
      </c>
      <c r="G22" s="251">
        <v>0</v>
      </c>
      <c r="H22" s="369" t="s">
        <v>934</v>
      </c>
      <c r="I22" s="225" t="s">
        <v>936</v>
      </c>
    </row>
    <row r="23" spans="1:9" s="78" customFormat="1" ht="120">
      <c r="A23" s="222" t="s">
        <v>562</v>
      </c>
      <c r="B23" s="225" t="s">
        <v>563</v>
      </c>
      <c r="C23" s="56"/>
      <c r="D23" s="224">
        <v>355323.25</v>
      </c>
      <c r="E23" s="369">
        <v>0</v>
      </c>
      <c r="F23" s="369">
        <v>0</v>
      </c>
      <c r="G23" s="251">
        <v>0</v>
      </c>
      <c r="H23" s="369" t="s">
        <v>934</v>
      </c>
      <c r="I23" s="225" t="s">
        <v>937</v>
      </c>
    </row>
    <row r="24" spans="1:9" s="78" customFormat="1" ht="180">
      <c r="A24" s="222" t="s">
        <v>564</v>
      </c>
      <c r="B24" s="225" t="s">
        <v>565</v>
      </c>
      <c r="C24" s="56"/>
      <c r="D24" s="224">
        <v>811844.62</v>
      </c>
      <c r="E24" s="421">
        <v>0</v>
      </c>
      <c r="F24" s="421">
        <v>0</v>
      </c>
      <c r="G24" s="368">
        <v>16236.89</v>
      </c>
      <c r="H24" s="366" t="s">
        <v>927</v>
      </c>
      <c r="I24" s="225" t="s">
        <v>935</v>
      </c>
    </row>
    <row r="25" spans="1:9" s="78" customFormat="1" ht="18">
      <c r="A25" s="227" t="s">
        <v>229</v>
      </c>
      <c r="B25" s="76"/>
      <c r="C25" s="76"/>
      <c r="D25" s="76"/>
      <c r="E25" s="334"/>
      <c r="F25" s="422">
        <f>SUM(F12:F24)</f>
        <v>476207.78</v>
      </c>
      <c r="G25" s="422"/>
      <c r="H25" s="77"/>
      <c r="I25" s="77"/>
    </row>
    <row r="26" spans="1:9" s="78" customFormat="1" ht="18">
      <c r="A26" s="227" t="s">
        <v>943</v>
      </c>
      <c r="B26" s="76"/>
      <c r="C26" s="76"/>
      <c r="D26" s="76"/>
      <c r="E26" s="334"/>
      <c r="F26" s="422"/>
      <c r="G26" s="422">
        <f>SUM(G13:G25)</f>
        <v>202210.15545454499</v>
      </c>
      <c r="H26" s="77"/>
      <c r="I26" s="77"/>
    </row>
    <row r="27" spans="1:9" ht="21" customHeight="1">
      <c r="A27" s="113" t="s">
        <v>141</v>
      </c>
      <c r="B27" s="113"/>
      <c r="C27" s="113"/>
      <c r="D27" s="113"/>
      <c r="E27" s="423">
        <f>+E18+E25+E26</f>
        <v>2979159.62</v>
      </c>
      <c r="F27" s="423">
        <f t="shared" ref="F27" si="0">+F18+F25+F26</f>
        <v>476207.78</v>
      </c>
      <c r="G27" s="423">
        <f>+G18+G25+G26</f>
        <v>202210.15545454499</v>
      </c>
      <c r="H27" s="114"/>
      <c r="I27" s="114"/>
    </row>
    <row r="28" spans="1:9">
      <c r="A28" s="40" t="s">
        <v>211</v>
      </c>
      <c r="B28" s="44"/>
      <c r="C28" s="44"/>
      <c r="D28" s="44"/>
      <c r="E28" s="15"/>
      <c r="F28" s="15"/>
      <c r="G28" s="15"/>
    </row>
    <row r="29" spans="1:9">
      <c r="A29" s="97" t="s">
        <v>237</v>
      </c>
      <c r="B29" s="43"/>
      <c r="C29" s="43"/>
      <c r="D29" s="43"/>
      <c r="E29" s="15"/>
      <c r="F29" s="15"/>
      <c r="G29" s="15"/>
    </row>
    <row r="30" spans="1:9">
      <c r="A30" s="98" t="s">
        <v>238</v>
      </c>
      <c r="B30" s="41"/>
      <c r="C30" s="41"/>
      <c r="D30" s="41"/>
      <c r="E30" s="15"/>
      <c r="F30" s="15"/>
      <c r="G30" s="15"/>
    </row>
  </sheetData>
  <mergeCells count="7">
    <mergeCell ref="A1:I1"/>
    <mergeCell ref="D3:D4"/>
    <mergeCell ref="A3:A4"/>
    <mergeCell ref="B3:B4"/>
    <mergeCell ref="C3:C4"/>
    <mergeCell ref="H3:H4"/>
    <mergeCell ref="I3:I4"/>
  </mergeCells>
  <phoneticPr fontId="6" type="noConversion"/>
  <pageMargins left="0.70866141732283472" right="0.70866141732283472" top="0.35433070866141736" bottom="0.74803149606299213" header="0.31496062992125984" footer="0.31496062992125984"/>
  <pageSetup paperSize="9" scale="3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S11"/>
  <sheetViews>
    <sheetView showGridLines="0" view="pageBreakPreview" zoomScaleNormal="100" zoomScaleSheetLayoutView="100" workbookViewId="0">
      <selection activeCell="G7" sqref="G7"/>
    </sheetView>
  </sheetViews>
  <sheetFormatPr baseColWidth="10" defaultColWidth="11.42578125" defaultRowHeight="12"/>
  <cols>
    <col min="1" max="1" width="18.7109375" style="14" customWidth="1"/>
    <col min="2" max="2" width="19.7109375" style="14" customWidth="1"/>
    <col min="3" max="6" width="18.7109375" style="14" customWidth="1"/>
    <col min="7" max="7" width="9.5703125" style="50" customWidth="1"/>
    <col min="8" max="8" width="6.7109375" style="50" customWidth="1"/>
    <col min="9" max="9" width="6.7109375" style="14" customWidth="1"/>
    <col min="10" max="12" width="18.7109375" style="14" customWidth="1"/>
    <col min="13" max="13" width="18.28515625" style="14" customWidth="1"/>
    <col min="14" max="14" width="20.42578125" style="14" customWidth="1"/>
    <col min="15" max="15" width="21.140625" style="14" customWidth="1"/>
    <col min="16" max="16384" width="11.42578125" style="14"/>
  </cols>
  <sheetData>
    <row r="1" spans="1:19" s="40" customFormat="1" ht="20.25" customHeight="1">
      <c r="A1" s="486" t="s">
        <v>260</v>
      </c>
      <c r="B1" s="487"/>
      <c r="C1" s="487"/>
      <c r="D1" s="487"/>
      <c r="E1" s="487"/>
      <c r="F1" s="487"/>
      <c r="G1" s="487"/>
      <c r="H1" s="487"/>
      <c r="I1" s="487"/>
      <c r="J1" s="487"/>
      <c r="K1" s="487"/>
      <c r="L1" s="487"/>
      <c r="M1" s="487"/>
      <c r="N1" s="487"/>
      <c r="O1" s="487"/>
    </row>
    <row r="2" spans="1:19" s="40" customFormat="1" ht="20.25" customHeight="1">
      <c r="A2" s="370"/>
      <c r="B2" s="371"/>
      <c r="C2" s="371"/>
      <c r="D2" s="371"/>
      <c r="E2" s="371"/>
      <c r="F2" s="371"/>
      <c r="G2" s="371"/>
      <c r="H2" s="371"/>
      <c r="I2" s="371"/>
      <c r="J2" s="371"/>
      <c r="K2" s="371"/>
      <c r="L2" s="371"/>
      <c r="M2" s="371"/>
      <c r="N2" s="371"/>
      <c r="O2" s="371"/>
    </row>
    <row r="3" spans="1:19" ht="18">
      <c r="A3" s="59" t="s">
        <v>6</v>
      </c>
      <c r="B3" s="83"/>
      <c r="C3" s="488" t="s">
        <v>298</v>
      </c>
      <c r="D3" s="489"/>
      <c r="E3" s="489"/>
      <c r="F3" s="489"/>
      <c r="G3" s="489"/>
      <c r="H3" s="489"/>
      <c r="I3" s="489"/>
      <c r="J3" s="489"/>
      <c r="K3" s="489"/>
      <c r="L3" s="489"/>
      <c r="M3" s="489"/>
      <c r="N3" s="489"/>
      <c r="O3" s="489"/>
      <c r="P3" s="15"/>
      <c r="Q3" s="15"/>
      <c r="R3" s="15"/>
      <c r="S3" s="15"/>
    </row>
    <row r="4" spans="1:19" s="51" customFormat="1" ht="20.25" customHeight="1">
      <c r="A4" s="490" t="s">
        <v>166</v>
      </c>
      <c r="B4" s="490"/>
      <c r="C4" s="490" t="s">
        <v>167</v>
      </c>
      <c r="D4" s="490"/>
      <c r="E4" s="490" t="s">
        <v>168</v>
      </c>
      <c r="F4" s="490"/>
      <c r="G4" s="490"/>
      <c r="H4" s="490"/>
      <c r="I4" s="490"/>
      <c r="J4" s="490" t="s">
        <v>169</v>
      </c>
      <c r="K4" s="490"/>
      <c r="L4" s="490"/>
      <c r="M4" s="490" t="s">
        <v>248</v>
      </c>
      <c r="N4" s="490" t="s">
        <v>249</v>
      </c>
      <c r="O4" s="463" t="s">
        <v>192</v>
      </c>
    </row>
    <row r="5" spans="1:19" s="52" customFormat="1" ht="57">
      <c r="A5" s="87" t="s">
        <v>7</v>
      </c>
      <c r="B5" s="87" t="s">
        <v>142</v>
      </c>
      <c r="C5" s="95" t="s">
        <v>170</v>
      </c>
      <c r="D5" s="95" t="s">
        <v>171</v>
      </c>
      <c r="E5" s="95" t="s">
        <v>172</v>
      </c>
      <c r="F5" s="95" t="s">
        <v>173</v>
      </c>
      <c r="G5" s="100" t="s">
        <v>174</v>
      </c>
      <c r="H5" s="100" t="s">
        <v>175</v>
      </c>
      <c r="I5" s="100" t="s">
        <v>176</v>
      </c>
      <c r="J5" s="95" t="s">
        <v>177</v>
      </c>
      <c r="K5" s="95" t="s">
        <v>178</v>
      </c>
      <c r="L5" s="95" t="s">
        <v>179</v>
      </c>
      <c r="M5" s="491"/>
      <c r="N5" s="491"/>
      <c r="O5" s="463"/>
    </row>
    <row r="6" spans="1:19" s="296" customFormat="1" ht="36">
      <c r="A6" s="289" t="s">
        <v>511</v>
      </c>
      <c r="B6" s="289" t="s">
        <v>512</v>
      </c>
      <c r="C6" s="290" t="s">
        <v>513</v>
      </c>
      <c r="D6" s="291" t="s">
        <v>514</v>
      </c>
      <c r="E6" s="289" t="s">
        <v>515</v>
      </c>
      <c r="F6" s="292" t="s">
        <v>516</v>
      </c>
      <c r="G6" s="293">
        <v>1973.74</v>
      </c>
      <c r="H6" s="289" t="s">
        <v>517</v>
      </c>
      <c r="I6" s="289" t="s">
        <v>518</v>
      </c>
      <c r="J6" s="294" t="s">
        <v>519</v>
      </c>
      <c r="K6" s="293">
        <v>53475</v>
      </c>
      <c r="L6" s="289" t="s">
        <v>520</v>
      </c>
      <c r="M6" s="293">
        <v>641700</v>
      </c>
      <c r="N6" s="293">
        <v>106950</v>
      </c>
      <c r="O6" s="295"/>
    </row>
    <row r="7" spans="1:19" s="296" customFormat="1" ht="36">
      <c r="A7" s="289" t="s">
        <v>511</v>
      </c>
      <c r="B7" s="289" t="s">
        <v>512</v>
      </c>
      <c r="C7" s="290" t="s">
        <v>513</v>
      </c>
      <c r="D7" s="291" t="s">
        <v>514</v>
      </c>
      <c r="E7" s="289" t="s">
        <v>515</v>
      </c>
      <c r="F7" s="292" t="s">
        <v>516</v>
      </c>
      <c r="G7" s="293">
        <v>1973.74</v>
      </c>
      <c r="H7" s="289" t="s">
        <v>517</v>
      </c>
      <c r="I7" s="289" t="s">
        <v>518</v>
      </c>
      <c r="J7" s="294" t="s">
        <v>521</v>
      </c>
      <c r="K7" s="289" t="s">
        <v>522</v>
      </c>
      <c r="L7" s="289" t="s">
        <v>520</v>
      </c>
      <c r="M7" s="293"/>
      <c r="N7" s="293">
        <v>238715</v>
      </c>
      <c r="O7" s="293">
        <v>720378</v>
      </c>
    </row>
    <row r="8" spans="1:19" s="296" customFormat="1" ht="36">
      <c r="A8" s="289" t="s">
        <v>511</v>
      </c>
      <c r="B8" s="289" t="s">
        <v>512</v>
      </c>
      <c r="C8" s="294" t="s">
        <v>523</v>
      </c>
      <c r="D8" s="292" t="s">
        <v>524</v>
      </c>
      <c r="E8" s="289" t="s">
        <v>515</v>
      </c>
      <c r="F8" s="292" t="s">
        <v>525</v>
      </c>
      <c r="G8" s="293">
        <v>2499.2199999999998</v>
      </c>
      <c r="H8" s="289" t="s">
        <v>526</v>
      </c>
      <c r="I8" s="289" t="s">
        <v>526</v>
      </c>
      <c r="J8" s="289" t="s">
        <v>527</v>
      </c>
      <c r="K8" s="293">
        <v>70000</v>
      </c>
      <c r="L8" s="289" t="s">
        <v>520</v>
      </c>
      <c r="M8" s="293">
        <f>70000*12</f>
        <v>840000</v>
      </c>
      <c r="N8" s="293">
        <v>420000</v>
      </c>
      <c r="O8" s="293">
        <v>980000</v>
      </c>
    </row>
    <row r="9" spans="1:19" ht="15.75">
      <c r="A9" s="88" t="s">
        <v>35</v>
      </c>
      <c r="B9" s="89"/>
      <c r="C9" s="101"/>
      <c r="D9" s="101"/>
      <c r="E9" s="101"/>
      <c r="F9" s="101"/>
      <c r="G9" s="101"/>
      <c r="H9" s="101"/>
      <c r="I9" s="101"/>
      <c r="J9" s="101"/>
      <c r="K9" s="101"/>
      <c r="L9" s="101"/>
      <c r="M9" s="221">
        <f>SUM(M6:M8)</f>
        <v>1481700</v>
      </c>
      <c r="N9" s="221">
        <f>SUM(N6:N8)</f>
        <v>765665</v>
      </c>
      <c r="O9" s="221">
        <f>SUM(O6:O8)</f>
        <v>1700378</v>
      </c>
    </row>
    <row r="10" spans="1:19">
      <c r="A10" s="40" t="s">
        <v>247</v>
      </c>
    </row>
    <row r="11" spans="1:19">
      <c r="A11" s="40" t="s">
        <v>275</v>
      </c>
    </row>
  </sheetData>
  <mergeCells count="9">
    <mergeCell ref="A1:O1"/>
    <mergeCell ref="C3:O3"/>
    <mergeCell ref="O4:O5"/>
    <mergeCell ref="N4:N5"/>
    <mergeCell ref="A4:B4"/>
    <mergeCell ref="C4:D4"/>
    <mergeCell ref="E4:I4"/>
    <mergeCell ref="J4:L4"/>
    <mergeCell ref="M4:M5"/>
  </mergeCells>
  <pageMargins left="0.31496062992125984" right="0.11811023622047245"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FMTO 01</vt:lpstr>
      <vt:lpstr>FMTO 02</vt:lpstr>
      <vt:lpstr>FMTO 03</vt:lpstr>
      <vt:lpstr>FMTO 04</vt:lpstr>
      <vt:lpstr>FMTO 05</vt:lpstr>
      <vt:lpstr>FMTO 06</vt:lpstr>
      <vt:lpstr>FMTO 07</vt:lpstr>
      <vt:lpstr>FMTO 08</vt:lpstr>
      <vt:lpstr>FMTO 09</vt:lpstr>
      <vt:lpstr>FMTO 10 </vt:lpstr>
      <vt:lpstr>FMTO 11</vt:lpstr>
      <vt:lpstr>FMTO 12</vt:lpstr>
      <vt:lpstr>'FMTO 01'!Área_de_impresión</vt:lpstr>
      <vt:lpstr>'FMTO 07'!Área_de_impresión</vt:lpstr>
      <vt:lpstr>'FMTO 08'!Área_de_impresión</vt:lpstr>
      <vt:lpstr>'FMTO 09'!Área_de_impresión</vt:lpstr>
      <vt:lpstr>'FMTO 10 '!Área_de_impresión</vt:lpstr>
      <vt:lpstr>'FMTO 11'!Área_de_impresión</vt:lpstr>
      <vt:lpstr>'FMTO 12'!Área_de_impresión</vt:lpstr>
      <vt:lpstr>'FMTO 07'!Títulos_a_imprimir</vt:lpstr>
      <vt:lpstr>'FMTO 08'!Títulos_a_imprimir</vt:lpstr>
      <vt:lpstr>'FMTO 10 '!Títulos_a_imprimir</vt:lpstr>
      <vt:lpstr>'FMTO 11'!Títulos_a_imprimir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Ursula De Cordova Lopez Del Solar</dc:creator>
  <cp:lastModifiedBy>Luis Enrique Pineda Larzo</cp:lastModifiedBy>
  <cp:lastPrinted>2022-10-11T19:03:08Z</cp:lastPrinted>
  <dcterms:created xsi:type="dcterms:W3CDTF">2022-08-23T21:13:02Z</dcterms:created>
  <dcterms:modified xsi:type="dcterms:W3CDTF">2022-10-11T22:37:30Z</dcterms:modified>
</cp:coreProperties>
</file>