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lpineda\Documents\JOSÉ LUNA GÁLVEZ\Página Wb\Presentaciones\Ejecutivo\JNE\"/>
    </mc:Choice>
  </mc:AlternateContent>
  <xr:revisionPtr revIDLastSave="0" documentId="8_{E725C6E7-A1DD-4B23-8DB3-044E283B403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MTO 01" sheetId="1" r:id="rId1"/>
    <sheet name="FMTO 02" sheetId="2" r:id="rId2"/>
    <sheet name="FMTO 03" sheetId="4" r:id="rId3"/>
    <sheet name="FMTO 04" sheetId="5" r:id="rId4"/>
    <sheet name="FMTO 05" sheetId="3" r:id="rId5"/>
    <sheet name="FMTO 06" sheetId="6" r:id="rId6"/>
    <sheet name="FMTO 07" sheetId="14" r:id="rId7"/>
    <sheet name="FMTO 08" sheetId="9" r:id="rId8"/>
    <sheet name="FMTO 09" sheetId="15" r:id="rId9"/>
    <sheet name="FMTO 10 " sheetId="7" r:id="rId10"/>
    <sheet name="FMTO 11" sheetId="13" r:id="rId11"/>
    <sheet name="FMTO 12" sheetId="10" r:id="rId12"/>
  </sheets>
  <definedNames>
    <definedName name="_xlnm._FilterDatabase" localSheetId="10" hidden="1">'FMTO 11'!$A$268:$V$382</definedName>
    <definedName name="_xlnm.Print_Area" localSheetId="0">'FMTO 01'!$A$1:$S$15</definedName>
    <definedName name="_xlnm.Print_Area" localSheetId="4">'FMTO 05'!$A$1:$M$19</definedName>
    <definedName name="_xlnm.Print_Area" localSheetId="7">'FMTO 08'!$A$1:$I$21</definedName>
    <definedName name="_xlnm.Print_Area" localSheetId="9">'FMTO 10 '!$A$1:$W$32</definedName>
    <definedName name="dd">#REF!</definedName>
    <definedName name="DIRECREC">#REF!</definedName>
    <definedName name="DONAC">#REF!</definedName>
    <definedName name="EE">#REF!</definedName>
    <definedName name="RECORD">#REF!</definedName>
    <definedName name="RECPUB">#REF!</definedName>
    <definedName name="XPRINT">#REF!</definedName>
    <definedName name="XPRINT2">#REF!</definedName>
    <definedName name="XPRINT3">#REF!</definedName>
    <definedName name="XPRINT4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2" i="1" l="1"/>
  <c r="S10" i="1"/>
  <c r="S9" i="1"/>
  <c r="S8" i="1"/>
  <c r="S7" i="1"/>
  <c r="S6" i="1"/>
  <c r="P8" i="1"/>
  <c r="P12" i="1"/>
  <c r="P10" i="1"/>
  <c r="P7" i="1"/>
  <c r="K12" i="1"/>
  <c r="K8" i="1"/>
  <c r="K7" i="1"/>
  <c r="K10" i="1"/>
  <c r="J11" i="6"/>
  <c r="J12" i="6"/>
  <c r="J14" i="6"/>
  <c r="J16" i="6"/>
  <c r="J17" i="6"/>
  <c r="J19" i="6"/>
  <c r="J24" i="6"/>
  <c r="J25" i="6"/>
  <c r="J26" i="6"/>
  <c r="J27" i="6"/>
  <c r="J32" i="6"/>
  <c r="I9" i="6"/>
  <c r="I10" i="6"/>
  <c r="I11" i="6"/>
  <c r="I12" i="6"/>
  <c r="I14" i="6"/>
  <c r="I16" i="6"/>
  <c r="I17" i="6"/>
  <c r="I18" i="6"/>
  <c r="I19" i="6"/>
  <c r="I24" i="6"/>
  <c r="I25" i="6"/>
  <c r="I26" i="6"/>
  <c r="I27" i="6"/>
  <c r="I28" i="6"/>
  <c r="I32" i="6"/>
  <c r="H7" i="6"/>
  <c r="H8" i="6"/>
  <c r="H11" i="6"/>
  <c r="H12" i="6"/>
  <c r="H14" i="6"/>
  <c r="H15" i="6"/>
  <c r="H16" i="6"/>
  <c r="H17" i="6"/>
  <c r="H18" i="6"/>
  <c r="H19" i="6"/>
  <c r="H20" i="6"/>
  <c r="H21" i="6"/>
  <c r="H24" i="6"/>
  <c r="H25" i="6"/>
  <c r="H26" i="6"/>
  <c r="H30" i="6"/>
  <c r="H31" i="6"/>
  <c r="H32" i="6"/>
  <c r="H6" i="6"/>
  <c r="F15" i="6" l="1"/>
  <c r="F13" i="6"/>
  <c r="F21" i="6"/>
  <c r="F20" i="6"/>
  <c r="F7" i="6"/>
  <c r="F23" i="6"/>
  <c r="F22" i="6"/>
  <c r="F31" i="6"/>
  <c r="F30" i="6"/>
  <c r="F29" i="6"/>
  <c r="F33" i="6"/>
  <c r="F8" i="6"/>
  <c r="F6" i="6"/>
  <c r="I31" i="6" l="1"/>
  <c r="J31" i="6"/>
  <c r="I23" i="6"/>
  <c r="I6" i="6"/>
  <c r="J6" i="6"/>
  <c r="J7" i="6"/>
  <c r="I7" i="6"/>
  <c r="J8" i="6"/>
  <c r="I8" i="6"/>
  <c r="J20" i="6"/>
  <c r="I20" i="6"/>
  <c r="J21" i="6"/>
  <c r="I21" i="6"/>
  <c r="I30" i="6"/>
  <c r="J30" i="6"/>
  <c r="I15" i="6"/>
  <c r="J15" i="6"/>
  <c r="F34" i="6"/>
  <c r="G7" i="6"/>
  <c r="G8" i="6"/>
  <c r="G9" i="6"/>
  <c r="G10" i="6"/>
  <c r="G11" i="6"/>
  <c r="G12" i="6"/>
  <c r="G14" i="6"/>
  <c r="G15" i="6"/>
  <c r="G16" i="6"/>
  <c r="G17" i="6"/>
  <c r="G18" i="6"/>
  <c r="G19" i="6"/>
  <c r="G20" i="6"/>
  <c r="G21" i="6"/>
  <c r="G23" i="6"/>
  <c r="G24" i="6"/>
  <c r="G25" i="6"/>
  <c r="G26" i="6"/>
  <c r="G27" i="6"/>
  <c r="G28" i="6"/>
  <c r="G30" i="6"/>
  <c r="G31" i="6"/>
  <c r="G32" i="6"/>
  <c r="G33" i="6"/>
  <c r="G6" i="6"/>
  <c r="E29" i="6"/>
  <c r="E13" i="6"/>
  <c r="E33" i="6"/>
  <c r="D33" i="6"/>
  <c r="H33" i="6" s="1"/>
  <c r="D13" i="6"/>
  <c r="E30" i="6"/>
  <c r="D29" i="6"/>
  <c r="H29" i="6" s="1"/>
  <c r="E23" i="6"/>
  <c r="D23" i="6"/>
  <c r="H23" i="6" s="1"/>
  <c r="E22" i="6"/>
  <c r="D22" i="6"/>
  <c r="G22" i="6" s="1"/>
  <c r="E20" i="6"/>
  <c r="C33" i="6"/>
  <c r="C13" i="6"/>
  <c r="B13" i="6"/>
  <c r="C22" i="6"/>
  <c r="B22" i="6"/>
  <c r="B33" i="6"/>
  <c r="C20" i="6"/>
  <c r="C30" i="6"/>
  <c r="C29" i="6"/>
  <c r="C34" i="6" s="1"/>
  <c r="C23" i="6"/>
  <c r="E34" i="6"/>
  <c r="H26" i="10"/>
  <c r="G26" i="10"/>
  <c r="J23" i="6" l="1"/>
  <c r="I29" i="6"/>
  <c r="J22" i="6"/>
  <c r="J29" i="6"/>
  <c r="I22" i="6"/>
  <c r="I34" i="6" s="1"/>
  <c r="D34" i="6"/>
  <c r="H34" i="6" s="1"/>
  <c r="H13" i="6"/>
  <c r="I13" i="6"/>
  <c r="J13" i="6"/>
  <c r="H22" i="6"/>
  <c r="G29" i="6"/>
  <c r="G13" i="6"/>
  <c r="G34" i="6" s="1"/>
  <c r="J33" i="6"/>
  <c r="I33" i="6"/>
  <c r="B34" i="6"/>
  <c r="O34" i="15"/>
  <c r="N34" i="15"/>
  <c r="M34" i="15"/>
  <c r="E556" i="14"/>
  <c r="I383" i="14"/>
  <c r="I379" i="14"/>
  <c r="I372" i="14"/>
  <c r="I371" i="14"/>
  <c r="I370" i="14"/>
  <c r="I369" i="14"/>
  <c r="I368" i="14"/>
  <c r="I367" i="14"/>
  <c r="E275" i="14"/>
  <c r="E7" i="14"/>
  <c r="E616" i="14" s="1"/>
  <c r="J34" i="6" l="1"/>
  <c r="L108" i="5"/>
  <c r="K106" i="5"/>
  <c r="L106" i="5"/>
  <c r="M106" i="5"/>
  <c r="O106" i="5"/>
  <c r="P106" i="5"/>
  <c r="P14" i="5"/>
  <c r="N14" i="5"/>
  <c r="P97" i="5"/>
  <c r="P98" i="5"/>
  <c r="N97" i="5"/>
  <c r="N105" i="5" s="1"/>
  <c r="N98" i="5"/>
  <c r="N106" i="5" s="1"/>
  <c r="K105" i="5"/>
  <c r="L105" i="5"/>
  <c r="M105" i="5"/>
  <c r="O105" i="5"/>
  <c r="C105" i="5"/>
  <c r="D105" i="5"/>
  <c r="E105" i="5"/>
  <c r="F105" i="5"/>
  <c r="G105" i="5"/>
  <c r="H105" i="5"/>
  <c r="J105" i="5"/>
  <c r="C106" i="5"/>
  <c r="D106" i="5"/>
  <c r="E106" i="5"/>
  <c r="F106" i="5"/>
  <c r="G106" i="5"/>
  <c r="H106" i="5"/>
  <c r="H108" i="5" s="1"/>
  <c r="J106" i="5"/>
  <c r="P13" i="5"/>
  <c r="N13" i="5"/>
  <c r="J107" i="5"/>
  <c r="K107" i="5"/>
  <c r="L107" i="5"/>
  <c r="M107" i="5"/>
  <c r="O107" i="5"/>
  <c r="P107" i="5"/>
  <c r="P99" i="5"/>
  <c r="P15" i="5"/>
  <c r="N99" i="5"/>
  <c r="N15" i="5"/>
  <c r="N107" i="5" s="1"/>
  <c r="N108" i="5" s="1"/>
  <c r="D107" i="5"/>
  <c r="D108" i="5" s="1"/>
  <c r="E107" i="5"/>
  <c r="E108" i="5" s="1"/>
  <c r="F107" i="5"/>
  <c r="F108" i="5" s="1"/>
  <c r="G107" i="5"/>
  <c r="H107" i="5"/>
  <c r="C107" i="5"/>
  <c r="I98" i="5"/>
  <c r="I99" i="5"/>
  <c r="I107" i="5" s="1"/>
  <c r="I97" i="5"/>
  <c r="I13" i="5"/>
  <c r="Q13" i="5" s="1"/>
  <c r="I14" i="5"/>
  <c r="I15" i="5"/>
  <c r="Q15" i="5" s="1"/>
  <c r="M7" i="4"/>
  <c r="H7" i="4"/>
  <c r="C19" i="4"/>
  <c r="D19" i="4"/>
  <c r="E19" i="4"/>
  <c r="F19" i="4"/>
  <c r="G19" i="4"/>
  <c r="I19" i="4"/>
  <c r="J19" i="4"/>
  <c r="K19" i="4"/>
  <c r="L19" i="4"/>
  <c r="N19" i="4"/>
  <c r="B19" i="4"/>
  <c r="O6" i="4"/>
  <c r="M6" i="4"/>
  <c r="H6" i="4"/>
  <c r="D6" i="2"/>
  <c r="E6" i="2"/>
  <c r="F6" i="2"/>
  <c r="G6" i="2"/>
  <c r="H6" i="2"/>
  <c r="J6" i="2"/>
  <c r="K6" i="2"/>
  <c r="L6" i="2"/>
  <c r="M6" i="2"/>
  <c r="N6" i="2"/>
  <c r="O6" i="2"/>
  <c r="P6" i="2"/>
  <c r="C6" i="2"/>
  <c r="P5" i="2"/>
  <c r="N5" i="2"/>
  <c r="Q99" i="5" l="1"/>
  <c r="I105" i="5"/>
  <c r="P105" i="5"/>
  <c r="H19" i="4"/>
  <c r="Q97" i="5"/>
  <c r="O7" i="4"/>
  <c r="O19" i="4" s="1"/>
  <c r="Q98" i="5"/>
  <c r="Q14" i="5"/>
  <c r="I106" i="5"/>
  <c r="I108" i="5" s="1"/>
  <c r="M19" i="4"/>
  <c r="Q105" i="5" l="1"/>
  <c r="R13" i="5" s="1"/>
  <c r="R97" i="5"/>
  <c r="Q106" i="5"/>
  <c r="R14" i="5" s="1"/>
  <c r="Q107" i="5"/>
  <c r="I5" i="2"/>
  <c r="Q5" i="2" l="1"/>
  <c r="Q6" i="2" s="1"/>
  <c r="I6" i="2"/>
  <c r="R98" i="5"/>
  <c r="R106" i="5" s="1"/>
  <c r="Q108" i="5"/>
  <c r="R15" i="5"/>
  <c r="R99" i="5"/>
  <c r="R105" i="5"/>
  <c r="O7" i="1"/>
  <c r="O8" i="1"/>
  <c r="O9" i="1"/>
  <c r="O10" i="1"/>
  <c r="O11" i="1"/>
  <c r="O12" i="1"/>
  <c r="O13" i="1"/>
  <c r="O6" i="1"/>
  <c r="J7" i="1"/>
  <c r="J8" i="1"/>
  <c r="J9" i="1"/>
  <c r="J10" i="1"/>
  <c r="J11" i="1"/>
  <c r="J12" i="1"/>
  <c r="J13" i="1"/>
  <c r="J6" i="1"/>
  <c r="R107" i="5" l="1"/>
  <c r="R108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pcuba</author>
  </authors>
  <commentList>
    <comment ref="D3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
Nombre del Indicador</t>
        </r>
      </text>
    </comment>
  </commentList>
</comments>
</file>

<file path=xl/sharedStrings.xml><?xml version="1.0" encoding="utf-8"?>
<sst xmlns="http://schemas.openxmlformats.org/spreadsheetml/2006/main" count="7487" uniqueCount="2617">
  <si>
    <t>PLIEGO O ENTIDAD DEL SECTOR</t>
  </si>
  <si>
    <t>Objetivo Estrategico Sectorial
(Código)</t>
  </si>
  <si>
    <t>Objetivo Estrategico Institucional
(Código y Enunciado)</t>
  </si>
  <si>
    <t>Nombre del Indicador</t>
  </si>
  <si>
    <t>Linea Base</t>
  </si>
  <si>
    <t>SECTOR o GOB. REGIONAL:</t>
  </si>
  <si>
    <t>PLIEGOS DEL SECTOR O GOBIERNO REGIONAL</t>
  </si>
  <si>
    <t>GASTOS CORRIENTES</t>
  </si>
  <si>
    <t>GASTOS DE CAPITAL</t>
  </si>
  <si>
    <t>SERVICIO DE DEUDA</t>
  </si>
  <si>
    <t>TOTAL</t>
  </si>
  <si>
    <t>1: Reserva de Contingencia</t>
  </si>
  <si>
    <t>2: Personal y Obligaciones Sociales</t>
  </si>
  <si>
    <t>3: Pensiones y Prestaciones Sociales</t>
  </si>
  <si>
    <t>4: Bienes y Servicios</t>
  </si>
  <si>
    <t>5: Donaciones y Transferencias</t>
  </si>
  <si>
    <t>6: Otros Gastos</t>
  </si>
  <si>
    <t>SUB TOTAL GASTOS CORRIENTES</t>
  </si>
  <si>
    <t>7: Donaciones y Transferencias</t>
  </si>
  <si>
    <t>8: Otros Gastos</t>
  </si>
  <si>
    <t>9: Adquisiciones de Activos No Financieros</t>
  </si>
  <si>
    <t>10: Adquisiciones de Activos Financieros</t>
  </si>
  <si>
    <t>SUB TOTAL GASTOS DE CAPITAL</t>
  </si>
  <si>
    <t>11: Servicio de la Deuda</t>
  </si>
  <si>
    <t>SUB TOTAL SERVICIO DE DEUDA</t>
  </si>
  <si>
    <t>TOTAL GASTOS UNIDAD EJECUTORA / ENTIDAD PÚBLICA</t>
  </si>
  <si>
    <t>PART. %</t>
  </si>
  <si>
    <t>UNIDADES EJECUTORAS DEL PLIEGO</t>
  </si>
  <si>
    <t>Unidad de Medida</t>
  </si>
  <si>
    <t xml:space="preserve">Valor </t>
  </si>
  <si>
    <t>Año</t>
  </si>
  <si>
    <t>%</t>
  </si>
  <si>
    <t>Meta (Logro Esperado)</t>
  </si>
  <si>
    <t>Resultado obtenido</t>
  </si>
  <si>
    <t>PIA           Proyectado</t>
  </si>
  <si>
    <t>SECTOR o GOB. REGIONAL (Por Ejemplo MVCS)</t>
  </si>
  <si>
    <t>TOTALES</t>
  </si>
  <si>
    <t>AÑOS</t>
  </si>
  <si>
    <t>2022 (*)</t>
  </si>
  <si>
    <t>2023 (**)</t>
  </si>
  <si>
    <t>PROGRAMAS PRESUPESTALES</t>
  </si>
  <si>
    <t>PIA</t>
  </si>
  <si>
    <t>PIM</t>
  </si>
  <si>
    <t>EJEC</t>
  </si>
  <si>
    <t>0058: ACCESO DE LA POBLACION A LA PROPIEDAD PREDIAL FORMALIZADA</t>
  </si>
  <si>
    <t>0068: REDUCCION DE VULNERABILIDAD Y ATENCION DE EMERGENCIAS POR DESASTRES</t>
  </si>
  <si>
    <t>0082: PROGRAMA NACIONAL DE SANEAMIENTO URBANO</t>
  </si>
  <si>
    <t>0083: PROGRAMA NACIONAL DE SANEAMIENTO RURAL</t>
  </si>
  <si>
    <t>0109: NUESTRAS CIUDADES</t>
  </si>
  <si>
    <t>0111: APOYO AL HABITAT RURAL</t>
  </si>
  <si>
    <t>0146: ACCESO DE LAS FAMILIAS A VIVIENDA Y ENTORNO URBANO ADECUADO</t>
  </si>
  <si>
    <t>(*) Proyección al 31/12/2022</t>
  </si>
  <si>
    <t>(**) Proyecto 2023</t>
  </si>
  <si>
    <t>TOTAL S/</t>
  </si>
  <si>
    <t>RECURSOS PUBLICOS</t>
  </si>
  <si>
    <t>RESERVA DE CONTINGENCIA</t>
  </si>
  <si>
    <t>PERSONAL Y OBLIGAC. SOC.</t>
  </si>
  <si>
    <t>PENSIONES Y PREST. SOC.</t>
  </si>
  <si>
    <t>BIENES Y SERVICIOS</t>
  </si>
  <si>
    <t>DONACIONES TRANSFER.</t>
  </si>
  <si>
    <t>OTROS GASTOS</t>
  </si>
  <si>
    <t>SUB TOTAL GASTO CTE</t>
  </si>
  <si>
    <t>DONACIONES Y TRANSFER,</t>
  </si>
  <si>
    <t>ADQUIS. ACT. NO FINANC.</t>
  </si>
  <si>
    <t>ADQUIS. ACT. FINANC.</t>
  </si>
  <si>
    <t>SUB TOTAL GASTOS CAP.</t>
  </si>
  <si>
    <t>SUB TOTAL SER. DEUDA</t>
  </si>
  <si>
    <t>S/.</t>
  </si>
  <si>
    <t>EST. %</t>
  </si>
  <si>
    <t>1. RECURSOS ORDINARIOS</t>
  </si>
  <si>
    <t>2. RECURSOS DIRECTAM. RECAUD.</t>
  </si>
  <si>
    <t>3.- RECURSOS OPERACIONES</t>
  </si>
  <si>
    <t xml:space="preserve">       OFICIALES DE CREDITO</t>
  </si>
  <si>
    <t>4. DONACIONES Y TRANSFERENCIAS</t>
  </si>
  <si>
    <t>5. RECURSOS DETERMINADOS</t>
  </si>
  <si>
    <t xml:space="preserve">    - OTROS (ESPECIFICAR)</t>
  </si>
  <si>
    <t>FUNCIONES</t>
  </si>
  <si>
    <t>PPTO (PIA)</t>
  </si>
  <si>
    <t>GASTOS CORRIENTES */</t>
  </si>
  <si>
    <t>0: Reserva de Contingencia</t>
  </si>
  <si>
    <t>1: Personal y Obligaciones Sociales</t>
  </si>
  <si>
    <t>2: Pensiones y Prestaciones Sociales</t>
  </si>
  <si>
    <t>3: Bienes y Servicios</t>
  </si>
  <si>
    <t>4: Donaciones y Transferencias</t>
  </si>
  <si>
    <t>5: Otros Gastos</t>
  </si>
  <si>
    <t>6: Adquisiciones de Activos No Financieros</t>
  </si>
  <si>
    <t>7: Adquisiciones de Activos Financieros</t>
  </si>
  <si>
    <t>8: Servicio de la Deuda</t>
  </si>
  <si>
    <t>NUEVOS SOLES</t>
  </si>
  <si>
    <t>1 Legislativa</t>
  </si>
  <si>
    <t>2 Relaciones Exteriores</t>
  </si>
  <si>
    <t xml:space="preserve"> </t>
  </si>
  <si>
    <t>3 Planeam. Gestión y Reserva</t>
  </si>
  <si>
    <t>4 Defensa y Seg. Nacional</t>
  </si>
  <si>
    <t>5 Orden Púb. y Seguridad</t>
  </si>
  <si>
    <t>6 Justicia</t>
  </si>
  <si>
    <t>7 Trabajo</t>
  </si>
  <si>
    <t>8 Comercio</t>
  </si>
  <si>
    <t>9 Turismo</t>
  </si>
  <si>
    <t>10 Agropecuaria</t>
  </si>
  <si>
    <t>11 Pesca</t>
  </si>
  <si>
    <t>12 Energía</t>
  </si>
  <si>
    <t>13 Mineria</t>
  </si>
  <si>
    <t>14 Industria</t>
  </si>
  <si>
    <t>15 Transporte</t>
  </si>
  <si>
    <t>16 Comunicaciones</t>
  </si>
  <si>
    <t>17 Ambiente</t>
  </si>
  <si>
    <t>18 aneamiento</t>
  </si>
  <si>
    <t>19 Vivienda y Des. Urbano</t>
  </si>
  <si>
    <t>20 Salud</t>
  </si>
  <si>
    <t>21 Cultura y Deporte</t>
  </si>
  <si>
    <t>22 Educación</t>
  </si>
  <si>
    <t>23 Protección Social</t>
  </si>
  <si>
    <t>24 Previsión Social</t>
  </si>
  <si>
    <t>25 Deuda Pública</t>
  </si>
  <si>
    <t>PPTO 2021 (PIM)</t>
  </si>
  <si>
    <t>ALIMENTOS DE PERSONAS</t>
  </si>
  <si>
    <t>BIENES DISTRIBUCION GRATUITA</t>
  </si>
  <si>
    <t>COMBUSTIBLE, CARBURANTES, LUBRICANTES Y AFINES</t>
  </si>
  <si>
    <t>CONTRATACION CON EMPRESAS DE SERVICIOS</t>
  </si>
  <si>
    <t>CONTRATO ADMINISTRATIVO DE SERVICIOS</t>
  </si>
  <si>
    <t>REPUESTOS Y ACCESORIOS</t>
  </si>
  <si>
    <t>SEGUROS</t>
  </si>
  <si>
    <t>SERVICIO DE MANTENIMIENTO, ACONDICIONAMIENTO Y REPARA</t>
  </si>
  <si>
    <t>SERVICIOS ADMINISTRATIVOS, FINANCIEROS Y DE SEGUROS</t>
  </si>
  <si>
    <t>SUMINISTROS MEDICOS</t>
  </si>
  <si>
    <t>VIATICOS Y ASIGNACIONES</t>
  </si>
  <si>
    <t>(PIA) = Presupuesto Institucional de Apertura</t>
  </si>
  <si>
    <t>(**) Recursos Públicos / Recursos Ordinarios / Recursos Directamente Recaudados / Donaciones  y  Transferencias / Operaciones Oficiales de Crédito/ Recursos Determinados</t>
  </si>
  <si>
    <t>ADQUISICIONES/CONTRATACIONES/OBRAS</t>
  </si>
  <si>
    <t>MODALIDAD</t>
  </si>
  <si>
    <t>FECHA DE SUSCRIPCION DEL CONTRATO</t>
  </si>
  <si>
    <t>AMPLIACION DE PLAZO</t>
  </si>
  <si>
    <t>FECHA DE ENTREGA</t>
  </si>
  <si>
    <t>…</t>
  </si>
  <si>
    <t>SECTOR O GOB. REGIONAL:</t>
  </si>
  <si>
    <t>FECHA PROG. CONV.</t>
  </si>
  <si>
    <t>MONTO</t>
  </si>
  <si>
    <t>OBSERVACIONES</t>
  </si>
  <si>
    <t>CONSULTORIAS</t>
  </si>
  <si>
    <t>PERSONA NATURAL (DNI)</t>
  </si>
  <si>
    <t>EJECUCIÓN S/</t>
  </si>
  <si>
    <t xml:space="preserve">TOTAL </t>
  </si>
  <si>
    <t>UNIDAD EJECUTORA</t>
  </si>
  <si>
    <t>BANCO / INSTITUCIÓN FINANCIERA</t>
  </si>
  <si>
    <t>FECHA DE APERTURA</t>
  </si>
  <si>
    <t>MONEDA</t>
  </si>
  <si>
    <t>SALDO 2021 (*)</t>
  </si>
  <si>
    <t>(*) Saldo al 31 de Diciembre de 2021</t>
  </si>
  <si>
    <t>CONTRATANTE</t>
  </si>
  <si>
    <t>CONTRATADO</t>
  </si>
  <si>
    <t>FUENTE DE FINANCIAMIENTO</t>
  </si>
  <si>
    <t>TIPO DE CONTRATO</t>
  </si>
  <si>
    <t>FUNCIÓN DESEMPEÑADA</t>
  </si>
  <si>
    <t xml:space="preserve">CONTRAPRESTACIÓN MENSUAL </t>
  </si>
  <si>
    <t>DNI</t>
  </si>
  <si>
    <t>Apellidos y Nombres</t>
  </si>
  <si>
    <t>Profesión</t>
  </si>
  <si>
    <t>Grado Academico</t>
  </si>
  <si>
    <t>Titulo Profesióonal, Técncio o Capacitación Ocupacional</t>
  </si>
  <si>
    <t>Numero de contratos o renovaciones</t>
  </si>
  <si>
    <t>Meses Ejecutados</t>
  </si>
  <si>
    <t>Monto Ejecutado</t>
  </si>
  <si>
    <t>CAS</t>
  </si>
  <si>
    <t>ARRENDATARIO</t>
  </si>
  <si>
    <t>ARRENDADOR</t>
  </si>
  <si>
    <t>INMUEBLE</t>
  </si>
  <si>
    <t>CONTRATO</t>
  </si>
  <si>
    <t>Apellidos y Nombres o Denominación</t>
  </si>
  <si>
    <t>DNI O PARTIDA REGISTRAL</t>
  </si>
  <si>
    <t>BIEN PROPIO DE TERCEROS O AJENO</t>
  </si>
  <si>
    <t>PARTIDA REGISTRAL DE INCRIPCION DE PROPIEDAD</t>
  </si>
  <si>
    <t>METROS CUADRADOS</t>
  </si>
  <si>
    <t>COCHERAS</t>
  </si>
  <si>
    <t>OTROS</t>
  </si>
  <si>
    <t>VIGENCIA DEL CONTRATO</t>
  </si>
  <si>
    <t>MONTO MENSUAL</t>
  </si>
  <si>
    <t xml:space="preserve">FORMA DE PAGO (MENSUAL O ANUAL) Y FECHA DE PAGO </t>
  </si>
  <si>
    <t>RESULTADOS (Poblacion beneficiaria directa, Etc.)</t>
  </si>
  <si>
    <t>5.1 Contribuciones a Fondos</t>
  </si>
  <si>
    <t>5.2 Canon y Sobrecanon, Regalías, Renta de Aduanas y Participaciones</t>
  </si>
  <si>
    <t>5.3 Fondo de Compensación Municipal</t>
  </si>
  <si>
    <t>5.4 FONCOR</t>
  </si>
  <si>
    <t xml:space="preserve">5.5 Impuestos Municipales </t>
  </si>
  <si>
    <t>GASTO CAPITAL 2023</t>
  </si>
  <si>
    <t>GASTO CORRIENTE 2023</t>
  </si>
  <si>
    <t>SERVICIO DE DEUDA 2023</t>
  </si>
  <si>
    <t>Var. % (2022-2023)</t>
  </si>
  <si>
    <t>2022*</t>
  </si>
  <si>
    <t>2023**</t>
  </si>
  <si>
    <t>FORMATO 01: PRESUPUESTO Y RESULTADOS DE INDICADORES DE LOS OBJETIVOS ESTRATÉGICOS INSTITUCIONALES DEL 2021 AL 2023</t>
  </si>
  <si>
    <r>
      <t>PLIEGOS DEL SECTOR  o GOB. REGIONAL:</t>
    </r>
    <r>
      <rPr>
        <b/>
        <sz val="8"/>
        <color theme="0"/>
        <rFont val="Arial"/>
        <family val="2"/>
      </rPr>
      <t xml:space="preserve"> (EJEMPLO SECTOR VIVIENDA)</t>
    </r>
  </si>
  <si>
    <t>FORMATO 05: EJECUCION Y RESULTADOS DE PROGRAMAS PRESUPUESTALES 2021, 2022 Y PROYECCION  2023</t>
  </si>
  <si>
    <t>PPTO 2021
(PIA)</t>
  </si>
  <si>
    <t>PPTO 2022 
(PIA)</t>
  </si>
  <si>
    <t>PPTO 2023 (PROYECTO)</t>
  </si>
  <si>
    <t>PPTO 2022
(PIM 31 AGTO)</t>
  </si>
  <si>
    <t>Monto Diferencial PIA (2022-2021)</t>
  </si>
  <si>
    <t>Diferencia PIA (2023-2022)</t>
  </si>
  <si>
    <t>Variación % (2022-2021)/ 100</t>
  </si>
  <si>
    <t>Variación % (2023-2022)/ 100</t>
  </si>
  <si>
    <t>MONTO DE LA INVERSION Y/O CONTRATO (*)</t>
  </si>
  <si>
    <t>NOMBRE DE LA INVERSION      (Proyecto o IOAAR, Etc. )</t>
  </si>
  <si>
    <t>SALDO DE LA INVERSION O DEL  CONTRATO                 AL 31.12.2022</t>
  </si>
  <si>
    <t>(Solo montos mayores a S/ 1 Millon de Soles)</t>
  </si>
  <si>
    <t>EJECUCION  PROYECTADA DE LA INVERSION O DEL CONTRATO</t>
  </si>
  <si>
    <t>TIPO DE PROCEDIMIENTO DE SELECCIÓN</t>
  </si>
  <si>
    <t>NUMERO DEL PROCEDIMIENTO</t>
  </si>
  <si>
    <t>CONTRATISTA* (RUC y Denominacion)</t>
  </si>
  <si>
    <t>(*) Si es Consorcio consignar nombre y RUC de los integrantes</t>
  </si>
  <si>
    <t>(**) Proyección al 31/12/2022</t>
  </si>
  <si>
    <t>(***) Proyecto 2023</t>
  </si>
  <si>
    <t>EJECUCION DE LA INVERSION Y/O CONTRATO</t>
  </si>
  <si>
    <t xml:space="preserve">PLAZO DE EJECUCION </t>
  </si>
  <si>
    <t>INICIO DEL PROYECTO</t>
  </si>
  <si>
    <t>TERMINO DEL PROYECTO</t>
  </si>
  <si>
    <t>ADICIONALES Y DEDUCTIVOS</t>
  </si>
  <si>
    <t>INICIO</t>
  </si>
  <si>
    <t>TERMINO</t>
  </si>
  <si>
    <t>MONTO NETO</t>
  </si>
  <si>
    <t>CULMINACION DE OBRA</t>
  </si>
  <si>
    <t>ACTA DE RECEPCION DE OBRA</t>
  </si>
  <si>
    <t>LIQUIDACION DE OBRA</t>
  </si>
  <si>
    <t>SALDO DE LA INVERSION O CONTRATO AL 31.12.2023</t>
  </si>
  <si>
    <t>Años siguientes</t>
  </si>
  <si>
    <t xml:space="preserve">FECHA DE </t>
  </si>
  <si>
    <t>Codigo Unico de Inversion (CUI)</t>
  </si>
  <si>
    <t>Sub total 2022</t>
  </si>
  <si>
    <t>Sub total 2021</t>
  </si>
  <si>
    <t>Sub total 2023</t>
  </si>
  <si>
    <t>PLIEGOS DEL SECTOR o GOB. REGIONAL:</t>
  </si>
  <si>
    <t>PERSONA JURIDICA* (RUC)</t>
  </si>
  <si>
    <t>PPTO 2021 (AL 31/12)</t>
  </si>
  <si>
    <t>PPTO 2022 (AL 30/06)</t>
  </si>
  <si>
    <t>PPTO 2023 (PROYECCI{ON 31/12)</t>
  </si>
  <si>
    <t>MONTO DE LA CONSULTORIA</t>
  </si>
  <si>
    <t>ESPECIALIDAD (***)</t>
  </si>
  <si>
    <t>ENTREGABLES DE LA CONSULTORIA(**)</t>
  </si>
  <si>
    <t>(**) Producto final o entregable de la Consultoria</t>
  </si>
  <si>
    <t>(***) Para registrar la Especialidad se toma en cuenta una o mas de las 25 Funciones del Clasificador Funcional Programatico.</t>
  </si>
  <si>
    <t>POR PLIEGOS DEL SECTOR o GOB. REGIONAL:</t>
  </si>
  <si>
    <t>CUENTA N°</t>
  </si>
  <si>
    <t>DATOS DE LAS CUENTAS</t>
  </si>
  <si>
    <t>FUENTES DE FINANCIAMIENTO</t>
  </si>
  <si>
    <t>SALDO 2022 (**)</t>
  </si>
  <si>
    <t>(**) Saldo al 30 de Junio de 2022</t>
  </si>
  <si>
    <t>AÑO FISCAL 2021</t>
  </si>
  <si>
    <t>AÑO FISCAL 2022 (*)</t>
  </si>
  <si>
    <t>(*) Al 30 de junio de 2022</t>
  </si>
  <si>
    <t>(*) = Al 30 de junio de 2022</t>
  </si>
  <si>
    <t>EJECUCIÓN 2021</t>
  </si>
  <si>
    <t>EJECUCIÓN 2022 (*)</t>
  </si>
  <si>
    <t>(Montos mayores de S/ 18,000 Soles)</t>
  </si>
  <si>
    <t>ADQUISICIÓNES</t>
  </si>
  <si>
    <t>MONTO S/</t>
  </si>
  <si>
    <t>FORMATO 02: DISTRIBUCIÓN DEL GASTO POR PLIEGOS Y SUS UNIDADES EJECUTORAS POR TODA FUENTES DE FINANCIAMIENTO - PROYECTO 2023</t>
  </si>
  <si>
    <t>FORMATO 03: RESUMEN POR GRUPO GENÉRICO Y FUENTES DE FINANCIAMIENTO PROYECTO 2023</t>
  </si>
  <si>
    <t>FORMATO 04: RESUMEN DE PRESUPUESTO POR FUNCIONES PIA 2021, 2022 Y  2023 (Proyectado)</t>
  </si>
  <si>
    <t>FORMATO 06: ASIGNACIÓN DE BIENES Y SERVICIOS - COMPARATIVO PRESUPUESTO 2021, 2022 Y PROYECTO 2023</t>
  </si>
  <si>
    <t>FORMATO 07: ADQUISICIONES DE BIENES Y CONTRATACIONES DE SERVICIOS - PRESUPUESTO 2021, 2022 Y PROYECTO 2023</t>
  </si>
  <si>
    <t>FORMATO 08: DETALLE DE CONSULTORIAS PERSONAS JURÍDICAS (Mayores a S/ 100, 000) Y NATURALES (Mayores a 50, 000) - PRESUPUESTO 2021, 2022 y 2023</t>
  </si>
  <si>
    <t>FORMATO 09: ALQUILER DE INMUEBLES EN LOS AÑOS FISCALES 2021 Y 2022</t>
  </si>
  <si>
    <t>FORMATO 10: CONTRATOS DE OBRAS SUSCRITOS EN LOS AÑOS 2021, 2022 Y 2023</t>
  </si>
  <si>
    <t>FORMATO 11: NOMBRES E INGRESOS MENSUALES DEL PERSONAL CONTRATADO FUERA DEL PAP EN LOS AÑOS FISCALES 2021 Y 2022</t>
  </si>
  <si>
    <t>FORMATO 12: RESUMEN DE TESORERIA POR UNIDAD EJECUTORA Y FUENTES DE FINANCIAMIENTO 2021 Y 2022</t>
  </si>
  <si>
    <t>RUBROS*</t>
  </si>
  <si>
    <t>(*) Las cifras deben coicidir con los montos asignados en la GENERICA 3. BIENES Y SERVICIOS consideradas en el Presupuesto de los años Fiscales 2021 - 2022 - 2023</t>
  </si>
  <si>
    <t>DATOS DEL PRESUPUESTO*: (1) CONSOLIDADO Y (2) POR TODA FUENTE DE FINANCIAMIENTO**</t>
  </si>
  <si>
    <t>SERVICIOS DE LIMPIEZA</t>
  </si>
  <si>
    <t>SERVICIO DE CONSULTORIA REALIZADOS PERSONAS NATURALES</t>
  </si>
  <si>
    <t>SERVICIOS DE CONSULTORIAS REALIZADOS PERSONAS JURIDICAS</t>
  </si>
  <si>
    <t>PAPELERIA EN GENERAL, UTILES Y MATERIALES DE OFICINA</t>
  </si>
  <si>
    <t>SEMINARIOS TALLERES Y SIMILARES ORGANIZADOS POR LA INSTITUCION</t>
  </si>
  <si>
    <t>ALQUILERES DE ESDIFICACIONES, OFICINAS Y ESTRUCTURAS</t>
  </si>
  <si>
    <t xml:space="preserve">PIM </t>
  </si>
  <si>
    <t>Monto Asignado</t>
  </si>
  <si>
    <t>% ejecutado</t>
  </si>
  <si>
    <t>(**) = Proyectado</t>
  </si>
  <si>
    <t>AÑO FISCAL 2023(**)</t>
  </si>
  <si>
    <t>(**) Proyectado</t>
  </si>
  <si>
    <t>Meses Estimado</t>
  </si>
  <si>
    <t>SERVICIO DE CAPACITACION Y PERFECCIONAMIENTO</t>
  </si>
  <si>
    <t xml:space="preserve">SERVICIOS DIVERSOS </t>
  </si>
  <si>
    <t>SERVICIOS BASICOS</t>
  </si>
  <si>
    <t xml:space="preserve">PUBLICIDAD </t>
  </si>
  <si>
    <t>SERVICIOS DE SEGURIDAD Y VIGILANCIA</t>
  </si>
  <si>
    <t>OTROS SERVICIOS DE INFORMATICA</t>
  </si>
  <si>
    <t xml:space="preserve">SOPORTE TECNICO </t>
  </si>
  <si>
    <t>PASAJES</t>
  </si>
  <si>
    <t>OTROS GASTOS (MOVILIDAD)</t>
  </si>
  <si>
    <t>LOCACIÓN DE SERVICIOS RELACIONADAS AL ROL DE LA ENTIDAD</t>
  </si>
  <si>
    <t>OTROS BB Y SS</t>
  </si>
  <si>
    <t>Jurado Nacional de Elecciones</t>
  </si>
  <si>
    <t>OEN.01</t>
  </si>
  <si>
    <t>I.OEI.01.01.  Percepción sobre el nivel de confianza   en el JNE</t>
  </si>
  <si>
    <t>I.OEI.01.02.  Porcentaje de  controversias  electorales en procesos electorales resueltas en el plazo establecido</t>
  </si>
  <si>
    <t>I.OEI.02.Cobertura distrital de fiscalización adecuada</t>
  </si>
  <si>
    <t xml:space="preserve">I.OEI.03. Porcentaje de expedientes de inscripción de organizaciones políticas atendidos oportunamente en las diferentes etapas del procedimiento de inscripción </t>
  </si>
  <si>
    <t>OEN.03</t>
  </si>
  <si>
    <t xml:space="preserve">I.OEI.04.Porcentaje de participantes satisfechas(os) con las acciones educativas </t>
  </si>
  <si>
    <t>I.OEI.05.01.  Porcentaje  de usuarias(os) internas(os) de las unidades orgánicas dependientes de la DCGI satisfechas(os) con  la atención recibida</t>
  </si>
  <si>
    <t>I.OEI.05.02.   Porcentaje  de usuarias(os) externas(os) de las unidades orgánicas dependientes de la DCGI satisfechas(os) con la atención recibida</t>
  </si>
  <si>
    <t>I.OEI.06.Porcentaje de implementación del Sistema de Gestión de Riesgo</t>
  </si>
  <si>
    <t>SD</t>
  </si>
  <si>
    <t>70%
90%</t>
  </si>
  <si>
    <t>ERM 2014
EMC 2015</t>
  </si>
  <si>
    <t>2014
2015</t>
  </si>
  <si>
    <t>JURADO NACIONAL DE ELECCIONES</t>
  </si>
  <si>
    <t>RDR</t>
  </si>
  <si>
    <t>Especialista en Fiscalización Electoral</t>
  </si>
  <si>
    <t>00102469</t>
  </si>
  <si>
    <t>TORRES PINEDO ALICIA</t>
  </si>
  <si>
    <t>ADMINISTRADOR</t>
  </si>
  <si>
    <t>Titulado</t>
  </si>
  <si>
    <t>PROFESIONAL EN ADMINISTRACION</t>
  </si>
  <si>
    <t>1C, 4A</t>
  </si>
  <si>
    <t>1A</t>
  </si>
  <si>
    <t>RO</t>
  </si>
  <si>
    <t/>
  </si>
  <si>
    <t>Jefe Oficina Desconcentrada Sede Ucayali</t>
  </si>
  <si>
    <t>00191470</t>
  </si>
  <si>
    <t>ZURITA MANYARI MARIO BENJAMIN</t>
  </si>
  <si>
    <t>ABOGADO</t>
  </si>
  <si>
    <t>PROFESIONAL EN DERECHO</t>
  </si>
  <si>
    <t>Analista Administrativo Contable</t>
  </si>
  <si>
    <t>00206856</t>
  </si>
  <si>
    <t>MACEDA ARBULU LILIANA CECILIA</t>
  </si>
  <si>
    <t>CONTADOR</t>
  </si>
  <si>
    <t>PROFESIONAL EN CONTABILIDAD</t>
  </si>
  <si>
    <t>Diseñador Gráfico</t>
  </si>
  <si>
    <t>03381482</t>
  </si>
  <si>
    <t>HIDALGO WONG KATERYN</t>
  </si>
  <si>
    <t>COMUNICADOR SOCIAL</t>
  </si>
  <si>
    <t>Especialista Administrativo</t>
  </si>
  <si>
    <t>05240932</t>
  </si>
  <si>
    <t>HIDALGO DEL AGUILA ROSA DEL PILAR</t>
  </si>
  <si>
    <t>Mensajero</t>
  </si>
  <si>
    <t>06027196</t>
  </si>
  <si>
    <t>ALCA MUÑOZ JHONNY DARIO</t>
  </si>
  <si>
    <t>Auditor Interno</t>
  </si>
  <si>
    <t>06686877</t>
  </si>
  <si>
    <t>MALLQUI CERVANTES ISABEL CLEMENTINA</t>
  </si>
  <si>
    <t>Técnico Administrativo 2</t>
  </si>
  <si>
    <t>06826126</t>
  </si>
  <si>
    <t>NIEVES ROSALES MERCEDES GUADALUPE</t>
  </si>
  <si>
    <t>PROFESIONAL EN RELACIONES INDUSTRIALES</t>
  </si>
  <si>
    <t>Bachiller</t>
  </si>
  <si>
    <t>Chofer</t>
  </si>
  <si>
    <t>07003422</t>
  </si>
  <si>
    <t>SANTANA PISCONTE FELIX EDUARDO</t>
  </si>
  <si>
    <t>Especialista en Museología</t>
  </si>
  <si>
    <t>07233578</t>
  </si>
  <si>
    <t>SEMINARIO OJEDA MIGUEL ARTURO</t>
  </si>
  <si>
    <t>SOCIOLOGO</t>
  </si>
  <si>
    <t>Coordinador de Comunicaciones</t>
  </si>
  <si>
    <t>07638761</t>
  </si>
  <si>
    <t>TORRES OLORTEGUI JUAN LUIS</t>
  </si>
  <si>
    <t>Auxiliar en Mantenimiento</t>
  </si>
  <si>
    <t>07870541</t>
  </si>
  <si>
    <t>MARQUEZ CORZO RAYMUNDO</t>
  </si>
  <si>
    <t>Especialista en Gestión de la Calidad y Procesos</t>
  </si>
  <si>
    <t>07883762</t>
  </si>
  <si>
    <t>TIPA PAREDES DE LEDESMA JENNY EDITH</t>
  </si>
  <si>
    <t>MAGÍSTER EN ADMINISTRACIÓN</t>
  </si>
  <si>
    <t>Magister</t>
  </si>
  <si>
    <t>Abogado Procesal</t>
  </si>
  <si>
    <t>08051818</t>
  </si>
  <si>
    <t>YGNACIO EFFIO MARIO ALBERTO</t>
  </si>
  <si>
    <t>Técnico en Archivo</t>
  </si>
  <si>
    <t>08101065</t>
  </si>
  <si>
    <t>VIGURIA VASQUEZ RAFAEL</t>
  </si>
  <si>
    <t>ESTUDIANTE DE ADMINISTRACIÓN</t>
  </si>
  <si>
    <t>Periodista</t>
  </si>
  <si>
    <t>08126103</t>
  </si>
  <si>
    <t>RIVERA MIO  LUIS</t>
  </si>
  <si>
    <t>Apoyo Administrativo</t>
  </si>
  <si>
    <t>08167114</t>
  </si>
  <si>
    <t>VILLANUEVA PALACIOS JANETT YESSICA</t>
  </si>
  <si>
    <t>Contador Público</t>
  </si>
  <si>
    <t>08343963</t>
  </si>
  <si>
    <t>SANCHEZ SILVA MARTHA</t>
  </si>
  <si>
    <t>Especialista en Contrataciones del Estado</t>
  </si>
  <si>
    <t>08807503</t>
  </si>
  <si>
    <t>GONZALEZ MEDINA LILIANA DAISY</t>
  </si>
  <si>
    <t>Asistente de Archivo</t>
  </si>
  <si>
    <t>10160414</t>
  </si>
  <si>
    <t>GUZMAN GUIMARAY MICHEL ABANTO</t>
  </si>
  <si>
    <t>HISTORIADOR</t>
  </si>
  <si>
    <t>BACHILLER EN HISTORIA</t>
  </si>
  <si>
    <t>Asistente Administrativo 3</t>
  </si>
  <si>
    <t>10268540</t>
  </si>
  <si>
    <t>HUERTA OROSCO DE LAHENS MARTHA BEATRIZ</t>
  </si>
  <si>
    <t>SECRETARIA</t>
  </si>
  <si>
    <t>Titulo Tecnico</t>
  </si>
  <si>
    <t>TECNICO EN SECRETARIADO</t>
  </si>
  <si>
    <t>Asistente Administrativo 2</t>
  </si>
  <si>
    <t>10311373</t>
  </si>
  <si>
    <t>MORAN SALAZAR NELSON HUMBERTO</t>
  </si>
  <si>
    <t>AUXILIAR TECNICO EN CONTABILIDAD</t>
  </si>
  <si>
    <t>Profesional en Presupuesto</t>
  </si>
  <si>
    <t>10724194</t>
  </si>
  <si>
    <t>CORREA QUINTEROS LUIS ALBERTO</t>
  </si>
  <si>
    <t>CONTADOR PÚBLICO</t>
  </si>
  <si>
    <t>PROFESIONAL EN CONTABILIDAD PÚBLICO</t>
  </si>
  <si>
    <t>Especialista en Tesorería</t>
  </si>
  <si>
    <t>10764240</t>
  </si>
  <si>
    <t>SALVADOR POLO JESUS ALFREDO</t>
  </si>
  <si>
    <t>Jefe del Gabinete de Asesores</t>
  </si>
  <si>
    <t>15942504</t>
  </si>
  <si>
    <t>PESTANA URIBE JUAN ENRIQUE</t>
  </si>
  <si>
    <t>Jefa de la Oficina Desconcentrada Sede Chiclayo</t>
  </si>
  <si>
    <t>16793043</t>
  </si>
  <si>
    <t>RAMIREZ BARBOZA EDITH ROXANA</t>
  </si>
  <si>
    <t>ABOGADA</t>
  </si>
  <si>
    <t>Jefe de la Oficina Desconcentrada Sede Trujillo</t>
  </si>
  <si>
    <t>18115233</t>
  </si>
  <si>
    <t>QUINTANA CHUQUIZUTA SILVIA MAGALI</t>
  </si>
  <si>
    <t>Oficial de Seguridad Senior</t>
  </si>
  <si>
    <t>18173719</t>
  </si>
  <si>
    <t>NECIOSUP GUTIERREZ NILME WILFREDO</t>
  </si>
  <si>
    <t>INGENIERO DE SISTEMAS</t>
  </si>
  <si>
    <t>PROFESIONAL EN INGENIERIA</t>
  </si>
  <si>
    <t>Jefe de la Oficina Desconcentrada Sede Cajamarca</t>
  </si>
  <si>
    <t>22515461</t>
  </si>
  <si>
    <t>ROBLES AYLLON HERNAN NOEL</t>
  </si>
  <si>
    <t>Jefe de la Oficina Desconcentrada  Sede Madre de Dios</t>
  </si>
  <si>
    <t>23955488</t>
  </si>
  <si>
    <t>ESPELLIVAR MONZON LUIS FELIPE</t>
  </si>
  <si>
    <t>25774892</t>
  </si>
  <si>
    <t>FARGE ARIRAMA MARCIAL</t>
  </si>
  <si>
    <t>29256335</t>
  </si>
  <si>
    <t>BECERRA RODRIGUEZ LUIS FERNANDO</t>
  </si>
  <si>
    <t>Jefe de la Oficina Desconcentrada Sede Arequipa</t>
  </si>
  <si>
    <t>29427583</t>
  </si>
  <si>
    <t>VEGA VEGA ROBERTO CARLOS</t>
  </si>
  <si>
    <t>Arquitecto de Tecnología</t>
  </si>
  <si>
    <t>32984512</t>
  </si>
  <si>
    <t>BETETA CHAMAYA JORGE ENRIQUE</t>
  </si>
  <si>
    <t>Jefe de la Oficina Desconcentrada  Sede Amazonas</t>
  </si>
  <si>
    <t>33430725</t>
  </si>
  <si>
    <t>PORRAS SALAZAR JESSICA</t>
  </si>
  <si>
    <t>Jefe Oficina Desconcentrada Sede Puno</t>
  </si>
  <si>
    <t>40064511</t>
  </si>
  <si>
    <t>CUENTAS BARRAZA FRANCISCO</t>
  </si>
  <si>
    <t>Especialista en Desarrollo de Competencias Educativas y Formativas</t>
  </si>
  <si>
    <t>40101717</t>
  </si>
  <si>
    <t>VEGA BAZAN ANGELES KATHERINE</t>
  </si>
  <si>
    <t>EDUCADORA</t>
  </si>
  <si>
    <t>Especialista en Asistencia Electoral</t>
  </si>
  <si>
    <t>40232734</t>
  </si>
  <si>
    <t>BARRERA RIVAS LIZ MAGALY SUE</t>
  </si>
  <si>
    <t>Recepcionista 2</t>
  </si>
  <si>
    <t>40310807</t>
  </si>
  <si>
    <t>DAVILA URBINA ROSA VIVIANA</t>
  </si>
  <si>
    <t>Analista en Sistemas de Gestión de Control Interno</t>
  </si>
  <si>
    <t>40831878</t>
  </si>
  <si>
    <t>ANTUNEZ JACHILLA ROXANA SOLANGE</t>
  </si>
  <si>
    <t>CONTADOR PUBLICO</t>
  </si>
  <si>
    <t>PROFESIONAL EN CONTABILIDAD PUBLICO</t>
  </si>
  <si>
    <t>Técnico Administrativo</t>
  </si>
  <si>
    <t>40980601</t>
  </si>
  <si>
    <t>LEYVA JAIMES MIGUEL ANGEL</t>
  </si>
  <si>
    <t>TECNICO EN INFORMATICA</t>
  </si>
  <si>
    <t>Asistente Administrativo 1</t>
  </si>
  <si>
    <t>41136311</t>
  </si>
  <si>
    <t>GIRALDO MEJIA GREGORI AMADOR</t>
  </si>
  <si>
    <t>Estadistico</t>
  </si>
  <si>
    <t>41295417</t>
  </si>
  <si>
    <t>MUÑOZ LAZARO JUDITH SILVANA</t>
  </si>
  <si>
    <t>ESTADÍSTICA</t>
  </si>
  <si>
    <t xml:space="preserve">Asistente de Archivo </t>
  </si>
  <si>
    <t>41350692</t>
  </si>
  <si>
    <t>CABANILLAS HUARNICH JOSE LUIS</t>
  </si>
  <si>
    <t>TECNICO EN COMPUTACIÓN</t>
  </si>
  <si>
    <t>Titulo tecnico</t>
  </si>
  <si>
    <t>Abogada</t>
  </si>
  <si>
    <t>41369909</t>
  </si>
  <si>
    <t>VIDAL VARGAS MYRIAM ANGELICA</t>
  </si>
  <si>
    <t>Especialista Senior en Gestión de la Calidad</t>
  </si>
  <si>
    <t>41373305</t>
  </si>
  <si>
    <t>CORNEJO FELICE LORENA VANESA</t>
  </si>
  <si>
    <t>INGENIERA INDUSTRIAL</t>
  </si>
  <si>
    <t>Abogado</t>
  </si>
  <si>
    <t>41527297</t>
  </si>
  <si>
    <t>ESCOBAR ALARCON DIANA LISSETH</t>
  </si>
  <si>
    <t>Administrador de Base de Datos</t>
  </si>
  <si>
    <t>41573376</t>
  </si>
  <si>
    <t>GUEVARA REYES PEDRO ANTONIO</t>
  </si>
  <si>
    <t>INGENIERO</t>
  </si>
  <si>
    <t>Coordinador Parlamentario</t>
  </si>
  <si>
    <t>41600150</t>
  </si>
  <si>
    <t>CARRILLO ALVARADO MERCEDES</t>
  </si>
  <si>
    <t>Abogado 1</t>
  </si>
  <si>
    <t>41637073</t>
  </si>
  <si>
    <t>GANTO HUILLCAS MARTHA MARLENI</t>
  </si>
  <si>
    <t>Analista de Infraestructura TI</t>
  </si>
  <si>
    <t>41710340</t>
  </si>
  <si>
    <t>CASTILLO MARTINEZ MIGUEL ANGEL</t>
  </si>
  <si>
    <t>INGENIERO EN SISTEMAS Y COMPUTO</t>
  </si>
  <si>
    <t>42140886</t>
  </si>
  <si>
    <t>SUYON OLIDEN MIRIAM DEL MILAGRO</t>
  </si>
  <si>
    <t>Analista de Presupuesto Público</t>
  </si>
  <si>
    <t>42627360</t>
  </si>
  <si>
    <t>AGARIJO CONCHA KATERINE JONE</t>
  </si>
  <si>
    <t>ECONOMISTA</t>
  </si>
  <si>
    <t>PROFESIONAL EN ECONOMIA</t>
  </si>
  <si>
    <t>Abogada Civil</t>
  </si>
  <si>
    <t>42636811</t>
  </si>
  <si>
    <t>MARTINEZ FERREYRA CLORINDA SASHA</t>
  </si>
  <si>
    <t>Coordinador de Archivo 2</t>
  </si>
  <si>
    <t>42801131</t>
  </si>
  <si>
    <t>LAVALLE SARANGO JHON ERICK</t>
  </si>
  <si>
    <t>ARCHIVERO</t>
  </si>
  <si>
    <t>Monitor Junior en Fiscalización Electoral</t>
  </si>
  <si>
    <t>42847570</t>
  </si>
  <si>
    <t>TEJADA VALENCIA VIOLETA</t>
  </si>
  <si>
    <t>Especialista Administrativo de Tesorería</t>
  </si>
  <si>
    <t>42920006</t>
  </si>
  <si>
    <t>ARONES HINOJOSA ESTHER IBETH</t>
  </si>
  <si>
    <t>42924816</t>
  </si>
  <si>
    <t>PAUCAR COLCA JOHANA EMMITA</t>
  </si>
  <si>
    <t xml:space="preserve">Analista de Selección </t>
  </si>
  <si>
    <t>43322454</t>
  </si>
  <si>
    <t>REYES BENITO PAMELA NORMA</t>
  </si>
  <si>
    <t>PSICOLOGA</t>
  </si>
  <si>
    <t>Especialista en Planillas CAS0</t>
  </si>
  <si>
    <t>43478297</t>
  </si>
  <si>
    <t>APAZA CHAMPI MUÑIZ JACKELINE GUISSI</t>
  </si>
  <si>
    <t>INGENIERA DE SISTEMAS</t>
  </si>
  <si>
    <t>Especialista de Seguimiento y Programación Presupuestaria</t>
  </si>
  <si>
    <t>43826602</t>
  </si>
  <si>
    <t>CALAGUA BEGAZO YESSICA MERCEDES</t>
  </si>
  <si>
    <t>Especialista Senior en Organización y Proyectos</t>
  </si>
  <si>
    <t>43918204</t>
  </si>
  <si>
    <t>SONO BENAVIDES ALEJANDRA</t>
  </si>
  <si>
    <t>Analista en Temas Electorales y Organizaciones Juveniles</t>
  </si>
  <si>
    <t>43989608</t>
  </si>
  <si>
    <t>GARCIA VILLALOBOS DAVID</t>
  </si>
  <si>
    <t>BACHILLER EN CIENCIA POLÍTICA</t>
  </si>
  <si>
    <t>44007502</t>
  </si>
  <si>
    <t>LINGAN MUÑOZ CESAR ARTURO</t>
  </si>
  <si>
    <t>BACHILLER EN ADMINISTRACION</t>
  </si>
  <si>
    <t>Analista en Redición de Cuentas</t>
  </si>
  <si>
    <t>44647404</t>
  </si>
  <si>
    <t>NAVARRO CHIARA NARA MAIRA</t>
  </si>
  <si>
    <t>Asistente de Museo Electoral y de la Democracia</t>
  </si>
  <si>
    <t>44654018</t>
  </si>
  <si>
    <t>CORDOVA PORRAS KERLY JOHANA</t>
  </si>
  <si>
    <t>ADMINISTRADOR DE HOTELERÍA Y TURISMO</t>
  </si>
  <si>
    <t>PROFESIONAL EN ADMINISTRACION DE HOTELERÍA Y TURISMO</t>
  </si>
  <si>
    <t>Abogado 2</t>
  </si>
  <si>
    <t>44854304</t>
  </si>
  <si>
    <t>PONCE ROMERO FABIOLA PATRICIA</t>
  </si>
  <si>
    <t>Especialista en Proyectos</t>
  </si>
  <si>
    <t>45802233</t>
  </si>
  <si>
    <t>AREVALO BARRIGA VICTOR RAUL</t>
  </si>
  <si>
    <t>Abogado 3</t>
  </si>
  <si>
    <t>46371462</t>
  </si>
  <si>
    <t>NORIEGA MUÑOZ GRACE</t>
  </si>
  <si>
    <t>Responsable del Voluntariado JNE</t>
  </si>
  <si>
    <t>46601798</t>
  </si>
  <si>
    <t>CALLACNA GUZMAN CARLO ANDRE</t>
  </si>
  <si>
    <t>Anfitrion Institucional</t>
  </si>
  <si>
    <t>70008012</t>
  </si>
  <si>
    <t>ASTE ROMERO JOHANA</t>
  </si>
  <si>
    <t>80577047</t>
  </si>
  <si>
    <t>CASTRO AREVALO RUBY SUSANA</t>
  </si>
  <si>
    <t>Especialista Legal</t>
  </si>
  <si>
    <t>10739882</t>
  </si>
  <si>
    <t>BAZAN LUCAS ZULEMA MAGALY</t>
  </si>
  <si>
    <t>Auditor en Control Gubernamental</t>
  </si>
  <si>
    <t>18168803</t>
  </si>
  <si>
    <t>MERZTHAL RIVAS PLATA AMADA ROMMY</t>
  </si>
  <si>
    <t>Coordinador del Gabinete de Asesores</t>
  </si>
  <si>
    <t>09310734</t>
  </si>
  <si>
    <t>ALDERETE CALLUPE FERNANDO JAVIER</t>
  </si>
  <si>
    <t>1C, 3A</t>
  </si>
  <si>
    <t>Asistente Administrativo</t>
  </si>
  <si>
    <t>43903024</t>
  </si>
  <si>
    <t>ALIAGA SANCHEZ NILLS ANTONIO</t>
  </si>
  <si>
    <t>BACHILLER EN DERECHO</t>
  </si>
  <si>
    <t>80607786</t>
  </si>
  <si>
    <t>BLANCO CUENTAS HELDER ELVIS</t>
  </si>
  <si>
    <t>Especialista en Derecho Politico y Electoral</t>
  </si>
  <si>
    <t>10200375</t>
  </si>
  <si>
    <t>GRANDE MONTALVO ANGELICA MARIA</t>
  </si>
  <si>
    <t>45922462</t>
  </si>
  <si>
    <t>MEDINA MONTES CESAR</t>
  </si>
  <si>
    <t>Coordinador Administrativo</t>
  </si>
  <si>
    <t>08870055</t>
  </si>
  <si>
    <t>RAMOS MOSCAIZA PEDRO ELIAS</t>
  </si>
  <si>
    <t>ANALISTA DE FISCALIZACION ELECTORAL</t>
  </si>
  <si>
    <t>32962657</t>
  </si>
  <si>
    <t>ALAYO DAVILA ALVARO GABRIEL</t>
  </si>
  <si>
    <t>1C</t>
  </si>
  <si>
    <t>ESPECIALISTA EN BASE DE DATOS</t>
  </si>
  <si>
    <t>41345177</t>
  </si>
  <si>
    <t>ALEGRIA MENDOZA JUAN ALEXANDER</t>
  </si>
  <si>
    <t>JEFE DE LA OD SEDE ANCASH</t>
  </si>
  <si>
    <t>19329101</t>
  </si>
  <si>
    <t>ALVAREZ COICO MARCO ANTONIO</t>
  </si>
  <si>
    <t>JEFE DE LA OD SEDE HUANCAYO</t>
  </si>
  <si>
    <t>22188571</t>
  </si>
  <si>
    <t>ARCE BARRIENTOS FELICIANO IVAN</t>
  </si>
  <si>
    <t>ANALISTA DE ACTIVIDADES EDUCATIVAS</t>
  </si>
  <si>
    <t>47164243</t>
  </si>
  <si>
    <t>AYALA ABRIL HENRY</t>
  </si>
  <si>
    <t>LICENCIADO EN CIENCIAS SOCIALES</t>
  </si>
  <si>
    <t>PROFESIONAL EN CIENCIAS SOCIALES</t>
  </si>
  <si>
    <t>ENCARGADO DEL SISTEMA SIGA</t>
  </si>
  <si>
    <t>43752590</t>
  </si>
  <si>
    <t>BELTRAN GAGO ENRIQUE ARTURO</t>
  </si>
  <si>
    <t>ABOGADO ESPECIALISTA EN GESTION JURISDICCIONAL</t>
  </si>
  <si>
    <t>45521421</t>
  </si>
  <si>
    <t>BRUNO HIPOLITO ROSA ELIZABETH</t>
  </si>
  <si>
    <t>23984788</t>
  </si>
  <si>
    <t>BUSTAMANTE GUEVARA JAVIER</t>
  </si>
  <si>
    <t>46931761</t>
  </si>
  <si>
    <t>BUSTAMANTE HUAYTALLA CYNTIA AURORA</t>
  </si>
  <si>
    <t>COORDINADOR DE GESTION DOCUMENTAL DE SERVICIOS AL CIUDADANO</t>
  </si>
  <si>
    <t>70035034</t>
  </si>
  <si>
    <t>CALDERON ROMERO MARIA ELENA MAGDALENA</t>
  </si>
  <si>
    <t>20724336</t>
  </si>
  <si>
    <t>CAMARENA CASTILLO ARTURO ORLANDO</t>
  </si>
  <si>
    <t>ESPECIALISTA EN INFRAESTRUCTURA TECNOLOGICA</t>
  </si>
  <si>
    <t>45590163</t>
  </si>
  <si>
    <t>CASTILLA LEVANO CRISTOFER IRVIN</t>
  </si>
  <si>
    <t>ANALISTA DE SISTEMAS</t>
  </si>
  <si>
    <t>40815664</t>
  </si>
  <si>
    <t>CHANG CARNERO EDGAR DAVID</t>
  </si>
  <si>
    <t>ANALISTA DE CONTENIDO ACADEMICO DE CARACTER NORMATIVO ELECTORAL</t>
  </si>
  <si>
    <t>09861042</t>
  </si>
  <si>
    <t>CHIRE VILLAFUERTE MARCO ANTONIO</t>
  </si>
  <si>
    <t>ANALISTA EN CONTRATACIONES</t>
  </si>
  <si>
    <t>10174004</t>
  </si>
  <si>
    <t>CHOQUEHUANCA MANZANEDO JOSE MARCELINO</t>
  </si>
  <si>
    <t>ESPECIALISTA ADMINISTRATIVO</t>
  </si>
  <si>
    <t>20071648</t>
  </si>
  <si>
    <t>COTRINA DUEÑAS ZULEMA</t>
  </si>
  <si>
    <t>40224660</t>
  </si>
  <si>
    <t>CUELLAR CAMARENA JOSE CARLOS</t>
  </si>
  <si>
    <t>ANALISTA DE ORIENTACION ELECTORAL</t>
  </si>
  <si>
    <t>41191094</t>
  </si>
  <si>
    <t>DAGLIO PELAEZ JESUS MARTIN FRANCISCO</t>
  </si>
  <si>
    <t>ANALISTA LEGAL</t>
  </si>
  <si>
    <t>72796370</t>
  </si>
  <si>
    <t>ESPINOZA CUIRO CELENE EMPERATRIZ</t>
  </si>
  <si>
    <t>ASISTENTE EN PRODUCCION PERIODISTICA</t>
  </si>
  <si>
    <t>09276272</t>
  </si>
  <si>
    <t>ESPINOZA ODICIO GLADYS NANCY</t>
  </si>
  <si>
    <t>45014868</t>
  </si>
  <si>
    <t>FARRO CARVO CRISTHI ALISON</t>
  </si>
  <si>
    <t>JEFE DE LA OD SEDE PIURA</t>
  </si>
  <si>
    <t>02667242</t>
  </si>
  <si>
    <t>GARCIA CEDANO LUZ VICTORIA DEL CARMEN</t>
  </si>
  <si>
    <t>ESPECIALISTA EN DERECHO LABORAL Y PROCEDIMIENTO ADMINISTRATIVO DISCIPLINARIO</t>
  </si>
  <si>
    <t>43172066</t>
  </si>
  <si>
    <t>GUTARRA ZEVALLOS JOCELYN ROCIO</t>
  </si>
  <si>
    <t>70348374</t>
  </si>
  <si>
    <t>HERRERA ESCOBEDO JENNY FERNANDA</t>
  </si>
  <si>
    <t>ESPECIALISTA EN CONFLICTIVIDAD ELECTORAL</t>
  </si>
  <si>
    <t>44034688</t>
  </si>
  <si>
    <t>HUAMAN ARIAS ALDO RAUL</t>
  </si>
  <si>
    <t>CONDUCTOR VEHICULAR</t>
  </si>
  <si>
    <t>08721612</t>
  </si>
  <si>
    <t>HUAMAN LOPEZ LUIS ABRAHAM</t>
  </si>
  <si>
    <t>44695157</t>
  </si>
  <si>
    <t>HUIMAN SANCHEZ LAURA DENISSE</t>
  </si>
  <si>
    <t>AUDITOR ASISTENTE</t>
  </si>
  <si>
    <t>47752500</t>
  </si>
  <si>
    <t>IZAGUIRRE MUÑOZ MARIA INES</t>
  </si>
  <si>
    <t>JEFE DE LA OD SEDE CUSCO</t>
  </si>
  <si>
    <t>40936593</t>
  </si>
  <si>
    <t xml:space="preserve">MELENDEZ ANDRADE ZELMA YAZMIN </t>
  </si>
  <si>
    <t>ESPECIALISTA EN COMUNICACIONES</t>
  </si>
  <si>
    <t>15992255</t>
  </si>
  <si>
    <t>MONTALVA ALVAREZ CESAR ABEL</t>
  </si>
  <si>
    <t>LICENCIADO EN COMUNICACIONES</t>
  </si>
  <si>
    <t>PROFECIONAL EN CIENCIAS DE LA COMUNICACIÓN</t>
  </si>
  <si>
    <t>44382932</t>
  </si>
  <si>
    <t>MONTALVAN BARRIENTOS CARLOS GERARDO</t>
  </si>
  <si>
    <t>AUXILIAR ADMINISTRATIVO</t>
  </si>
  <si>
    <t>46073956</t>
  </si>
  <si>
    <t>MORALES GARCIA GILMERIÑO BEYKER</t>
  </si>
  <si>
    <t>70553449</t>
  </si>
  <si>
    <t>MORON NAKADA ANDRE ALEXANDER</t>
  </si>
  <si>
    <t>INGENIERIA INDUSTRIAL</t>
  </si>
  <si>
    <t>ESPECIALISTA EN FORMACIÓN POLÍTICA</t>
  </si>
  <si>
    <t>43932161</t>
  </si>
  <si>
    <t>OBLITAS ANGULO PARWA PATRICIA</t>
  </si>
  <si>
    <t>08870530</t>
  </si>
  <si>
    <t>ORBEGOSO OROZCO JOSE LUIS</t>
  </si>
  <si>
    <t>JEFE DE LA OD SEDE LORETO</t>
  </si>
  <si>
    <t>05370151</t>
  </si>
  <si>
    <t>PEIXOTO LINARES CARLOS MAYER</t>
  </si>
  <si>
    <t>45738829</t>
  </si>
  <si>
    <t>PEREZ VILLALOBOS HANS EDUARDO</t>
  </si>
  <si>
    <t>ASISTENTE DE SEGURIDAD Y RESGUARDO</t>
  </si>
  <si>
    <t>07150961</t>
  </si>
  <si>
    <t>PORTUGAL GOMERO JORGE FERNANDO</t>
  </si>
  <si>
    <t>ANALISTA PROGRAMADOR</t>
  </si>
  <si>
    <t>44117777</t>
  </si>
  <si>
    <t>PRIMO PAICO SONIA PAOLA</t>
  </si>
  <si>
    <t>ESPECIALISTA EN CONTROL INTERNO</t>
  </si>
  <si>
    <t>44389627</t>
  </si>
  <si>
    <t>RAMIREZ CALLE ALEXANDER</t>
  </si>
  <si>
    <t>46550328</t>
  </si>
  <si>
    <t>ROJAS CRUZ PEDRO ALEXANDER</t>
  </si>
  <si>
    <t>JEFE DE LA OD SEDE HUANUCO</t>
  </si>
  <si>
    <t>42709100</t>
  </si>
  <si>
    <t>ROSADO MARTEL GUSTAVO EGUER</t>
  </si>
  <si>
    <t>ANALISTA DE PLANEAMIENTO Y CONTROL DE LA GESTION</t>
  </si>
  <si>
    <t>42643847</t>
  </si>
  <si>
    <t>ROSSI DURAND ILLEIN CAROLINA</t>
  </si>
  <si>
    <t>APOYO ADMINISTRATIVO</t>
  </si>
  <si>
    <t>47794333</t>
  </si>
  <si>
    <t>SALAZAR ROJAS JOUSHUA JOAN JEFFERSON</t>
  </si>
  <si>
    <t>06904860</t>
  </si>
  <si>
    <t>SALVADOR CORDOVA DEMETRIO</t>
  </si>
  <si>
    <t>JEFE DE LA OD SEDE AYACUCHO</t>
  </si>
  <si>
    <t>06785635</t>
  </si>
  <si>
    <t>SANDOVAL ROMERO  JOSE LUIS</t>
  </si>
  <si>
    <t>TÉCNICO EN ARCHIVO</t>
  </si>
  <si>
    <t>41979505</t>
  </si>
  <si>
    <t>SILVA CASTRO MARCEL ALBERTO</t>
  </si>
  <si>
    <t>Tecnico</t>
  </si>
  <si>
    <t>ANALISTA REGISTRAL DE ORGANIZACIONES POLITICAS</t>
  </si>
  <si>
    <t>46082831</t>
  </si>
  <si>
    <t>VASQUEZ MALO XIMENA STEPHANY DEL ROSAR</t>
  </si>
  <si>
    <t>ASISTENTE EN TESORERIA</t>
  </si>
  <si>
    <t>25797987</t>
  </si>
  <si>
    <t>VICENTE CRUZ CESAR</t>
  </si>
  <si>
    <t>Egresado</t>
  </si>
  <si>
    <t>09025387</t>
  </si>
  <si>
    <t>YNCA HUARIPAUCAR ARNALDO</t>
  </si>
  <si>
    <t>ASISTENTE DE FISCALIZACIÓN</t>
  </si>
  <si>
    <t>09356028</t>
  </si>
  <si>
    <t>ZUAREZ GAITAN BASILIA PREMETILA</t>
  </si>
  <si>
    <t>ESPECIALISTA CONTABLE</t>
  </si>
  <si>
    <t>25426269</t>
  </si>
  <si>
    <t>ALEGRE SARAVIA CARLOS MAXIMO</t>
  </si>
  <si>
    <t>ABOGADO/A ESPECIALISTA EN GESTIÓN JURISDICCIONAL</t>
  </si>
  <si>
    <t>47781624</t>
  </si>
  <si>
    <t>ALIAGA SALAS ZULEMA VALERIA</t>
  </si>
  <si>
    <t>ANALISTA DE PASES A PRODUCCIÓN</t>
  </si>
  <si>
    <t>42358358</t>
  </si>
  <si>
    <t>APONTE OCHANTE MARIA ISABEL</t>
  </si>
  <si>
    <t>ANALISTA PROGRAMADOR DE DESARROLLO DE SOFTWARE</t>
  </si>
  <si>
    <t>42537061</t>
  </si>
  <si>
    <t>ARANGO QUINCHO EDUARDO CESAR</t>
  </si>
  <si>
    <t>ING DE SISTEMAS</t>
  </si>
  <si>
    <t>CONDUCTOR/A DEL NOTICIERO</t>
  </si>
  <si>
    <t>74712258</t>
  </si>
  <si>
    <t>BARRETO VELAZCO PALOMA ALEXANDRA</t>
  </si>
  <si>
    <t>PERIODISTA</t>
  </si>
  <si>
    <t>PROFESIONAL EN CIENCIAS DE LA COMUNICACIÓN</t>
  </si>
  <si>
    <t>ESPECIALISTA EN CORRECCIÓN DE ESTILO</t>
  </si>
  <si>
    <t>45426164</t>
  </si>
  <si>
    <t>CASTILLO CLAUDIO SANDRO GONZALO</t>
  </si>
  <si>
    <t>INTEGRADOR CONTABLE</t>
  </si>
  <si>
    <t>43752925</t>
  </si>
  <si>
    <t>CASTILLO DAMASO CHRISTIAN GABRIEL</t>
  </si>
  <si>
    <t>ANALISTA EN CONFLICTIVIDAD ELECTORAL</t>
  </si>
  <si>
    <t>45589342</t>
  </si>
  <si>
    <t>CHAVARRIA RAMIREZ CARMEN BEATRIZ</t>
  </si>
  <si>
    <t>CIENCIAS POLITICAS</t>
  </si>
  <si>
    <t>LICENCIADA EN CIENCIAS POLITICAS</t>
  </si>
  <si>
    <t>ANALISTA DE SEGUIMIENTO Y CONTROL DE CALIDAD DE SOFTWARE</t>
  </si>
  <si>
    <t>44890119</t>
  </si>
  <si>
    <t>DE LA CRUZ PERALTA KAREN ISABEL</t>
  </si>
  <si>
    <t>ESPECIALISTA EN COMUNICACIÓN DIGITAL</t>
  </si>
  <si>
    <t>10119667</t>
  </si>
  <si>
    <t>DIAZ HERNANDEZ ELMER</t>
  </si>
  <si>
    <t>COMUNICACION SOCIAL</t>
  </si>
  <si>
    <t>LICENCIADO EN COMUNICACION SOCIAL</t>
  </si>
  <si>
    <t>22314027</t>
  </si>
  <si>
    <t>ESCATE CHACALIAZA JUAN CHRISTIAN</t>
  </si>
  <si>
    <t>45826265</t>
  </si>
  <si>
    <t>FERNANDEZ JULCA LIZETH</t>
  </si>
  <si>
    <t>LICENCIADO EN ADMINISTRACION</t>
  </si>
  <si>
    <t>ABOGADO/A EN GESTIÓN JURISDICCIONAL</t>
  </si>
  <si>
    <t>70157942</t>
  </si>
  <si>
    <t>GALOC HUAMAN FLOR</t>
  </si>
  <si>
    <t>ANALISTA EN SEGURIDAD DIGITAL</t>
  </si>
  <si>
    <t>45811846</t>
  </si>
  <si>
    <t>LOPEZ CHACALIAZA ARTURO ARNALDO</t>
  </si>
  <si>
    <t>ING i¿INFORMATICO</t>
  </si>
  <si>
    <t>09550235</t>
  </si>
  <si>
    <t>PODESTA RUIZ SONIA CRUZ</t>
  </si>
  <si>
    <t>42538555</t>
  </si>
  <si>
    <t>QUISPE RAMOS ADA</t>
  </si>
  <si>
    <t>ESPECIALISTA EN CONTROL PREVIO</t>
  </si>
  <si>
    <t>06911123</t>
  </si>
  <si>
    <t>SALIRROSAS VASQUEZ JOSE MARTIN</t>
  </si>
  <si>
    <t>ESPECIALISTA EN RENDICIONES DE CUENTAS</t>
  </si>
  <si>
    <t>08887344</t>
  </si>
  <si>
    <t>TINCO TAYPE MARLENI</t>
  </si>
  <si>
    <t>ANALISTA DE ESTRATEGIAS COMUNICACIONALES</t>
  </si>
  <si>
    <t>74779836</t>
  </si>
  <si>
    <t>TORRES ESCALANTE CLAUDIA CAROLINA</t>
  </si>
  <si>
    <t>COMUNICADORA</t>
  </si>
  <si>
    <t>44793933</t>
  </si>
  <si>
    <t>TRUJILLO CRUZ PAUL RONALD</t>
  </si>
  <si>
    <t>ASISTENTE TÉCNICO LEGAL</t>
  </si>
  <si>
    <t>75109391</t>
  </si>
  <si>
    <t>VALDEZ BLANCO LORENA PAOLA</t>
  </si>
  <si>
    <t>ANALISTA EN COMUNICACIONES Y RELACIONES PÚBLICAS</t>
  </si>
  <si>
    <t>43398351</t>
  </si>
  <si>
    <t>VERGARA ANDAGUA CATALINA LUISA</t>
  </si>
  <si>
    <t>ESPECIALISTA LEGAL ELECTORAL</t>
  </si>
  <si>
    <t>41664365</t>
  </si>
  <si>
    <t>ZEGARRA ARELLANO TATIANA ARACELI</t>
  </si>
  <si>
    <t>ABOGADO ESPECIALISTA EN DERECHO ADMINISTRATIVO</t>
  </si>
  <si>
    <t>72122654</t>
  </si>
  <si>
    <t>LUQUE CASTRO GUILLERMO EDGAR</t>
  </si>
  <si>
    <t>ABOGADO ESPECIALISTA EN DERECHO CONSTITUCIONAL</t>
  </si>
  <si>
    <t>01297506</t>
  </si>
  <si>
    <t>FUENTES MEZCO HUGO LEONELL</t>
  </si>
  <si>
    <t>ANALISTA ADMINISTRATIVO</t>
  </si>
  <si>
    <t>07521988</t>
  </si>
  <si>
    <t>YACTAYO LOAYZA CYNTHIA MARIA DE FATIMA</t>
  </si>
  <si>
    <t>GESTOR DE RECEPCIÓN DOCUMENTAL II RECLAMOS Y SUGERENCIAS.</t>
  </si>
  <si>
    <t>48408070</t>
  </si>
  <si>
    <t>BELLOTA VALER JAMES JESUS</t>
  </si>
  <si>
    <t>GESTOR DE ACCESO A LA INFORMACIÓN PÚBLICA.</t>
  </si>
  <si>
    <t>42083361</t>
  </si>
  <si>
    <t xml:space="preserve">ESPINOZA LÓPEZ ALIANA CAROL </t>
  </si>
  <si>
    <t>GESTOR DE RECEPCIÓN DOCUMENTAL.</t>
  </si>
  <si>
    <t>74233652</t>
  </si>
  <si>
    <t>HAYBO-GONZALES LAURA MARTHA ELENA</t>
  </si>
  <si>
    <t>Bachiller en Derecho</t>
  </si>
  <si>
    <t>ANALISTA LEGAL.</t>
  </si>
  <si>
    <t>73184377</t>
  </si>
  <si>
    <t>LAINEZ-LOZADA URIAS LILIA</t>
  </si>
  <si>
    <t>COORDINADOR DE ARCHIVO I.</t>
  </si>
  <si>
    <t>73078419</t>
  </si>
  <si>
    <t>PLACIDO CARRASCO ALEJANDRO MARTIN</t>
  </si>
  <si>
    <t>Bachiller en Historia</t>
  </si>
  <si>
    <t>BACHILLER EN CIENCIAS SOCIALES</t>
  </si>
  <si>
    <t>GESTOR DEL SERVICIO DE ORIENTACIÓN AL CIUDADANO I.</t>
  </si>
  <si>
    <t>09906393</t>
  </si>
  <si>
    <t>PORTILLO BARRON KARINA AURORA</t>
  </si>
  <si>
    <t>ANALISTA EN GESTIÓN ESTRATÉGICA DE LA COMUNICACIÓN.</t>
  </si>
  <si>
    <t>09900749</t>
  </si>
  <si>
    <t>UGAZ MIRANDA MARJORIE NANNIE</t>
  </si>
  <si>
    <t>ANALISTA ACADÉMICO.</t>
  </si>
  <si>
    <t>10004288</t>
  </si>
  <si>
    <t>ALARCON ESPINAL SUSANA DEL CARMEN</t>
  </si>
  <si>
    <t>ASISTENTE DE GESTIÓN DOCUMENTARIA</t>
  </si>
  <si>
    <t>43225165</t>
  </si>
  <si>
    <t xml:space="preserve">FALCÓN LLERENA JAIME </t>
  </si>
  <si>
    <t>JEFE DE LA OFICINA DESCONCENTRADA DE TACNA.</t>
  </si>
  <si>
    <t>04742196</t>
  </si>
  <si>
    <t>GALINDO VERA ALBERTO MARTIN</t>
  </si>
  <si>
    <t>ANALISTA ADMINISTRATIVO.</t>
  </si>
  <si>
    <t>72297113</t>
  </si>
  <si>
    <t>MARTOS LAOS MARICIELO ELCIRA</t>
  </si>
  <si>
    <t>ANALISTA DE REGISTRO ELECTORAL.</t>
  </si>
  <si>
    <t>41640057</t>
  </si>
  <si>
    <t>MORENO GUEVARA ROSA MARIA GUISSELLA</t>
  </si>
  <si>
    <t>ESPECIALISTA ADMINISTRATIVO - TACNA.</t>
  </si>
  <si>
    <t>29578437</t>
  </si>
  <si>
    <t>BANDA RODRIGUEZ CANDY GLADYS</t>
  </si>
  <si>
    <t>06619598</t>
  </si>
  <si>
    <t>CAMACHO GONZALES CARLOS MARTIN</t>
  </si>
  <si>
    <t>AUDITOR SENIOR.</t>
  </si>
  <si>
    <t>44120943</t>
  </si>
  <si>
    <t>CAMPOMANES CHULLUNCUY TANIA LORENA</t>
  </si>
  <si>
    <t>AUXILIAR ADMINISTRATIVO/A.</t>
  </si>
  <si>
    <t>74141971</t>
  </si>
  <si>
    <t>CASTILLO LA ROSA ITALO ANTHONNY</t>
  </si>
  <si>
    <t>ANALISTA EN CAPACITACIÓN ELECTORAL.</t>
  </si>
  <si>
    <t>46410145</t>
  </si>
  <si>
    <t>CERNA GUTIERREZ KATIA MIRELLA</t>
  </si>
  <si>
    <t>AUDITOR ANALISTA.</t>
  </si>
  <si>
    <t>45150460</t>
  </si>
  <si>
    <t>CHAMOCHUMBI VICUÑA ANDREA MIRYAM</t>
  </si>
  <si>
    <t>ANALISTA EN PARTICIPACIÓN POLÍTICA DE POBLACIONES EN SITUACIÓN DE VULNERABILIDAD.</t>
  </si>
  <si>
    <t>45536212</t>
  </si>
  <si>
    <t>MACHICAO FONSECA REBECA BETTY</t>
  </si>
  <si>
    <t>LICENCIADA EN PSICOLOGIA</t>
  </si>
  <si>
    <t>ESPECIALISTA ADMINISTRATIVO - HUÁNUCO.</t>
  </si>
  <si>
    <t>22509635</t>
  </si>
  <si>
    <t>PALOMINO REYES ADLER TEOFANES</t>
  </si>
  <si>
    <t>AUDITOR JUNIOR.</t>
  </si>
  <si>
    <t>76128608</t>
  </si>
  <si>
    <t>QUISPE MAMANI FRANK RONALD</t>
  </si>
  <si>
    <t>AUDITOR.</t>
  </si>
  <si>
    <t>43670502</t>
  </si>
  <si>
    <t>SUAREZ SALAZAR VERONICA DEL ROSARIO</t>
  </si>
  <si>
    <t>ESPECIALISTA ADMINISTRATIVO - MADRE DE DIOS.</t>
  </si>
  <si>
    <t>73139308</t>
  </si>
  <si>
    <t>BAUTISTA QUISPE BORIS HUBER</t>
  </si>
  <si>
    <t>ESPECIALISTA ADMINISTRATIVO - ANCASH.</t>
  </si>
  <si>
    <t>41103587</t>
  </si>
  <si>
    <t>DAVILA ROMERO GRETTY ISABEL</t>
  </si>
  <si>
    <t>ESPECIALISTA ADMINISTRATIVO - AYACUCHO.</t>
  </si>
  <si>
    <t>43958852</t>
  </si>
  <si>
    <t>EGOAVIL SANTANA BEATRIZ LIDIA</t>
  </si>
  <si>
    <t>41319582</t>
  </si>
  <si>
    <t>ARESTEGUI ESPINO VICTOR MARIO</t>
  </si>
  <si>
    <t>43124543</t>
  </si>
  <si>
    <t>BERNAOLA MENDOZA MONICA PATRICIA</t>
  </si>
  <si>
    <t>NOTIFICADOR/A DIGITAL I</t>
  </si>
  <si>
    <t>43281631</t>
  </si>
  <si>
    <t xml:space="preserve">BOCANEGRA CARRION WILLY SANTIAGO </t>
  </si>
  <si>
    <t>10635918</t>
  </si>
  <si>
    <t>CALLUCHI AIQUIPA MARIBEL</t>
  </si>
  <si>
    <t>AUXILIAR ADMINISTRATIVO/A</t>
  </si>
  <si>
    <t>45022586</t>
  </si>
  <si>
    <t>CAMARGO CARHUALLANQUI DENISSE ABIGAIL</t>
  </si>
  <si>
    <t>ASISTENTE ADMINISTRATIVO/A</t>
  </si>
  <si>
    <t>71458218</t>
  </si>
  <si>
    <t xml:space="preserve">CUADROS VALENCIA PAMELA ROSA </t>
  </si>
  <si>
    <t>PROFESIONAL EN ADMINISTRACION DE NEGOCIOS INTERNACIONALES</t>
  </si>
  <si>
    <t>TÉCNICO EN ADMINISTRATIVO DE AULA VIRTUAL.</t>
  </si>
  <si>
    <t>41629265</t>
  </si>
  <si>
    <t>CUETO TARAZONA RODOLFO ELIAS</t>
  </si>
  <si>
    <t>ASISTENTE ELECTORAL PARA EL OBSERVATORIO PARA LA GOBERNABILIDAD-INFOGOB</t>
  </si>
  <si>
    <t>73966093</t>
  </si>
  <si>
    <t>MATUTE SANTA CRUZ ANA VANESA</t>
  </si>
  <si>
    <t>BACHILLER EN CIENCIAS POLITICAS</t>
  </si>
  <si>
    <t>73502271</t>
  </si>
  <si>
    <t xml:space="preserve">ÑAHUI SANGAMA CINDY LORENA </t>
  </si>
  <si>
    <t>ASISTENTE DE ARCHIVO</t>
  </si>
  <si>
    <t>07617484</t>
  </si>
  <si>
    <t>PACHAS PAREDES MIGUEL ANGEL</t>
  </si>
  <si>
    <t>TÉCNICO/A EN ARCHIVO</t>
  </si>
  <si>
    <t>72643891</t>
  </si>
  <si>
    <t>RECSE HUAYTA DIEGO ARMANDO</t>
  </si>
  <si>
    <t>AUXILIAR DE ARCHIVO</t>
  </si>
  <si>
    <t>09590796</t>
  </si>
  <si>
    <t>RIVERA PEÑA HERNAN EDUARDO</t>
  </si>
  <si>
    <t>APOYO ADMINISTRATIVO PARA LA GESTIÓN DE ORIENTACIÓN</t>
  </si>
  <si>
    <t>72025951</t>
  </si>
  <si>
    <t>CALDERON COBEÑAS GIOVANI ANDRE</t>
  </si>
  <si>
    <t>APOYO PROFESIONAL PARA INVESTIGACIÓN CUALITATIVA</t>
  </si>
  <si>
    <t>77502667</t>
  </si>
  <si>
    <t>CANTUARIAS AYO PÁMELA VIVIANA</t>
  </si>
  <si>
    <t>SOPORTE TÉCNICO INFORMÁTICO</t>
  </si>
  <si>
    <t>44081859</t>
  </si>
  <si>
    <t xml:space="preserve">DELGADO MACEDO JOSE LUIS </t>
  </si>
  <si>
    <t>APOYO ADMINISTRATIVO PARA DESPACHO DE CORRESPONDENCIA</t>
  </si>
  <si>
    <t>10618932</t>
  </si>
  <si>
    <t>FARFAN NUÑEZ DEL ARCO DANNY PIERO</t>
  </si>
  <si>
    <t>ASISTENTE EN SISTEMAS ELECTORALES Y PARTICIPACIÓN POLÍTICA</t>
  </si>
  <si>
    <t>43741877</t>
  </si>
  <si>
    <t>MONTENEGRO CORNEJO MARIE CLAIRE</t>
  </si>
  <si>
    <t>10019672</t>
  </si>
  <si>
    <t xml:space="preserve">OROSCO VERAMENDI MARIA ELIZABETH </t>
  </si>
  <si>
    <t xml:space="preserve">APOYO ADMINISTRATIVO PARA RECEPCIÓN DE COURIER </t>
  </si>
  <si>
    <t>07522659</t>
  </si>
  <si>
    <t>PECHO TALAVERA PIER ANTONIO</t>
  </si>
  <si>
    <t>45266746</t>
  </si>
  <si>
    <t>RAMIREZ ESPINOZA JULIO ROBERTO</t>
  </si>
  <si>
    <t>ASISTENTE LEGAL - ADMINISTRATIVO</t>
  </si>
  <si>
    <t>40404338</t>
  </si>
  <si>
    <t>RUIZ ZAMORA DE ROJAS LUZ MARITZA</t>
  </si>
  <si>
    <t>APOYO ADMINISTRATIVO PARA LA GESTIÓN DE ARCHIVO I</t>
  </si>
  <si>
    <t>40189958</t>
  </si>
  <si>
    <t>ANDRADE MANSILLA JUANJESUS PAUL</t>
  </si>
  <si>
    <t>APOYO ADMINISTRATIVO PARA LA GESTIÓN DE ARCHIVO II</t>
  </si>
  <si>
    <t>44086273</t>
  </si>
  <si>
    <t>CABANILLAS HUARNICH MIGUEL ANGEL</t>
  </si>
  <si>
    <t>46790452</t>
  </si>
  <si>
    <t>CASTRO BUSTAMANTE IRWING YAHIR</t>
  </si>
  <si>
    <t>42465776</t>
  </si>
  <si>
    <t xml:space="preserve">GONZALES RAMIREZ PABLO CESAR </t>
  </si>
  <si>
    <t>47581823</t>
  </si>
  <si>
    <t>ALPISTE ANDERSON JEAN CARLOS</t>
  </si>
  <si>
    <t>70103021</t>
  </si>
  <si>
    <t>BEJARANO SOTELO LUIS ENRIQUE</t>
  </si>
  <si>
    <t>APOYO ADMINISTRATIVO - TÉCNICO REGISTRADOR I</t>
  </si>
  <si>
    <t>15358676</t>
  </si>
  <si>
    <t xml:space="preserve">DULANTO HUAMAN JOSE MANUEL </t>
  </si>
  <si>
    <t>72787115</t>
  </si>
  <si>
    <t xml:space="preserve">FARGE TORREJON MARCIAL ALEJANDRO </t>
  </si>
  <si>
    <t>NOTIFICADOR DIGITAL I</t>
  </si>
  <si>
    <t>44984189</t>
  </si>
  <si>
    <t xml:space="preserve">FRANCIA MATOS JHONNY RICHARD </t>
  </si>
  <si>
    <t>72430827</t>
  </si>
  <si>
    <t xml:space="preserve">GAMARRA HERMITAÑO JEAN CARLO </t>
  </si>
  <si>
    <t>72174414</t>
  </si>
  <si>
    <t xml:space="preserve">GUEVARA SANGAMA DIEGO WILLIAM </t>
  </si>
  <si>
    <t>ESPECIALISTA ADMINISTRATIVO - CAJAMARCA</t>
  </si>
  <si>
    <t>47269841</t>
  </si>
  <si>
    <t xml:space="preserve">CALDERON SANCHEZ ERICA YUDITH </t>
  </si>
  <si>
    <t>GESTOR DE TRASLADO DOCUMENTAL</t>
  </si>
  <si>
    <t>40043416</t>
  </si>
  <si>
    <t xml:space="preserve">DIOSES SAAVEDRA DANTE HERMES </t>
  </si>
  <si>
    <t>ESPECIALISTA ADMINISTRATIVO - UCAYALI.</t>
  </si>
  <si>
    <t>45426114</t>
  </si>
  <si>
    <t>EGOAVIL ALVARADO JESSICA MILAGROS</t>
  </si>
  <si>
    <t>ASISTENTE EN COMUNICACIONES</t>
  </si>
  <si>
    <t>47374628</t>
  </si>
  <si>
    <t>GUTIERREZ ARANDA LUCIA DEL PILAR</t>
  </si>
  <si>
    <t>LICENCIADA EN COMUNICACIONES</t>
  </si>
  <si>
    <t>77231104</t>
  </si>
  <si>
    <t xml:space="preserve">LAZARO SEGOVIA SANDRA </t>
  </si>
  <si>
    <t>MENSAJERO/A MOTORIZADO</t>
  </si>
  <si>
    <t>77365691</t>
  </si>
  <si>
    <t>PERALTA TAPIA GIANCARLO ANDRÉ</t>
  </si>
  <si>
    <t>AUXILIAR EN LA DIGITALIZACIÓN DE DOCUMENTOS</t>
  </si>
  <si>
    <t>10205952</t>
  </si>
  <si>
    <t>VALENCIA PEÑA ZOILA ROCIO DEL PILAR</t>
  </si>
  <si>
    <t>ESPECIALISTA ADMINISTRATIVO - TRUJILLO.</t>
  </si>
  <si>
    <t>43558912</t>
  </si>
  <si>
    <t>GUTIERREZ CABALLERO JHONATAN ALDO</t>
  </si>
  <si>
    <t>ESPECIALISTA ADMINISTRATIVO - CUSCO.</t>
  </si>
  <si>
    <t>44202147</t>
  </si>
  <si>
    <t>HUILLCA ALEGRIA EDWIN</t>
  </si>
  <si>
    <t>ESPECIALISTA ADMINISTRATIVO - PUNO</t>
  </si>
  <si>
    <t>02446474</t>
  </si>
  <si>
    <t>HUISA CHURA MARTIN</t>
  </si>
  <si>
    <t>ANALISTA DE COMUNICACIÓN MULTIMEDIA</t>
  </si>
  <si>
    <t>42610170</t>
  </si>
  <si>
    <t xml:space="preserve">ARROYO LEANDRO PRESENTACION FELIPE </t>
  </si>
  <si>
    <t>43756048</t>
  </si>
  <si>
    <t xml:space="preserve">CASTRO ALIAGA ALDO JOSE </t>
  </si>
  <si>
    <t>EDITOR(A) DE VIDEOS</t>
  </si>
  <si>
    <t>72654304</t>
  </si>
  <si>
    <t xml:space="preserve">CHIARA ACERO JUAN CARLOS </t>
  </si>
  <si>
    <t>REPORTERO/A DE PRENSA</t>
  </si>
  <si>
    <t>47156439</t>
  </si>
  <si>
    <t xml:space="preserve">DIAZ VILCACHAGUA KAROLINA CONCEPCION </t>
  </si>
  <si>
    <t>76937545</t>
  </si>
  <si>
    <t xml:space="preserve">NINA ALVIS KERSTY CAROL </t>
  </si>
  <si>
    <t>ASISTENTE EN COMUNICACIÓN DIGITAL</t>
  </si>
  <si>
    <t>42991427</t>
  </si>
  <si>
    <t xml:space="preserve">SANCHEZ ARTEAGA DIANA CECILIA </t>
  </si>
  <si>
    <t>BACHILLER EN COMUNICACIONES</t>
  </si>
  <si>
    <t>BACHILLER EN CIENCIAS DE LA COMUNICACIÓN</t>
  </si>
  <si>
    <t>ESPECIALISTA ADMINISTRATIVO - PIURA.</t>
  </si>
  <si>
    <t>40451990</t>
  </si>
  <si>
    <t>RODRIGUEZ SANCHEZ SOCORRO ELIZABETH</t>
  </si>
  <si>
    <t>ESPECIALISTA EN PUBLICIDAD Y MARKETING</t>
  </si>
  <si>
    <t>05645194</t>
  </si>
  <si>
    <t xml:space="preserve">TRELLES VELASQUEZ CARLOS AUGUSTO </t>
  </si>
  <si>
    <t>RECEPCIONISTA TELEOPERADOR/A</t>
  </si>
  <si>
    <t>09453834</t>
  </si>
  <si>
    <t>ALEJOS TOLENTINO ELENA TONYA</t>
  </si>
  <si>
    <t>PRE ORIENTADOR/A II</t>
  </si>
  <si>
    <t>40349055</t>
  </si>
  <si>
    <t>AMPUERO GRANDEZ RENATO MAURO</t>
  </si>
  <si>
    <t>47545985</t>
  </si>
  <si>
    <t>PEREDA IDROGO CARLOS RORY</t>
  </si>
  <si>
    <t>ASISTENTE ADMINISTRATIVO</t>
  </si>
  <si>
    <t>73262517</t>
  </si>
  <si>
    <t>ZARATE PINEDO FANNY LUZMILA</t>
  </si>
  <si>
    <t>TÉCNICO ADMINISTRATIVO</t>
  </si>
  <si>
    <t>09604195</t>
  </si>
  <si>
    <t>DEL CARPIO AREVALO OSCAR LUIS</t>
  </si>
  <si>
    <t>AUXILIAR EN DIGITACIÓN</t>
  </si>
  <si>
    <t>48500214</t>
  </si>
  <si>
    <t>CARRILLO ROSALES LUCERO</t>
  </si>
  <si>
    <t>ANALISTA DE TESORERÍA</t>
  </si>
  <si>
    <t>22079171</t>
  </si>
  <si>
    <t>HERRERA HERNANDEZ SARA</t>
  </si>
  <si>
    <t>TÉCNICO(A) DE REGISTROS DE EGRESOS</t>
  </si>
  <si>
    <t>10303012</t>
  </si>
  <si>
    <t>MARTINEZ RIVERA ROSA MARIA</t>
  </si>
  <si>
    <t>TÉCNICO(A) DE REGISTROS DE INGRESOS/DEVOLUCIÓN</t>
  </si>
  <si>
    <t>44403127</t>
  </si>
  <si>
    <t>VALQUI GARRIDO ALVIN</t>
  </si>
  <si>
    <t>BACHILLER EN ECONOMIA</t>
  </si>
  <si>
    <t>44513248</t>
  </si>
  <si>
    <t xml:space="preserve">CLEMENTE MASCCO FANNY INGRID </t>
  </si>
  <si>
    <t>ASISTENTE EN DIFUSION Y SENSIBILIZACION DE CONTENIDO COMUNICACIONAL</t>
  </si>
  <si>
    <t>74499018</t>
  </si>
  <si>
    <t xml:space="preserve">LINO ROQUE CYNTHIA VIOLETA </t>
  </si>
  <si>
    <t>BACHILLER EN PERIODISMO</t>
  </si>
  <si>
    <t>MENSAJERO II</t>
  </si>
  <si>
    <t>42579070</t>
  </si>
  <si>
    <t>VASQUEZ GUERRA JUAN CARLOS</t>
  </si>
  <si>
    <t xml:space="preserve">ABOGADO/A ESPECIALISTA EN DERECHO ELECTORAL </t>
  </si>
  <si>
    <t>VASQUEZ MALO XIMENA STEPHANY DEL ROSARIO</t>
  </si>
  <si>
    <t xml:space="preserve"> ESPECIALISTA ADMINISTRATIVO - ANCASH</t>
  </si>
  <si>
    <t>41696286</t>
  </si>
  <si>
    <t>GARCIA MIGUEL JACKELIN</t>
  </si>
  <si>
    <t>47493684</t>
  </si>
  <si>
    <t>FLORES SHUAN ALEJANDRO LAZARO</t>
  </si>
  <si>
    <t>PRACTICANTE</t>
  </si>
  <si>
    <t>46307718</t>
  </si>
  <si>
    <t>ANGELES ANGELES ARMANDO</t>
  </si>
  <si>
    <t>ESTUDIANTE DERECHO</t>
  </si>
  <si>
    <t>1C, 3 A</t>
  </si>
  <si>
    <t>1c, 3a</t>
  </si>
  <si>
    <t>71338043</t>
  </si>
  <si>
    <t>FIESTAS BRIONES LUIGGI JOSE JUNIOR</t>
  </si>
  <si>
    <t>74499224</t>
  </si>
  <si>
    <t>HUACCHA GUERRERO MILUSKA ARACELY</t>
  </si>
  <si>
    <t>71276715</t>
  </si>
  <si>
    <t>HUAMAN CANCHO FRANK RENZO</t>
  </si>
  <si>
    <t>75817492</t>
  </si>
  <si>
    <t>ROCA LEDESMA CARLA MIJAL</t>
  </si>
  <si>
    <t>1c</t>
  </si>
  <si>
    <t>31 JURADO NACIONAL DE ELECCIONES</t>
  </si>
  <si>
    <t>031 JURADO NACIONAL DE ELECCIONES</t>
  </si>
  <si>
    <t>Var. %         (2022-2023)</t>
  </si>
  <si>
    <t>ESTADO DEL PROCEDIMIENTO</t>
  </si>
  <si>
    <t>Servicio de Renovación del Mantenimiento de Licencias y de Soporte Técnico para la Solución de Software de Backup  (ARCSERVE)</t>
  </si>
  <si>
    <t>ASP--2021</t>
  </si>
  <si>
    <t>NO APLICA</t>
  </si>
  <si>
    <t xml:space="preserve">20514781851 - PMS PERU S.A.C. </t>
  </si>
  <si>
    <t>CULMINADO</t>
  </si>
  <si>
    <t>11-01-21</t>
  </si>
  <si>
    <t>Servicio de Soporte Técnico para Plataforma Microsoft</t>
  </si>
  <si>
    <t xml:space="preserve">20602350879 - CU2 SYSTEMS SUPPORT S.A.C. </t>
  </si>
  <si>
    <t>Servicio de Courier a Nivel Local - SC</t>
  </si>
  <si>
    <t>AS-007-2019</t>
  </si>
  <si>
    <t xml:space="preserve">20387377167 - MACRO POST S.A.C. </t>
  </si>
  <si>
    <t>EN EJECUCION</t>
  </si>
  <si>
    <t>Servicio de Courier a Nivel Nacional - SC</t>
  </si>
  <si>
    <t xml:space="preserve">20524674891 - MITO COURIER S.A.C. </t>
  </si>
  <si>
    <t>Servicio de Courier a Nivel Internacional - SC</t>
  </si>
  <si>
    <t xml:space="preserve">20601701503 - P &amp; M COURIER EXPRESS S.A.C. </t>
  </si>
  <si>
    <t>SERVICIO DE DETECCIÓN DE AMENAZAS PERSISTENTES AVANZADAS (ETHICAL HACKING) EN EL MARCO DE LAS ELECCIONESGENERALES 2021</t>
  </si>
  <si>
    <t>AS-11-2020</t>
  </si>
  <si>
    <t xml:space="preserve">20546970826 - KUNAK CONSULTING S.A.C </t>
  </si>
  <si>
    <t>SERVICIO DE ENLACE DE RED PRIVADO DEDCADO ENTRE LAS SEDES DEL JNE DE CERCADO DE LIMA Y JESUS MARIA - DRET</t>
  </si>
  <si>
    <t>AS-001-2020</t>
  </si>
  <si>
    <t xml:space="preserve">20467534026 - AMERICA MOVIL PERU SAC </t>
  </si>
  <si>
    <t>SERVICIO DE SEGURIDAD Y VIGILANCIAS PRESTADOS AL JURADO NACIONAL DE ELECCIONES</t>
  </si>
  <si>
    <t>CP-004-2018</t>
  </si>
  <si>
    <t xml:space="preserve">20511424896 - GRUPO VICMER SECURITY SOCIEDAD ANONIMA CERRADA </t>
  </si>
  <si>
    <t>SERVICIO DE ENERGIA ELECTRICA -  SEDE CENTRAL Y ARCHIVO SAN JUAN DE LURIGANCHO</t>
  </si>
  <si>
    <t xml:space="preserve">20269985900 - ENEL DISTRIBUCION PERU S.A.A </t>
  </si>
  <si>
    <t>12-01-21</t>
  </si>
  <si>
    <t>SERVICIO DE ENERGIA ELECTRICA - SEDE NAZCA</t>
  </si>
  <si>
    <t xml:space="preserve">20331898008 - LUZ DEL SUR S. A. A. </t>
  </si>
  <si>
    <t>SERVICIO DE AGUA POTABLE Y ALCANTARILLADO PARA LAS SEDES DEL JURADO NACIONAL DE ELECCIONES</t>
  </si>
  <si>
    <t xml:space="preserve">20100152356 - SERV AGUA POTAB Y ALCANT DE LIMA - SEDAPAL </t>
  </si>
  <si>
    <t>SERVICIO DE MANTENIMIENTO PREVENTIVO DE LA CENTRAL TELEFÓNICA - DRET</t>
  </si>
  <si>
    <t>AS-003-2020</t>
  </si>
  <si>
    <t>20474529291 - E-BUSINESS DISTRIBUTION PERU S.A.</t>
  </si>
  <si>
    <t>13-01-21</t>
  </si>
  <si>
    <t>Servicio de red privada dedicado entre las entre la sede principal del JNE y el RENIEC, en virtud de la tercera adenda al convenio de apoyo interinstitucional entre el RENIEC y el JNE - DRET (Periodo 2021)</t>
  </si>
  <si>
    <t>SERVICIO DE ALQUILER DE INMUEBLE  PARA LA OD - UCAYALI</t>
  </si>
  <si>
    <t>CD-50-2018</t>
  </si>
  <si>
    <t xml:space="preserve">10094587455 - MEZA ATENCIA, CLEVER MARTIN </t>
  </si>
  <si>
    <t>14-01-21</t>
  </si>
  <si>
    <t>SERVICIO DE ALQUILER DE INMUEBLE  PARA LA OD - CUSCO</t>
  </si>
  <si>
    <t>CD-07-2020</t>
  </si>
  <si>
    <t xml:space="preserve">10104925354 - SEMINARIO CARO ENRIQUE EDUARDO </t>
  </si>
  <si>
    <t>SERVICIO DE ALQUILER DE INMUEBLE  PARA LA OD - PIURA</t>
  </si>
  <si>
    <t>CD-5-2019</t>
  </si>
  <si>
    <t xml:space="preserve">10026188178 - LAU ARIZOLA AUGUSTO ALFONSO </t>
  </si>
  <si>
    <t>SERVICIO DE ALQUILER DE INMUEBLE  PARA LA OD - AMAZONAS</t>
  </si>
  <si>
    <t>CD-51-2018</t>
  </si>
  <si>
    <t xml:space="preserve">10334001011 - TORREJON VARGAS VILMA </t>
  </si>
  <si>
    <t>SERVICIO DE ALQUILER DE INMUEBLE  PARA LA OD - ANCASH</t>
  </si>
  <si>
    <t>CD-10-2020</t>
  </si>
  <si>
    <t xml:space="preserve">10316159651 - RAMIREZ ANGELES SILVIA REBECA </t>
  </si>
  <si>
    <t>SERVICIO DE ALQUILER DE INMUEBLE  PARA LA OD - HUANUCO</t>
  </si>
  <si>
    <t>CD-54-2018</t>
  </si>
  <si>
    <t xml:space="preserve">10224075508 - PALOMINO DE PENADILLO MARIA LUZ </t>
  </si>
  <si>
    <t>SERVICIO DE ALQUILER DE INMUEBLE  PARA LA OD - AYACUCHO</t>
  </si>
  <si>
    <t>CD-1-2020</t>
  </si>
  <si>
    <t xml:space="preserve">10282229264 - LA SERNA QUINTANILLA MANUEL ALEJANDRO </t>
  </si>
  <si>
    <t>SERVICIO DE ALQUILER DE INMUEBLE  PARA LA OD - MADRE DE DIOS</t>
  </si>
  <si>
    <t xml:space="preserve">10048025256 - ZAVALA OTSUKA CLELIA </t>
  </si>
  <si>
    <t>SERVICIO DE ALQUILER DE INMUEBLE  PARA LA OD - CHICLAYO</t>
  </si>
  <si>
    <t>CD-3-2019</t>
  </si>
  <si>
    <t xml:space="preserve">10167362562 - YAHIRO LAOS DANIEL YOSIHAR </t>
  </si>
  <si>
    <t>SERVICIO DE ALQUILER DE INMUEBLE  PARA LA OD - LORETO</t>
  </si>
  <si>
    <t>CD-56-2018</t>
  </si>
  <si>
    <t xml:space="preserve">10052270508 - CARDEÑA PEÑA JOSE ROGELIO </t>
  </si>
  <si>
    <t>SERVICIO DE ALQUILER DE INMUEBLE  PARA LA OD - TRUJILLO</t>
  </si>
  <si>
    <t>CD-52-2018</t>
  </si>
  <si>
    <t xml:space="preserve">10179146474 - MARCHENA ARELLANO MARITZA MERI </t>
  </si>
  <si>
    <t>SERVICIO DE ALQUILER DE INMUEBLE  PARA LA OD - AREQUIPA</t>
  </si>
  <si>
    <t>CD-55-2018</t>
  </si>
  <si>
    <t xml:space="preserve">10297330549 - ZINANYUCA MERMA DARWIN </t>
  </si>
  <si>
    <t>SERVICIO DE ALQUILER DE INMUEBLE  PARA LA OD - PUNO</t>
  </si>
  <si>
    <t>CD-58-2018</t>
  </si>
  <si>
    <t xml:space="preserve">10012895637 - PINAZO CUTIMBO MIRIAM GRACIELA </t>
  </si>
  <si>
    <t>SERVICIO DE ALQUILER DE EQUIPOS MULTIFUNCIONALES PARA LOS JEE EN MARCO DE LAS EG 2021 - DRET</t>
  </si>
  <si>
    <t>AS-009-2020</t>
  </si>
  <si>
    <t xml:space="preserve">20508161418 - CORPORACION LATINOAMERICANA DE SERV. TECNOLOGICOS S.A.C. </t>
  </si>
  <si>
    <t>SERVICIO DE INTERNET INALAMBRICO PORTATIL PARA LOS JURADOS ELECTORALES ESPECIALES - DRET (Periodo 2021)</t>
  </si>
  <si>
    <t xml:space="preserve">20100017491 - TELEFONICA DEL PERU SAA </t>
  </si>
  <si>
    <t>CONTRATAR EL SERVICIO DE INTERNET EN LOS JURADOS ELECTORALES ESPECIALES PARA EL PROCESO DE ELECCIONES GENERALES 2021 - DRET</t>
  </si>
  <si>
    <t>AS-008-2020</t>
  </si>
  <si>
    <t xml:space="preserve">20543254798 - VIETTEL PERU S.A.C. </t>
  </si>
  <si>
    <t>SERVICIO DE SOPORTE Y MANTENIMIENTO PREVENTIVO DE EQUIPOS DE LA PLATAFORMA HP DEL JNE - DRET (Periodo 2021)</t>
  </si>
  <si>
    <t xml:space="preserve">20505120451 - IT STORAGE E.I.R.L. </t>
  </si>
  <si>
    <t>SERVICIO DE DEFENSA LEGAL PARA LA EX SERVIDORA MARIA ELENA CARRERA MARTINEZ - DGRS (Periodo 2021)</t>
  </si>
  <si>
    <t xml:space="preserve">15424081407 - MARIÑO SOLSOL CARLOS ALBERTO </t>
  </si>
  <si>
    <t>ALQUILER DE INMUEBLE PARA ARCHIVO CENTRAL DEL LA SEDE CENTRAL DEL JNE</t>
  </si>
  <si>
    <t>CD-49-2018</t>
  </si>
  <si>
    <t xml:space="preserve">15491345176 - SUCESION HOFFMANN GEORG WOLFGANG </t>
  </si>
  <si>
    <t>SERVICIO DE INTERNET PARA LA SEDE DEL DISTRITO DE LIMA CERCADO</t>
  </si>
  <si>
    <t>CD-6-2020</t>
  </si>
  <si>
    <t>SERVICIO DE INTERNET PARA LA SEDE DEL DISTRITO DE JESUS MARIA - DRET</t>
  </si>
  <si>
    <t>CD-04-2020</t>
  </si>
  <si>
    <t>SERVICIO DE INTERNET PARA LAS SEDES DE LAMPA Y NAZCA DEL JNE - DRET</t>
  </si>
  <si>
    <t>AS-5-2020</t>
  </si>
  <si>
    <t>SERVICIO DE TELEFONIA MOVIL PARA EL PERSONAL DE LOS JEE POR EG 2021</t>
  </si>
  <si>
    <t>SERVICIO DE CUSTODIA DE BACKUP EL JNE</t>
  </si>
  <si>
    <t xml:space="preserve">20100077044 - HERMES TRANSPORTES BLINDADOS S.A. </t>
  </si>
  <si>
    <t>SERVICIO DE COURIER A NIVEL NACIONAL POR EG 2021</t>
  </si>
  <si>
    <t>SERVICIO DE COURIER  PARA LIMA Y CALLAO - UNIDAD DE COBRANZA</t>
  </si>
  <si>
    <t>AS-12-2020</t>
  </si>
  <si>
    <t xml:space="preserve">10459260281 - CHILON ISPILCO ALICIA </t>
  </si>
  <si>
    <t>SERVICIO DE COURIER  PARA LIMA Y CALLAO PARA LA UNIDAD DE COBRANZA</t>
  </si>
  <si>
    <t>AS-1-2019</t>
  </si>
  <si>
    <t>SERVICIO DE PROGRAMA INTEGRAL DE SEGUROS</t>
  </si>
  <si>
    <t>CP-003-2020</t>
  </si>
  <si>
    <t xml:space="preserve">20418896915 - MAPFRE PERU COMPAÑIA DE SEGUROS Y REASEGUROS S.A. </t>
  </si>
  <si>
    <t>O/S 089</t>
  </si>
  <si>
    <t>SERVICIO DE ENLACE DE VIDEO Y AUDIO EN ALTA DEFINICIÓN DE LAS ACTIVIDADES INSTITUCIONALES DESDE LA SEDE CENTRAL A LA SEDE NAZCA</t>
  </si>
  <si>
    <t xml:space="preserve">10408466828 - CORDOVA BARRIOS CARLOS ANDRES </t>
  </si>
  <si>
    <t>15-01-21</t>
  </si>
  <si>
    <t>SERVICIO DE TRANSMISIÓN EN ALTA DEFINICIÓN EN DIRECTO A TRÁVES DE FACEBOOK LIVE E INTEGRACIÓN A REDES SOCIALES</t>
  </si>
  <si>
    <t xml:space="preserve">17473581671 - QUISPE ARAUCO LEON OSMAR </t>
  </si>
  <si>
    <t>SERVICIO DE ALQUILER DE MOBILIARIOS PARA LOS JEE EN EL MARCO DE LAS EG 2021 - ITEM 1</t>
  </si>
  <si>
    <t>AS-07-2020</t>
  </si>
  <si>
    <t xml:space="preserve">20479925241 - FABRICACIONES METALICAS FAMETAL S.A.C. </t>
  </si>
  <si>
    <t>SERVICIO DE ALQUILER DE MOBILIARIOS PARA LOS JEE EN EL MARCO DE LAS EG 2021 - ITEM 2</t>
  </si>
  <si>
    <t>SERVICIO DE ALQUILER DE MOBILIARIOS PARA LOS JEE EN EL MARCO DE LAS EG 2021 - ITEM 3</t>
  </si>
  <si>
    <t xml:space="preserve">20518835514 - INDUSTRIAS B &amp; L OFFICE FURNITURE EIRL </t>
  </si>
  <si>
    <t>SERVICIO DE ALQUILER DE MOBILIARIOS PARA LOS JEE EN EL MARCO DE LAS EG 2021 - ITEM 4</t>
  </si>
  <si>
    <t xml:space="preserve">20524668573 - MOBILIART S.A.C. </t>
  </si>
  <si>
    <t>SERVICIO DE ALQUILER DE MOBILIARIOS PARA LOS JEE EN EL MARCO DE LAS EG 2021 - ITEM 5</t>
  </si>
  <si>
    <t>SERVICIO DE ALQUILER DE MOBILIARIOS PARA LOS JEE EN EL MARCO DE LAS EG 2021 - ITEM 6</t>
  </si>
  <si>
    <t>SERVICIO DE ALQUILER DE MOBILIARIOS PARA LOS JEE EN EL MARCO DE LAS EG 2021 - ITEM 7</t>
  </si>
  <si>
    <t>SERVICIO DE ALQUILER DE LOCAL PARA EL JEE CALLAO</t>
  </si>
  <si>
    <t>CD-08-2020</t>
  </si>
  <si>
    <t xml:space="preserve">10256103261 - PELLON FARFAN CARLOS </t>
  </si>
  <si>
    <t>SERVICIO DE ALQUILER DE LOCAL PARA EL JEE ICA</t>
  </si>
  <si>
    <t xml:space="preserve">10214443398 - ROCCA LEON PEDRO ROMULO </t>
  </si>
  <si>
    <t>SERVICIO DE ALQUILER DE LOCAL PARA EL JEE MOYOBAMBA</t>
  </si>
  <si>
    <t>CD-09-2020</t>
  </si>
  <si>
    <t xml:space="preserve">10008232046 - CARO ASPAJO ROSA MERCEDES </t>
  </si>
  <si>
    <t>SERVICIO DE ALQUILER DE LOCAL PARA EL JEE PASCO</t>
  </si>
  <si>
    <t xml:space="preserve">10040810477 - TERRONES CANO HUMBERTO GENARO </t>
  </si>
  <si>
    <t>SERVICIO DE ALQUILER DE LOCAL PARA EL JEE LIMA OESTE 1</t>
  </si>
  <si>
    <t xml:space="preserve">10282271546 - MENDIETA ROMANI GLADIS FEMIA </t>
  </si>
  <si>
    <t>SERVICIO DE ALQUILER DE LOCAL PARA EL JEE HUAMANGA</t>
  </si>
  <si>
    <t xml:space="preserve">10465048005 - BERROCAL LEON ILKA KENIA </t>
  </si>
  <si>
    <t>CONTRATACIÓN DEL SERVICIO DE ALQUILER DE INMUEBLE PARA EL JEE DE ABANCAY EG2021</t>
  </si>
  <si>
    <t xml:space="preserve">10428732591 - OLMOS ZAIRE ALISON OMAYRA </t>
  </si>
  <si>
    <t>CONTRATACIÓN DEL SERVICIO DE ALQUILER DE INMUEBLE PARA EL JEE DE HUANCAVELICA EG2021</t>
  </si>
  <si>
    <t xml:space="preserve">10232053513 - ÑAÑA SOLDEVILLA RAYDA MARCELA </t>
  </si>
  <si>
    <t>CONTRATACIÓN DEL SERVICIO DE ALQUILER DE INMUEBLE PARA EL JEE DE HUANCAYO EG2021</t>
  </si>
  <si>
    <t xml:space="preserve">10199637822 - GAVILAN PERALTA ALCIDA NANCY </t>
  </si>
  <si>
    <t>SERVICIO DE CABLEADO ESTRUCTURADO E INSTALACIONES ELECTRICAS EN LOS JURADOS ELECTORALES ESPECIALES PARA EL PROCESO DE ELECCIONES GENERALES 2021</t>
  </si>
  <si>
    <t>AS-010-2020</t>
  </si>
  <si>
    <t xml:space="preserve">20600494300 - INGENIERIA DE TELECOMUNICACIONES Y ELECTRICA S.A.C. </t>
  </si>
  <si>
    <t>SERVICIO DE PINTADO DE LA FACHADA DE LA SEDE CENTRAL</t>
  </si>
  <si>
    <t xml:space="preserve">20546139388 - S.G. JOM S.A.C. </t>
  </si>
  <si>
    <t>18-01-21</t>
  </si>
  <si>
    <t>SERVICIO DE ALERTA INFORMATIVA Y SEGUIMIENTO PERIODISTICO - DCI</t>
  </si>
  <si>
    <t xml:space="preserve">20510709099 - DP COMUNICACIONES SAC  </t>
  </si>
  <si>
    <t>SERVICIO DE  PLANIFICACIÓN, EJECUCIÓN Y ELABORACIÓN DE INFORMES DE AUDITORÍA DE LOS SERVICIOS DE CONTROL POSTERIOR Y SIMULTÁNEO PROGRAMADOS EN EL PLAN ANUAL DE CONTROL 2021.</t>
  </si>
  <si>
    <t xml:space="preserve">10095503760 - REYES LOPEZ JUAN MIGUEL </t>
  </si>
  <si>
    <t>20-01-21</t>
  </si>
  <si>
    <t>SERVICIO DE  PLANIFICACIÓN, EJECUCIÓN Y ELABORACIÓN DE INFORMES DE AUDITORÍA DE LOS SERVICIOS DE CONTROL POSTERIOR Y SIMULTÁNEO</t>
  </si>
  <si>
    <t xml:space="preserve">10441209431 - CAMPOMANES CHULLUNCUY TANIA LORENA </t>
  </si>
  <si>
    <t>SERVICIO DE GRABACIÓN Y EDICIÓN DE FIRMA DEL PACTO ÉTICO ELECTORAL DE ORGANIZACIONES POLÍTICAS EG2021 - DNEF</t>
  </si>
  <si>
    <t xml:space="preserve">20510956771 - LA CELULA S.A.C. </t>
  </si>
  <si>
    <t>22-01-21</t>
  </si>
  <si>
    <t>SERVICIO DE IMPLEMENTACIÓN DE FORMATO MARC EN BASE DE DATOS DE CATÁLOGO EN LÍNEA DEL CEDIE - DNEF</t>
  </si>
  <si>
    <t xml:space="preserve">10802394638 - LLUEN FERNANDEZ OSMAR MIGUEL </t>
  </si>
  <si>
    <t>SERVICIO DE TELEFONIA FIJA PARA EL JURADO NACIONAL DE ELECCIONES - DRET (Periodo 2021)</t>
  </si>
  <si>
    <t>AS-002-2020</t>
  </si>
  <si>
    <t>SERVICIO DE DESINFECCION DE AMBIENTES DE LAS SEDES DEL JNE EN EL MARCO PREVENCION DEL COVID 19</t>
  </si>
  <si>
    <t xml:space="preserve">20543225933 - CLAVE UNO SANEAMIENTO AMBIENTAL SOCIEDAD ANONIMA CERRADA  --  CLAVE UNO S.A.C. </t>
  </si>
  <si>
    <t>25-01-21</t>
  </si>
  <si>
    <t>SERVICIO DE ENFERMERA PARA EL CUMPLIMIENTO DEL PLAN DE VIGILANCIA, PREVENCION Y CONTROL DEL TRABAJADOR EN RIESGO POR COVID-19 DEL JNE</t>
  </si>
  <si>
    <t xml:space="preserve">10708708220 - BERNAOLA NAVARRO CARMEN ROSA </t>
  </si>
  <si>
    <t>26-01-21</t>
  </si>
  <si>
    <t xml:space="preserve">10453196025 - PIMENTEL TELLO NILDA VERONICA </t>
  </si>
  <si>
    <t>Servicio de limpieza de locales</t>
  </si>
  <si>
    <t>CP-002-2018</t>
  </si>
  <si>
    <t xml:space="preserve">20255162579 - GRUPO GERENCIAL ASESORIA Y SERVICIOS INTEGRALES S.R.L. </t>
  </si>
  <si>
    <t>SERVICIO DE CONFERENCIA WEB (VIDEOCONFERENCIA) PARA LA REALIZACION DE CHARLAS VIRTUALES A NIVEL NACIONAL - DNEF</t>
  </si>
  <si>
    <t xml:space="preserve">20511522987 - WORLDSYS EMPRESA INDIVIDUAL DE RESPONSABILIDAD LIMITADA </t>
  </si>
  <si>
    <t>28-01-21</t>
  </si>
  <si>
    <t>CONTRATACIÓN DEL SERVICIO DE TRASPORTE Y TRASLADO EN BUSES PARA EL PERSONAL DEL JNE</t>
  </si>
  <si>
    <t xml:space="preserve">20491992361 - SERVICIOS TURISTICOS ANGELES S.A.C. </t>
  </si>
  <si>
    <t>29-01-21</t>
  </si>
  <si>
    <t>Servicio de limpieza de locales - Contrato Complementario</t>
  </si>
  <si>
    <t>03-02-21</t>
  </si>
  <si>
    <t>SERVICIO DE APOYO ADMINISTRATIVO PARA EL ORGANO DE CONTROL INSTITUCIONAL - OCI</t>
  </si>
  <si>
    <t xml:space="preserve">10095619725 - PRINCIPE LOPEZ RAQUEL </t>
  </si>
  <si>
    <t>04-02-21</t>
  </si>
  <si>
    <t>SERVICIO WEB HOSTING</t>
  </si>
  <si>
    <t xml:space="preserve">20600708067 - ARPYNET SAC </t>
  </si>
  <si>
    <t>09-02-21</t>
  </si>
  <si>
    <t>Servicio de Conferencia Web (videoconferencia), para el proceso de Elecciones Generales 2021 - DRET</t>
  </si>
  <si>
    <t>11-02-21</t>
  </si>
  <si>
    <t>CONTRATACIÓN DE SERVICIOS DE SOFTWARE PARA LA PLATAFORMA DE VOTO INFORMADO - DNEF/EG2021</t>
  </si>
  <si>
    <t>AS-0016-2020</t>
  </si>
  <si>
    <t xml:space="preserve">20603115792 - BOTCENTER PERU S.A.C. </t>
  </si>
  <si>
    <t>15-02-21</t>
  </si>
  <si>
    <t>SERVICIO DE SOPORTE Y ACTUALIZACION DE LICENCIA WEBSENSE</t>
  </si>
  <si>
    <t>AS-013-2020</t>
  </si>
  <si>
    <t xml:space="preserve">20552075341 - IMPERIA SOLUCIONES TECNOLOGICAS S.A.C. </t>
  </si>
  <si>
    <t>18-02-21</t>
  </si>
  <si>
    <t>SERVICO DE TELEFONIA MOVIL PARA LOS JURADO ELECTORALES ESPECIALES</t>
  </si>
  <si>
    <t>22-02-21</t>
  </si>
  <si>
    <t>SERVICIO DE SEGURIDAD PARA EXPOSICIONES DE AGENDAS PARLAMENTARIAS Y DEBATES ELECTORALES - EG 2021</t>
  </si>
  <si>
    <t xml:space="preserve">20536271458 - BRAVO´S SECURITY S.A.C. </t>
  </si>
  <si>
    <t>26-02-21</t>
  </si>
  <si>
    <t>SERVICIO DE RECOPILACIÓN, CLASIFICACIÓN, VERIFICACIÓN Y ANÁLISIS DE INFORMACIÓN Y DOCUMENTACIÓN PARA LOS SERVICIOS DE CONTROL POSTERIOR Y SIMULTÁNEO, PROGRAMADO EN EL PLAN ANUAL DE CONTROL 2021 DEL ÓRGANO DE CONTROL INSTITUCIONAL. - OCI</t>
  </si>
  <si>
    <t xml:space="preserve">10103811665 - ALVAREZ CARHUATOCTO, JUAN CARLOS </t>
  </si>
  <si>
    <t>SERVICIO DE PLANIFICACIÓN, REVISIÓN Y EVALUACIÓN OBJETIVA DE LA INFORMACIÓN PROPORCIONADA POR EL JURADO NACIONAL DE ELECCIONES A FIN DE IDENTIFICAR RIESGOS QUE AFECTEN EL CUMPLIMIENTO DE LOS OBJETIVOS DE LA ENTIDAD. - OCI</t>
  </si>
  <si>
    <t xml:space="preserve">10101831707 - GOZAR YONTONEL HUGO FERNANDO </t>
  </si>
  <si>
    <t>SERVICIO DE PLANIFICACIÓN Y EJECUCIÓN DE LAS DIVERSAS MODALIDADES DE SERVICIOS DE CONTROL: SERVICIO DE CONTROL ESPECÍFICO, VISITAS DE CONTROL, CONTROL CONCURRENTE Y ORIENTACIÓN DE OFICIO Y CULMINACIÓN DE PAPELES DE TRABAJO - OCI</t>
  </si>
  <si>
    <t xml:space="preserve">10074164477 - RAMIREZ NAVARRO SERGIO </t>
  </si>
  <si>
    <t>SERVICIO DE INTERNET MOVIL EN EL MARCO DE LAS ELECCIONES GENERALES 2021 - DRET</t>
  </si>
  <si>
    <t>Servicio de limpieza para exposiciones de agenda parlamentaria  y Debates Electorales en el marco de las Elecciones Generales 2021</t>
  </si>
  <si>
    <t xml:space="preserve">20606351322 - SERVICIOS COMPLEMENTARIOS DE LIMPIEZA Y SANEAMIENTO M &amp; C S.A.C. </t>
  </si>
  <si>
    <t>01-03-21</t>
  </si>
  <si>
    <t>SERVICIO DE FIREWALL PARA APLICACIONES WEB (WAF) EN MARCO DE LAS ELECCIONES GENERALES 2021</t>
  </si>
  <si>
    <t>AS-001-2021</t>
  </si>
  <si>
    <t>SERVICIO DE INSTALACION DE CIELO RASO Y LUMINARIAS EN AMBIENTES DEL 4TO Y 7 MO PISO EN LA SEDE NAZCA DEL JNE</t>
  </si>
  <si>
    <t xml:space="preserve">20523809289 - SERVICIOS DIVERSOS VIGURIA S.A.C. </t>
  </si>
  <si>
    <t>05-03-21</t>
  </si>
  <si>
    <t>SERVICIO DE TRANSPORTE Y TRASLADO PARA EL PERSONAL DEL JNE</t>
  </si>
  <si>
    <t>08-03-21</t>
  </si>
  <si>
    <t>SERVICIO DE PRODUCCION Y TRANSMISION DE EXPOSICION DE LA AGENDA PARLAMENTARIA EN LA REGION LAMBAYEQUE EG 2021</t>
  </si>
  <si>
    <t xml:space="preserve">20477268162 - CADENA DE RADIO Y TELEVISION COSMOS S.A.C. </t>
  </si>
  <si>
    <t>12-03-21</t>
  </si>
  <si>
    <t>SERVICIO DE PRODUCCIÓN Y TRANSMISIÓN DE EXPOSICIÓN DE LA AGENDA PARLAMENTARIA EN LA REGIÓN AREQUIPA ELECCIONESGENERALES 2021</t>
  </si>
  <si>
    <t xml:space="preserve">20272904422 - TELEVISION NACIONAL PERUANA S.A.C. </t>
  </si>
  <si>
    <t>15-03-21</t>
  </si>
  <si>
    <t>SERVICIO DE PRODUCCIÓN Y TRANSMISIÓN DE EXPOSICIÓN DE LA AGENDA PARLAMENTARIA EN LA REGIÓN LA LIBERTAD - ELECCIONES GENERALES 2021</t>
  </si>
  <si>
    <t xml:space="preserve">20481828954 - VIDEO FILMS S.A.C </t>
  </si>
  <si>
    <t>Alquiler de inmueble para el archivo central del JNE ubicado en el distrito de San Juan de Lurigancho</t>
  </si>
  <si>
    <t>CD-1-2019</t>
  </si>
  <si>
    <t xml:space="preserve">10078997635 - JAIMES CUADRADO ORLANDO VICENTE </t>
  </si>
  <si>
    <t>18-03-21</t>
  </si>
  <si>
    <t>SERVICIO DE ALQUILER DE INMUEBLE PARA EL JEE DE LIMA NORTE 1 EG2021 - DGRS</t>
  </si>
  <si>
    <t xml:space="preserve">10080571548 - RIVERA USHENIZHNIK ROSA DINA </t>
  </si>
  <si>
    <t>SERVICIO DE ALQUILER DE INMUEBLE PARA EL JEE DE CAÑETE EG2021 - DGRS</t>
  </si>
  <si>
    <t xml:space="preserve">10153774523 - KOU ESPICHAN NANCI GLORIA </t>
  </si>
  <si>
    <t>SERVICIO DE ALQUILER DE LOCAL PARA EL JEE LIMA OESTE 3</t>
  </si>
  <si>
    <t xml:space="preserve">10065282769 - JESUS ALVARO SIMA TINOCO </t>
  </si>
  <si>
    <t>SERVICIO DE ALQUILER DE LOCAL PARA EL JEE LIMA OESTE 2</t>
  </si>
  <si>
    <t xml:space="preserve">10078397115 - VALDIVIESO CASTILLO DE LLERENA MERCEDES NELLEF </t>
  </si>
  <si>
    <t>SERVICIO DE PUBLICIDAD EN GOOGLE ADS PARA CAMPAÑA PUBLICITARIA ELECCIONES GENERALES 2021</t>
  </si>
  <si>
    <t xml:space="preserve">20602570836 - IN DIGITAL PERU S.A.C. </t>
  </si>
  <si>
    <t>19-03-21</t>
  </si>
  <si>
    <t>SERVICIO DE PUBLICIDAD EN FACEBOOK ADS PARA CAMPAÑA PUBLICITARIA ELECCIONES GENERALES 2021</t>
  </si>
  <si>
    <t xml:space="preserve">20523223161 - NATIVOS DIGITALES SOCIEDAD ANONIMA CERRADA </t>
  </si>
  <si>
    <t>SERVICIO DE PUBLICIDAD EN YOUTUBE ADS PARA CAMPAÑA PUBLICITARIA ELECCIONES GENERALES 2021</t>
  </si>
  <si>
    <t xml:space="preserve">20601987580 - ESCUELA INTERNACIONAL DEL SER S.A.C. </t>
  </si>
  <si>
    <t>SERVICIO DE PUBLICIDAD EN INSTAGRAM ADS PARA CAMPAÑA PUBLICITARIA ELECCIONE GENERALES 2021</t>
  </si>
  <si>
    <t xml:space="preserve">20512934952 - GRUPO EMPRENDEDOR DE COMUNICACIONES S.A.C. </t>
  </si>
  <si>
    <t>SERVICIO DE DIFUSION DE PLAN DE MEDIOS DE LA CAMPAÑA PUBLICITARIA "ELECCIONES GENERALES 2021" item 02</t>
  </si>
  <si>
    <t>CD-002-2021-JNE-2021</t>
  </si>
  <si>
    <t xml:space="preserve">20382350368 - CRP MEDIOS Y ENTRETENIMIENTO S.A.C. </t>
  </si>
  <si>
    <t>22-03-21</t>
  </si>
  <si>
    <t>SERVICIO DE DIFUSION DE PLAN DE MEDIOS DE LA CAMPAÑA PUBLICITARIA "ELECCIONES GENERALES 2021" item 04</t>
  </si>
  <si>
    <t xml:space="preserve">20143229816 - EMPRESA EDITORA EL COMERCIO S.A. </t>
  </si>
  <si>
    <t>SERVICIO DE DIFUSION DE PLAN DE MEDIOS DE LA CAMPAÑA PUBLICITARIA "ELECCIONES GENERALES 2021" itema 05</t>
  </si>
  <si>
    <t xml:space="preserve">20517374661 - GRUPO LA REPUBLICA PUBLICACIONES SA  </t>
  </si>
  <si>
    <t>SERVICIO DE DIFUSION DE PLAN DE MEDIOS DE LA CAMPAÑA PUBLICITARIA "ELECCIONES GENERALES 2021" ITEM 01, 06</t>
  </si>
  <si>
    <t xml:space="preserve">20492353214 - GRUPORPP SOCIEDAD ANONIMA CERRADA </t>
  </si>
  <si>
    <t>servicio de producción de Debate y Agenda Parlamentaria en el marco de las Elecciones Generales 2021</t>
  </si>
  <si>
    <t>AS-006-2021</t>
  </si>
  <si>
    <t xml:space="preserve">20508759623 - TRIAX TELEVISION DIGITAL SOCIEDAD ANONIMA CERRADA - TRIAX TELEVISION DIGITAL S.A.C </t>
  </si>
  <si>
    <t>23-03-21</t>
  </si>
  <si>
    <t>SERVICIO DE MONITOREO DE MEDIOS EN EL MARCO DE LAS ELECCIONES GENERALES 2021</t>
  </si>
  <si>
    <t>AS-004-2021</t>
  </si>
  <si>
    <t>24-03-21</t>
  </si>
  <si>
    <t>SERVICIO DE PRODUCCIÓN, COBERTURA Y TRANSMISIÓN AUDIOVISUAL EN VIVO DE LAS ACCIONES DEL JURADO NACIONAL DE ELECCIONES EN LA CIUDAD DE CUSCO ¿ DCI/EG2021</t>
  </si>
  <si>
    <t xml:space="preserve">20511807124 - DIVICAM SOCIEDAD ANONIMA CERRADA </t>
  </si>
  <si>
    <t>29-03-21</t>
  </si>
  <si>
    <t>SERVICIO DE PRODUCCIÓN, COBERTURA Y TRANSMISIÓN AUDIOVISUAL EN VIVO DE LAS ACCIONES DEL JURADO NACIONAL DE ELECCIONES EN LA CIUDAD DE PUCALLPA ¿ DCI/EG2021</t>
  </si>
  <si>
    <t xml:space="preserve">20513700661 - CORPORATE VIDEO S.A.C. </t>
  </si>
  <si>
    <t>CONTRATACIÓN DEL SERVICIO DE ALOJAMIENTO Y ALIMENTACIÓN PARA 15 OBSERVADORES ELECTORALES PARA LAS MISIONES DE OBSERVACIÓN ELECTORAL INTERNACIONAL EN EL MARCO DE ELECCIONES GENERALES-2021.</t>
  </si>
  <si>
    <t xml:space="preserve">20505670443 - NESSUS HOTELES PERU S.A. </t>
  </si>
  <si>
    <t>30-03-21</t>
  </si>
  <si>
    <t>SERVICIO DE PRODUCCIÓN, COBERTURA Y TRANSMISIÓN AUDIOVISUAL EN VIVO DE LAS ACCIONES DEL JURADO NACIONAL DE ELECCIONES EN LA CIUDAD DE AREQUIPA - DCI/EG2021</t>
  </si>
  <si>
    <t>SERVICIO DE PRODUCCIÓN, COBERTURA Y TRANSMISIÓN AUDIOVISUAL EN VIVO DE LAS ACCIONES DEL JURADO NACIONAL DE ELECCIONES EN LA CIUDAD DE TRUJILLO - DCI/EG2021</t>
  </si>
  <si>
    <t>SERVICIO DE EMISIÓN DE BOLETOS AÉREOS INTERNACIONALES PARA (5) CINCO OBSERVADORES ELECTORALES PARA LA MISIÓN DE OBSERVACIÓN ELECTORAL PRESENCIAL EN EL MARCO DE LAS EG-2021.</t>
  </si>
  <si>
    <t xml:space="preserve">20513590891 -  INKA TOURS &amp; COURRIER S.A.C. </t>
  </si>
  <si>
    <t>31-03-21</t>
  </si>
  <si>
    <t>SERVICIO DE TOMA DE PRUEBA RAPIDA O SEROLOGICA PARA DESCARTE DE COVID-19, EN EL MARCO DE LAS ELECCIONES GENERALES 2021</t>
  </si>
  <si>
    <t>CD-001-2021</t>
  </si>
  <si>
    <t xml:space="preserve">20536408186 - ORGANIZACION IBEROAMERICANA DE SALUD OCUPACIONAL S.A.C. </t>
  </si>
  <si>
    <t>05-04-21</t>
  </si>
  <si>
    <t>SERVICIO DE PUBLICIDAD EN EMISORA RADIAL DE ALCANCE NACIONALPARA CAMPAÑA ELECCIONES GENERALES 2021 ITEM 03</t>
  </si>
  <si>
    <t xml:space="preserve">20113367360 - RADIO LA KARIBEÑA SOCIEDAD ANONIMA CERRADA  </t>
  </si>
  <si>
    <t>06-04-21</t>
  </si>
  <si>
    <t>Servicio de encuesta en el marco de las Elecciones Generales 2021</t>
  </si>
  <si>
    <t>AS-005-2021</t>
  </si>
  <si>
    <t xml:space="preserve">20260497414 - IPSOS OPINION Y MERCADO S.A. </t>
  </si>
  <si>
    <t>09-04-21</t>
  </si>
  <si>
    <t>SERVICIO DE SUPERVISION DE RECOJO DE INFORMACION Y ANALISIS DE LOS RESULTADOS PARA LA ENCUESTA DEL ESTUDIO: LA CIUDADANIA EN EL BICENTENARIO</t>
  </si>
  <si>
    <t xml:space="preserve">10028083675 - ARAGON TRELLES JORGE </t>
  </si>
  <si>
    <t>13-04-21</t>
  </si>
  <si>
    <t>SERVICIO DE RENOVACION DE ORACLE</t>
  </si>
  <si>
    <t xml:space="preserve">20182246078 - SISTEMAS ORACLE DEL PERU S.R.L. </t>
  </si>
  <si>
    <t>14-04-21</t>
  </si>
  <si>
    <t>SERVICIO DE TRADUCCION Y LOCUCION A LENGUAS ORIGINARIAS DE VIDEOS DE MICROPROGRAMAS DE TELEVISION</t>
  </si>
  <si>
    <t xml:space="preserve">20565897838 - MACONDO COMUNICACIONES E.I.R.L. </t>
  </si>
  <si>
    <t>05-05-21</t>
  </si>
  <si>
    <t>SERVICIO DE ELABORACION DE INFORME DEL IMPACTO MEDIATICO DE LAS ACCIONES COMUNICACIONALES - EG 2021</t>
  </si>
  <si>
    <t xml:space="preserve">10066285184 - SILVA CHECA SARA MARIA </t>
  </si>
  <si>
    <t>11-05-21</t>
  </si>
  <si>
    <t>SERVICIO DE PRODUCCION DE MICROPROGRAMAS RADIALES</t>
  </si>
  <si>
    <t xml:space="preserve">20502283988 - M.K. COMUNICACIONES S.R.L. </t>
  </si>
  <si>
    <t>12-05-21</t>
  </si>
  <si>
    <t>SERVICIO DE ALQUILER DE UN SISTEMA DE ALMACENAMIENTO SAN</t>
  </si>
  <si>
    <t>AS-2-2021</t>
  </si>
  <si>
    <t xml:space="preserve">20502800125 - INFORMATION TECHNOLOGY BUSSINESS S.A.C. </t>
  </si>
  <si>
    <t>17-05-21</t>
  </si>
  <si>
    <t>O/S 3447</t>
  </si>
  <si>
    <t>SERVICIO DE ALQUILER DE LOCAL PARA EL JEE LIMA OESTE 3 EN EL MARCO DE LAS EG 2021</t>
  </si>
  <si>
    <t>SERVICIO DE ALQUILER DE LOCAL PARA EL JEE LIMA OESTE 2 EN EL MARCO DE LAS EG 2021</t>
  </si>
  <si>
    <t>SERVICIO PARA INSTALACION DE COBERTURA PARA EL PUENTE DE CONEXION ENTRE EDIFICACIONES Y MANTENIMIENTO DE ESCALERAS DE CARACOL DE ESTRUCTURA METALICA EN SEDE NAZCA</t>
  </si>
  <si>
    <t xml:space="preserve">20602431593 - D &amp; R PERU SERVICE S.A.C. </t>
  </si>
  <si>
    <t>19-05-21</t>
  </si>
  <si>
    <t>CP-002-2021</t>
  </si>
  <si>
    <t xml:space="preserve">20574616086 - EMPRESA DE SEGURIDAD Y VIGILANCIA PRIVADA CALAGUA SEGURITY S.R.L. </t>
  </si>
  <si>
    <t>RENOVACION DE LICENCIAS Y SOPORTE PARA LA SOLUCION ANTIVIRUS KASPERSKY</t>
  </si>
  <si>
    <t xml:space="preserve">20199144961 - BAFING S.A.C. </t>
  </si>
  <si>
    <t>Contratación del servicio de alojamiento y alimentación para (20) veinte Observadores Electorales para las misiones de Observación Electoral Internacional en el Marco de Elecciones Generales-2021 (Segunda Vuelta).</t>
  </si>
  <si>
    <t xml:space="preserve">20518738314 - HOTELES ESTELAR DEL PERU SAC. </t>
  </si>
  <si>
    <t>O/S 3527</t>
  </si>
  <si>
    <t>SERVICIO DE ALQUILER DE LOCAL PARA DEBATE ENTRE EQUIPOS TECNICOS PARA LA SEGUNDA VUELTA - ELECCIONES GENERALES 2021</t>
  </si>
  <si>
    <t xml:space="preserve">20537630222 - MINISTERIO DE CULTURA </t>
  </si>
  <si>
    <t>SERVICIO DE ELABORACIÓN DE VIDEO DINÁMICAS Y BLOQUES DEL DEBATE PRESIDENCIAL DE SEGUNDA VUELTA EG 2021</t>
  </si>
  <si>
    <t xml:space="preserve">10421423208 - ARAKAKI OGUSUKU OSCAR </t>
  </si>
  <si>
    <t>26-05-21</t>
  </si>
  <si>
    <t>SERVICIO DE GESTION ADMINISTRATIVA Y JURISDICCIONAL PARA LA OFICINA DESCONCENTRADA DE TACNA</t>
  </si>
  <si>
    <t xml:space="preserve">10454965162 - DURAND YUFRA EDUARDO FELIX </t>
  </si>
  <si>
    <t>27-05-21</t>
  </si>
  <si>
    <t>SERVICIO DE TOMA E INTERPRETACIÓN DE PRUEBAS MOLECULARES PCR PARA DESCARTE DE COVID-19 EG2021 - DNEF</t>
  </si>
  <si>
    <t xml:space="preserve">20326894347 - LABORATORIOS MUÑOZ E.I.R.LTDA. </t>
  </si>
  <si>
    <t>Servicio de adecuación de un sistema de protección eléctrica para energización de cargas para los pisos 1, 2, 5 y 6 de la sede deJesús María - EG 2021</t>
  </si>
  <si>
    <t xml:space="preserve">20546557465 - ACR SOLUCIONES Y SERVICIOS E.I.R.L. </t>
  </si>
  <si>
    <t>SERVICIO DE EMISION DE BOLETOS PARA OBSERVADORES INTERNACIONALES - SEGUNDA VUELTA EG 2021</t>
  </si>
  <si>
    <t>Servicio de Alquiler de pantalla LED para Debate Presidencial de Segunda vuelta EG 2021</t>
  </si>
  <si>
    <t xml:space="preserve">20451741404 - ACTIVIDADES ENVIVO E.I.R.L </t>
  </si>
  <si>
    <t>28-05-21</t>
  </si>
  <si>
    <t>CONTRATACIÓN DE SEGURO DE ACCIDENTES PERSONALES EN EL MARCO DE LAS ELECCIONES GENERALES 2021</t>
  </si>
  <si>
    <t>AS-008-2021</t>
  </si>
  <si>
    <t xml:space="preserve">20332970411 - PACIFICO COMPAÑIA DE SEGUROS Y REASEGUROS </t>
  </si>
  <si>
    <t>31-05-21</t>
  </si>
  <si>
    <t>Servicio de Alerta Informativa y Seguimiento de Medios de Comunicación - DCI</t>
  </si>
  <si>
    <t>01-06-21</t>
  </si>
  <si>
    <t>02-06-21</t>
  </si>
  <si>
    <t>SERVICIO DE ALQUILER DE LOCAL PARA LA CEREMONIA DE ENTREGA DE CREDENCIALES A LAS Y LOS CONGRESISTAS ELECTOS/AS Y REPRESENTANTES ANTE EL PARLAMENTO ANDINO EN EL MARCO DE LAS ELECCIONES GENERALES 2021</t>
  </si>
  <si>
    <t>04-06-21</t>
  </si>
  <si>
    <t>SERVICIO DE ALQUILER DE EQUIPO DE SONIDO, ILUMINACION Y PANTALLA LED PARA CEREMONIA DE ENTREGA DE CREDENCIALES A LOS CONGRESISTAS DE LA REPUBLICA 2021 - 2026.</t>
  </si>
  <si>
    <t>07-06-21</t>
  </si>
  <si>
    <t>SERVICIO DE DIFUSIÓN DE AVISOS EN DIARIOS DE ALCANCE NACIONAL PARA CAMPAÑA JNE FACT CHECKING - EG 2021</t>
  </si>
  <si>
    <t xml:space="preserve">20293877964 - PRODUCCIONES GENESIS S.A.C. </t>
  </si>
  <si>
    <t>08-06-21</t>
  </si>
  <si>
    <t>SERVICIO DE PUBLICIDAD EN MEDIOS DIGITALES Y REDES SOCIALES PARA CAMPAÑA  JNE FACT CHECKING  - EG 2021</t>
  </si>
  <si>
    <t>10-06-21</t>
  </si>
  <si>
    <t>SERVICIO DE PUBLICIDAD EN TELEVISIÓN DE ALCANCE NACIONAL PARA CAMPAÑA JNE FACT CHECKING - EG 2021</t>
  </si>
  <si>
    <t xml:space="preserve">20502267354 - PUNTO PUBLICITARIO MARKETING &amp; PUBLICIDAD S.A.C. </t>
  </si>
  <si>
    <t>11-06-21</t>
  </si>
  <si>
    <t xml:space="preserve">20600021860 - ID MEDIA EMPRESA INDIVIDUAL DE RESPONSABILIDAD LIMITADA </t>
  </si>
  <si>
    <t>15-06-21</t>
  </si>
  <si>
    <t>CONTINUIDAD DEL SERVICIO DE TELEFONIA FIJA E INTERNET PARA LAS 14 OFICINAS DESCONCENTRADAS DE JUNIO A DICIEMBRE 2021</t>
  </si>
  <si>
    <t>21-06-21</t>
  </si>
  <si>
    <t>O/S 3733</t>
  </si>
  <si>
    <t>SERVICIO DE INTERNET INALAMBRICO PORTATIL</t>
  </si>
  <si>
    <t>28-06-21</t>
  </si>
  <si>
    <t>SERVICIO DE ELABORACIÓN DEL PLAN ESTRATÉGICO INSTITUCIONAL - DGPID</t>
  </si>
  <si>
    <t xml:space="preserve">10088379522 - MAURTUA ALVA MARIA DEL CARMEN MERCEDES </t>
  </si>
  <si>
    <t>SERVICIO DE MONITOREO Y SEGUIMIENTO DE LAS AUDITORIAS AL SISTEMA INTEGRADO DE GESTION</t>
  </si>
  <si>
    <t xml:space="preserve">10404721475 - FLORES CHAVA ELIZABETH ROXANA </t>
  </si>
  <si>
    <t>30-06-21</t>
  </si>
  <si>
    <t>CONTRATACION DE SERVICIO DE COORDINACION COMUNICACIONAL Y ADMINISTRATIVA PARA LA DNOD</t>
  </si>
  <si>
    <t xml:space="preserve">10408420330 - CHOQUEHUANCA BELTRAN JENNIFER LUZMILA </t>
  </si>
  <si>
    <t>CONTRATACION DE SERVICIO DE APOYO ADMINISTRATIVO PARA LA DNOD</t>
  </si>
  <si>
    <t xml:space="preserve">10468505351 - BARDALEZ CARDENAS DOLLY CECILIA </t>
  </si>
  <si>
    <t>SERVICIO DE APOYO EN LA GESTION DE CONTRATACIONES PARA LAS OFICINAS DESCONCENTRADAS -DNOD</t>
  </si>
  <si>
    <t xml:space="preserve">10098348111 - CASTILLO NEGRON, JOSE ANGEL </t>
  </si>
  <si>
    <t>SERVICIO LEGAL PARA EL SEGUIMIENTO DE LOS SISTEMAS DE GESTION PARA LA DNOD</t>
  </si>
  <si>
    <t xml:space="preserve">10731843771 - LAINEZ  LOZADA URIAS LILIA </t>
  </si>
  <si>
    <t>SERVICIO DE APOYO LEGAL EN LA ARTICULCION TERRITORIAL PARA LA DNOD</t>
  </si>
  <si>
    <t xml:space="preserve">10402756727 - PANTIGOZO HINOJOSA LUISA ELIZABETH </t>
  </si>
  <si>
    <t>SERVICIO DE ELABORACION DE DOCUMENTOS NORMATIVOS DEL SISTEMA INTEGRADO DE GESTION - DGPID</t>
  </si>
  <si>
    <t xml:space="preserve">10106101618 - ESPINOZA ALZA MARITA </t>
  </si>
  <si>
    <t>Publicacion de 140 DDJJ de Ingresos, Bienes y Rentas.</t>
  </si>
  <si>
    <t xml:space="preserve">20100072751 - EMPRESA PERUANA DE SERVICIOS EDITORIALES S.A. EDITORA PERU </t>
  </si>
  <si>
    <t>01-07-21</t>
  </si>
  <si>
    <t>SERVICIO DE GESTION ADMINISTRATIVA Y JURIDISCCIONAL PARA LA OFICINA DESCONCENTRADA DE TACNA</t>
  </si>
  <si>
    <t xml:space="preserve">10047421964 - GALINDO VERA ALBERTO MARTIN </t>
  </si>
  <si>
    <t>14-07-21</t>
  </si>
  <si>
    <t>Servicio de alquiler de inmueble para la OD PUNO</t>
  </si>
  <si>
    <t>CD-3-2021</t>
  </si>
  <si>
    <t>16-07-21</t>
  </si>
  <si>
    <t>ALQUILER DE INMUEBLE PARA LA OFICINA DESCONCENTRADA DE CAJAMARCA</t>
  </si>
  <si>
    <t>CD-4-2021</t>
  </si>
  <si>
    <t xml:space="preserve">10192385194 - NOVOA JULCAMORO OCTAVIO BENITO </t>
  </si>
  <si>
    <t>SERVICIO DE TOMA DE PRUEBAS MOLECULARES PCR PARA DESCARTE DE COVID-19 EN EL MARCO DE LA SEGUNDA ELECCIÓN- EG 2021.</t>
  </si>
  <si>
    <t xml:space="preserve">20553108153 - CENTRO MEDICO SOLSALUD S.A.C. </t>
  </si>
  <si>
    <t>20-07-21</t>
  </si>
  <si>
    <t>SERVICIO DE ALQUILER DE LOCAL PARA LA CEREMONIA DE ENTREGA DE CREDENCIALES A LA FÓRMULA PRESIDENCIAL EN EL MARCO DE LAS EG 2021</t>
  </si>
  <si>
    <t>21-07-21</t>
  </si>
  <si>
    <t>SERVICIO DE ALQUILER DE EQUIPO DE SONIDO, ILUMINACIÓN Y AUDIOVISUALES PARA CEREMONIA DE ENTREGA DE CREDENCIALES, CON MOTIVO DE LAS ELECCIONES GENERALES 2021</t>
  </si>
  <si>
    <t>22-07-21</t>
  </si>
  <si>
    <t>Servicio de alquiler de inmueble para archivo central del JNE</t>
  </si>
  <si>
    <t>02-08-21</t>
  </si>
  <si>
    <t>SERVICIO DE TRANSMISION DE AUDIO Y VIDEO VÍA INTERNET - DCI</t>
  </si>
  <si>
    <t>06-08-21</t>
  </si>
  <si>
    <t>Servicio de telefonia movil para el JNE</t>
  </si>
  <si>
    <t>AS-14-2020</t>
  </si>
  <si>
    <t>09-08-21</t>
  </si>
  <si>
    <t>CONTRATACION DE SERVICIO DE EXPERTO EN GESTION DE PROYECTOS DE TI - SG</t>
  </si>
  <si>
    <t xml:space="preserve">10404050694 - BARRETO LOYOLA, HUBER EINER </t>
  </si>
  <si>
    <t>SERVICIO DE TOMA DE PRUEBAS SEROLOGICAS RAPIDAS COVID 19</t>
  </si>
  <si>
    <t>11-08-21</t>
  </si>
  <si>
    <t>CONTRATACION DE SERVICIO DE  ASESOR EN JUSTICIA ELECTORAL PARA EL PLENO 4</t>
  </si>
  <si>
    <t xml:space="preserve">10054164641 - CABREJO ORMACHEA NAPOLEON </t>
  </si>
  <si>
    <t>12-08-21</t>
  </si>
  <si>
    <t>CONTRATACION DE SERVICIO PROFESIONAL DE ASESORÍA EN IMAGEN Y COMUNICACIONES - PRESIDENCIA</t>
  </si>
  <si>
    <t xml:space="preserve">10805067271 - TALAVERA TELLO JANETT ROCIO </t>
  </si>
  <si>
    <t>Alquiler de inmueble para la OD ANCASH</t>
  </si>
  <si>
    <t>CD-6-2021</t>
  </si>
  <si>
    <t xml:space="preserve">17406971015 - ALZAMORA LA ROSA SIDNEY BENJAMIN RICARDO </t>
  </si>
  <si>
    <t>13-08-21</t>
  </si>
  <si>
    <t>servicio de mantenimiento preventivo de la central telefonica del Jurado Nacional de Elecciones</t>
  </si>
  <si>
    <t>AS-12-2021</t>
  </si>
  <si>
    <t>20474529291 - E- BUSINESS DISTRIBUTION PERU S.A.</t>
  </si>
  <si>
    <t>16-08-21</t>
  </si>
  <si>
    <t>CONTRATACION DE SERVICIO DE ASESORIA JURISDICCIONAL - PLENO 5</t>
  </si>
  <si>
    <t xml:space="preserve">10425783527 - PATIÑO LIZARBE JACQUELINE </t>
  </si>
  <si>
    <t>17-08-21</t>
  </si>
  <si>
    <t>CONTRATACION DE SERVICIO DE ASESOR - PLENO 2</t>
  </si>
  <si>
    <t xml:space="preserve">10104379767 - PUERTA MEDINA MARTHA ISABEL </t>
  </si>
  <si>
    <t xml:space="preserve">10465632173 - OBANDO ASALDE PEDRO ANTONIO </t>
  </si>
  <si>
    <t>SERVICIO DE MENSAJERIA DE TEXTO MASIVO A TELEFONOS CELULARES PARA EL SISTEMA SIJE</t>
  </si>
  <si>
    <t xml:space="preserve">20548873968 - JSE S.A.C. </t>
  </si>
  <si>
    <t>18-08-21</t>
  </si>
  <si>
    <t>Alquiler de inmueble para la OD AREQUIPA</t>
  </si>
  <si>
    <t>CD-5-2021</t>
  </si>
  <si>
    <t xml:space="preserve">10293996178 - HUAMAN QUISPE FELIX CONCEPCION </t>
  </si>
  <si>
    <t>19-08-21</t>
  </si>
  <si>
    <t>Renovacion de licencias Oracle</t>
  </si>
  <si>
    <t>SERVICIO DE ALQUILER DE SISTEMA DE ALIMENTACIÓN ININTERRUMPIDA (UPS) PARA LA SEDE LAMPA - DRET</t>
  </si>
  <si>
    <t>26-08-21</t>
  </si>
  <si>
    <t>SERVICIO DE ASESORÍA EN MATERIA ADMINISTRATIVA PARA LA DIRECCIÓN CENTRAL DE GESTIÓN INSTITUCIONAL</t>
  </si>
  <si>
    <t xml:space="preserve">10097538706 - CACERES ZAPATA ORESTES FELIPE </t>
  </si>
  <si>
    <t>06-09-21</t>
  </si>
  <si>
    <t>CONTRATACION DEL SERVICIO DE RED PRIVADA VIRTUAL - IP VPN (Periodo 2021)</t>
  </si>
  <si>
    <t>AS-010-2021</t>
  </si>
  <si>
    <t>09-09-21</t>
  </si>
  <si>
    <t>SERVICIO DE LIMPIEZA DE LOCALES (Periodo 2021)</t>
  </si>
  <si>
    <t>AS-013-2021</t>
  </si>
  <si>
    <t xml:space="preserve">20509524794 - FACTORY TRADE &amp; SERVICE SAC </t>
  </si>
  <si>
    <t>CONTRATACION DE SERVICIO DE ANALISTA DE SEGURIDAD Y SALUD EN EL TRABAJO - RRHH</t>
  </si>
  <si>
    <t xml:space="preserve">10473319042 - RAMIREZ PLASENCIA LYSSY CAROLINA MILAGROS </t>
  </si>
  <si>
    <t>15-09-21</t>
  </si>
  <si>
    <t>CONTRATACIÓN DEL SERVICIO SEMINARIO WEB - ESEG</t>
  </si>
  <si>
    <t>17-09-21</t>
  </si>
  <si>
    <t>SERVICIO DE PINTADO DE LAS SEDES DE JESUS MARÍA DEL JNE</t>
  </si>
  <si>
    <t xml:space="preserve">20503637678 - METRADOS CONTRATISTAS GENERALES SRL </t>
  </si>
  <si>
    <t>22-09-21</t>
  </si>
  <si>
    <t>SERVICIO DE PÚBLICACIÓN EN EL DIARIO DE MAYOR CIRCULACIÓN A NIVEL NACIONAL</t>
  </si>
  <si>
    <t xml:space="preserve">20510426623 - SPEEDYMEN´S S.A.C. </t>
  </si>
  <si>
    <t>24-09-21</t>
  </si>
  <si>
    <t>O/S 4783</t>
  </si>
  <si>
    <t>PUBLICACION DE 245 DECLARACIONES JURADA DE INGRESOS, BIENES Y RENTAS</t>
  </si>
  <si>
    <t>RENOVACION DE LICENCIAS DE SOFTWARE DE DISEÑO (Acrobat Creative Cloud)</t>
  </si>
  <si>
    <t xml:space="preserve">20492979041 - FALCON SYSTEMS S.A.C. </t>
  </si>
  <si>
    <t>SERVICIO DE INSTALACION ELECTRICA Y ORDENAMIENTO EN EL CENTRO DE DATOS DE LA SEDE LIMA CERCADO DEL JNE</t>
  </si>
  <si>
    <t>01-10-21</t>
  </si>
  <si>
    <t>CONTRATACIÓN  DE  LOS  SERVICIOS  PARA  REALIZAR  TRABAJOS  DE  ACONDICIONAMIENTO  DE  LA  SEDE  DE  LA  OFICINA DESCONCENTRADA  DEL  JNE  SEDE  TACNA</t>
  </si>
  <si>
    <t xml:space="preserve">20601022908 - TECTONICA STUDIO S.A.C. </t>
  </si>
  <si>
    <t>02-10-21</t>
  </si>
  <si>
    <t>CONTRATACIÓN PARA REALIZAR LOS SERVICIOS DE PINTADO DE OFICINA DESCONCETRADA DE TACNA</t>
  </si>
  <si>
    <t>07-10-21</t>
  </si>
  <si>
    <t>SERVICIO DE MANTENIMIENTO PREVENTIVO DE EQUIPOS DE AIRE ACONDICIONADO</t>
  </si>
  <si>
    <t xml:space="preserve">20392942140 - J.L. AIR CLIM S.A.C. </t>
  </si>
  <si>
    <t>12-10-21</t>
  </si>
  <si>
    <t>CONTRATACION DE SERVICIO DE ASESOR ADMINISTRATIVO - DGRS</t>
  </si>
  <si>
    <t xml:space="preserve">10198996055 - RAMOS CAZORLA ROSARIO ALICIA </t>
  </si>
  <si>
    <t>15-10-21</t>
  </si>
  <si>
    <t>CONTRATACION DEL SERVICIO DE RESGUARDO Y TRASLADO DE VALORES PARA EL JNE</t>
  </si>
  <si>
    <t>AS-014-2021</t>
  </si>
  <si>
    <t xml:space="preserve">20544807251 - SMART SECURITY S.A.C. </t>
  </si>
  <si>
    <t>18-10-21</t>
  </si>
  <si>
    <t>Renovacion de licencia SOLUCION DE SEGURIDAD PERIMETRAL PARA LA SEDE LAMPA</t>
  </si>
  <si>
    <t xml:space="preserve">20516530686 - GRUPO ELECTRODATA S.A.C. </t>
  </si>
  <si>
    <t>22-10-21</t>
  </si>
  <si>
    <t>SERVICIO DE ASESORIA Y DEFENSA LEGAL PARA EL JNE PARA LA PRESENTACION DE LA DEMANDA ANT LA COMISION INVESTIGADORA DEL PROCESO DE ELECCIONES GENERALES DE 2021</t>
  </si>
  <si>
    <t xml:space="preserve">10094618245 - GRANDEZ CASTRO PEDRO PAULINO </t>
  </si>
  <si>
    <t xml:space="preserve">SERVICIO DE PRUEBAS MOLECULARES - RECURSOS HUMANOS </t>
  </si>
  <si>
    <t xml:space="preserve">20330025213 - SUIZA LAB SAC </t>
  </si>
  <si>
    <t>25-10-21</t>
  </si>
  <si>
    <t xml:space="preserve">SERVICIO DE PRUEBAS RAPIDAS - RECURSOS HUMANOS </t>
  </si>
  <si>
    <t xml:space="preserve">20602250807 - SAMA OCUPACIONAL E.I.R.L. </t>
  </si>
  <si>
    <t>SERVICIO DE ACONDICIONAMIENTO PARA LA IMPLEMENTACION DE LOS AMBIENTE DEL PLENO UBICADO EN EL 2° PISO Y COPE UBICADO EN EL 7° PISO SEDE NAZCA DEL JURADO NACIONAL DE ELECCIONES.</t>
  </si>
  <si>
    <t>04-11-21</t>
  </si>
  <si>
    <t>SERVICIO DE ALQUILER DE EQUIPOS AUDIOVISUALES PARA LA CONVENCIÓN INTERNACIONAL "BALANCE Y REFORMAS A LA LEGISLACIÓN ELECTORAL POST ELECCIONES 2021".</t>
  </si>
  <si>
    <t>08-11-21</t>
  </si>
  <si>
    <t>CONTRATACION DEL SERVICIO DE ASESORIA Y DEFENSA LEGAL PARA EL JNE - PRESENTACION DE LA MEDIDA CAUTELAR</t>
  </si>
  <si>
    <t>26-11-21</t>
  </si>
  <si>
    <t>SERVICIO DE ALMACENAMIENTO SAN</t>
  </si>
  <si>
    <t>AS-002-2021</t>
  </si>
  <si>
    <t>14-12-21</t>
  </si>
  <si>
    <t>ADQUISICION DE (16)DIECISEIS DISCOS DUROS PARA STORAGE EVA HP P6000</t>
  </si>
  <si>
    <t xml:space="preserve">20600815467 - DK SOLUTIONS S.A.C. </t>
  </si>
  <si>
    <t>ADQUISICION DE SWITCH DE BORDE PARA SEDE JESUS MARIA DEL JNE</t>
  </si>
  <si>
    <t>08-02-21</t>
  </si>
  <si>
    <t>ADQUISICIÓN DE ACCESS POINT PARA LA SEDE JESÚS MARÍA DEL JNE - DRET - EG 2021</t>
  </si>
  <si>
    <t xml:space="preserve">20565887107 - GAMMANET S.A.C. </t>
  </si>
  <si>
    <t>17-02-21</t>
  </si>
  <si>
    <t>ADQUISICION DE LICENCIAS PARA EL CALL CENER (CCVOX)  de Servicios al Ciudadano</t>
  </si>
  <si>
    <t xml:space="preserve">20553282773 - NETVOX S.A.C. </t>
  </si>
  <si>
    <t>ADQUISICION DE IMPRESORA MULTIFUNCIONAL LASER PARA PRESIDENCIA - EG-2021</t>
  </si>
  <si>
    <t>AM--2021</t>
  </si>
  <si>
    <t xml:space="preserve">20438509039 - COMPURED S.A.C </t>
  </si>
  <si>
    <t>24-02-21</t>
  </si>
  <si>
    <t>ADQUISICION DE UNA (01) LICENCIA DE SOFTWARE DE ESCANEO DE VULNERABILIDAD A APLICACIONES WEB DE ACUNETIX O EQUIVALENTE</t>
  </si>
  <si>
    <t>AS-015-2020</t>
  </si>
  <si>
    <t xml:space="preserve">20390179546 - INTERZONE SAC </t>
  </si>
  <si>
    <t>25-02-21</t>
  </si>
  <si>
    <t>ADQUISICIÓN DE DIEZ (10) COMPUTADORAS PORTÁTILES POR ELECCIONES GENERALES 2021 - DRET</t>
  </si>
  <si>
    <t>AM-OCAM-2021-478-5-1-2021</t>
  </si>
  <si>
    <t xml:space="preserve">20600257286 - PROYECTEC E.I.R.L. </t>
  </si>
  <si>
    <t>ADQUISICIÓN DE CINCO (05) EQUIPOS PORTÁTILES EN MARCO DE LAS ELECCIONES GENERALES 2021 - DRET</t>
  </si>
  <si>
    <t>AM-OCAM-2021-478-6-1-2021</t>
  </si>
  <si>
    <t xml:space="preserve">20602770185 - SOLUCIONES EMPRESARIALES PIMENTEL SOCIEDAD ANONIMA CERRADA </t>
  </si>
  <si>
    <t>ADQUISICIÓN DE DOSCIENTOS (200) MONITORES CON PROCESADOR INTEGRADO POR ELECCIONES GENERALES 2021 - DRET</t>
  </si>
  <si>
    <t>AM-OCAM-2021-478-8-1-2021</t>
  </si>
  <si>
    <t xml:space="preserve">20555128763 - CORPORACION ALGIAND E.I.R.L. </t>
  </si>
  <si>
    <t>ADQUISICIÓN DE CINCUENTA (50) COMPUTADORAS PORTATILES PARA LAS ELECCIONES GENERALES 2021.</t>
  </si>
  <si>
    <t>AM-OCAM-2021-478-7-1-2021</t>
  </si>
  <si>
    <t xml:space="preserve">20605551590 - PROTECNOLOGIA E.I.R.L. </t>
  </si>
  <si>
    <t>ADQUISICION DE KIT ECOLOGICO</t>
  </si>
  <si>
    <t xml:space="preserve">20556840734 - DT REPRESENTACIONES Y SERVICIOS E.I.R.L. </t>
  </si>
  <si>
    <t>02-03-21</t>
  </si>
  <si>
    <t>ADQUISICION DE TONER EN EL MARCO DE LAS ELECCIONES GENERALES 2021</t>
  </si>
  <si>
    <t>AM-OCAM-2021-478-26-1-2021</t>
  </si>
  <si>
    <t xml:space="preserve">20603020775 - SUPPLY CEMASH PERU E.I.R.L. </t>
  </si>
  <si>
    <t>03-03-21</t>
  </si>
  <si>
    <t>AM-OCAM-2021-478-45-1-2021</t>
  </si>
  <si>
    <t xml:space="preserve">20555815418 - CORPORACION LUZMAR S.A.C. </t>
  </si>
  <si>
    <t>AM-OCAM-2021-478-48-1-2021</t>
  </si>
  <si>
    <t xml:space="preserve">20602951252 - CONSULTORIA EN TECNOLOGIA INFORMATICA Y SERVICIOS GENERALES E.I.R.L. </t>
  </si>
  <si>
    <t>AM-OCAM-2021-478-49-1-2021</t>
  </si>
  <si>
    <t xml:space="preserve">20604537275 - PYHO SYSTEM E.I.R.L. </t>
  </si>
  <si>
    <t>ADQUISICIÓN DE CHALECOS INSTITUCIONALES PARA EL USO DE FUNCIONARIOS Y PERSONAL ADMINISTRATIVO Y JURIDICCIONAL, EN EL MARCO DE LAS ELECCIONES GENERALES 2021 (EEGG 2021)</t>
  </si>
  <si>
    <t xml:space="preserve">20543965627 - RHUA REPRESENTACIONES S.A.C. </t>
  </si>
  <si>
    <t>ADQUISICION DE SUMINISTRO (KIT DE MANTENIMIENTO) PARA IMPRESORA MULTIFUNCIONAL PARA EL JNE PARA LAS ELECCIONES GENERALES 2021</t>
  </si>
  <si>
    <t>AM-OCAM-2021-478-50-1-2021</t>
  </si>
  <si>
    <t xml:space="preserve">20427497888 - COMERCIAL DENIA S.A.C. </t>
  </si>
  <si>
    <t>16-03-21</t>
  </si>
  <si>
    <t>Adquisición de Access Point para la Sede de Jesús María del JNE</t>
  </si>
  <si>
    <t>17-03-21</t>
  </si>
  <si>
    <t>ADQUISICION DEL SISTEMA DE INVENTARIO DE HARDWARE Y SOFTWARE Y MESA DE AYUDA PARA EQUIPOS DE COMPUTO Y DISPOSITIVOS MOVILES</t>
  </si>
  <si>
    <t xml:space="preserve">20604676488 - INFORLAND PERU S.A.C. </t>
  </si>
  <si>
    <t>ADQUISICION DE 03 SUMINISTROS PARA EQUIPOS MULTIFUNCIONALES DEL JNE PARA LAS ELECCIONES GENERALES 2021</t>
  </si>
  <si>
    <t>AM-OCAM-2021-478-52-1-2021</t>
  </si>
  <si>
    <t xml:space="preserve">20553089264 - NEO ZINK E.I.R.L </t>
  </si>
  <si>
    <t>ADQUISICIÓN DE PAPEL BOND PARA LAS OFICINAS DEL JNE - EG2021</t>
  </si>
  <si>
    <t>AM-OCAM-2021-478-54-1-2021</t>
  </si>
  <si>
    <t xml:space="preserve">20100047641 - PAPELERA NACIONAL S.A. </t>
  </si>
  <si>
    <t>ADQUISICIÓN DE MATERIALES DE ASEO Y LIMPIEZA PARA LAS OFICINAS DEL JNE - EG2021</t>
  </si>
  <si>
    <t>AM-OCAM-2021-478-60-1-2021</t>
  </si>
  <si>
    <t xml:space="preserve">20505455712 - MISURBAS SOCIEDAD ANONIMA CERRADA </t>
  </si>
  <si>
    <t>Adquisición de software de gestión de contraseñas para las cuentas del Directorio Activo del JNE - DRET</t>
  </si>
  <si>
    <t>08-04-21</t>
  </si>
  <si>
    <t>Adquisicion de vales o tarjetas de consumo electrónicos</t>
  </si>
  <si>
    <t>AS-17-2020</t>
  </si>
  <si>
    <t xml:space="preserve">20507634479 - EDENRED PERU S.A. </t>
  </si>
  <si>
    <t>19-04-21</t>
  </si>
  <si>
    <t>ADQUISICIÓN DE INDUMENTARIA DISTINTIVA PARA COLABORADORES DE LA OFICINA DE COMUNICACIONES DEL JURADO NACIONAL DE ELECCIONES</t>
  </si>
  <si>
    <t xml:space="preserve">20601570263 - SOLUCIONES INTEGRALES GRAFICAS A MEDIDA S.A.C.  -  SIGRAM S.A.C. </t>
  </si>
  <si>
    <t>26-04-21</t>
  </si>
  <si>
    <t>O/C 159</t>
  </si>
  <si>
    <t>Adquisición de discos duros para STORAGE HP - MSA 2040 del Centro de Datos de Jesús María - DRET</t>
  </si>
  <si>
    <t>03-05-21</t>
  </si>
  <si>
    <t>ADQUISICION DE CAJAS ARCHIVERAS</t>
  </si>
  <si>
    <t xml:space="preserve">20101610960 - PRODUCTOS DE CARTON SOCIEDAD COMERCIAL DE RESPONSABILIDAD LIMITADA - PRODECAR SRL </t>
  </si>
  <si>
    <t>04-05-21</t>
  </si>
  <si>
    <t>ADQUISICION DE 200 MONITORES - EG 2021</t>
  </si>
  <si>
    <t>AM-OCAM-2021-478-64-1-2021</t>
  </si>
  <si>
    <t xml:space="preserve">20536630954 - F.P. TECNOLOGI &amp; SYSTEM S.A.C </t>
  </si>
  <si>
    <t>ADQUISICION DE 200 COMPUTADORAS DE ESCRITORIO - EG 2021</t>
  </si>
  <si>
    <t>AM-OCAM-2021-478-63-1-2021</t>
  </si>
  <si>
    <t xml:space="preserve">20600050738 - 3G IT CONSULTING S.A.C. </t>
  </si>
  <si>
    <t>Adquisición de 16 discos duros para Storage EVA - HP P6000 para el centro de datos de la sede Jesús María - DRET</t>
  </si>
  <si>
    <t xml:space="preserve">20600981430 - BIGSECURE S.A.C. </t>
  </si>
  <si>
    <t>06-05-21</t>
  </si>
  <si>
    <t>ADQUISICIÓN DE MOBILIARIO DE LAS OFICINAS DE LA PRESIDENCIA DE LA SEDE JESÚS MARIA DEL JURADO NACIONAL DE ELECCIONES.</t>
  </si>
  <si>
    <t xml:space="preserve">20601142571 - ACABADOS GENERALES GMC E.I.R.L. </t>
  </si>
  <si>
    <t>07-05-21</t>
  </si>
  <si>
    <t>O/C 168</t>
  </si>
  <si>
    <t>ADQUISICIÓN DE TELÉFONOS IP PARA LA SEDE JESUS MARIA DEL JURADO NACIONAL DE ELECCIONES (JNE</t>
  </si>
  <si>
    <t>20474529291 - E - BUSINESS DISTRIBUTION PERU S.A.</t>
  </si>
  <si>
    <t>ADQUISICÓN DE SEIS (6) CAPTURADORES DE IMAGENES (SCANNER) - SC/EG2021</t>
  </si>
  <si>
    <t>AM-OCAM-2021-478-68-0-2021</t>
  </si>
  <si>
    <t>ADQUISICION DE LICENCIAS DE SOFTWARE DE FIRMA DIGITAL</t>
  </si>
  <si>
    <t xml:space="preserve">20517342891 - SOFT &amp; NET SOLUTIONS S.A.C. </t>
  </si>
  <si>
    <t>Adquisición de dos (02) impresoras multifuncionales laser en marco de las Elecciones Generales 2021 - Segunda Vuelta para Logística yDCGI.</t>
  </si>
  <si>
    <t>AM-OCAM-2021-478-70-1-2021</t>
  </si>
  <si>
    <t>ADQUISICIÓN DE QUINCE TELEVISORES  PARA LAS OFICINAS DESCONCENTRADAS DE LA DNOD.</t>
  </si>
  <si>
    <t xml:space="preserve">20600485653 - CORPORACION KALE PERU S.A.C. </t>
  </si>
  <si>
    <t>ADQUISICIÓN DE EQUIPO DE COMPUTO DE ESCRITORIO PARA DISEÑO GRAFICO</t>
  </si>
  <si>
    <t xml:space="preserve">20602119557 - SUNIX TECH S.A.C. </t>
  </si>
  <si>
    <t>03-06-21</t>
  </si>
  <si>
    <t>ADQUISICIÓN DE COMPUTADORA  ESCRITORIO PARA EDICIÓN DE VIDEO Y ANIMACIÓN</t>
  </si>
  <si>
    <t>AM-OCAM-2021-478-78-0-2021</t>
  </si>
  <si>
    <t xml:space="preserve">20602890237 - CEPRODATA E.I.R.L. </t>
  </si>
  <si>
    <t>25-06-21</t>
  </si>
  <si>
    <t>ADQUISICION DE 02 UNIDAD CENTRAL DE PROCESO PARA LA CENTRAL DE OPERACIONES DEL PROCESO - COPE</t>
  </si>
  <si>
    <t>AM-OCAM-2021-478-77-0-2021</t>
  </si>
  <si>
    <t xml:space="preserve">ADQUISICIÓN DE UNA (01) IMPRESORA MULTIFUNCIONAL LASER EN MARCO DE LAS ELECCIONES GENERALES 2021 - SEGUNDA </t>
  </si>
  <si>
    <t>AM-OCAM-2021- 478-83-0-2021</t>
  </si>
  <si>
    <t xml:space="preserve">20556284327 - GHID CENTER Y TECHNOLOGY E.I.R.L. </t>
  </si>
  <si>
    <t>13-07-21</t>
  </si>
  <si>
    <t>O/C 243</t>
  </si>
  <si>
    <t>ADQUISICIÓN DE MATERIALES PARA CIELO RASO</t>
  </si>
  <si>
    <t xml:space="preserve">20518722400 - MIRCONSA S.A.C. </t>
  </si>
  <si>
    <t>19-07-21</t>
  </si>
  <si>
    <t>O/C 246</t>
  </si>
  <si>
    <t>ADQUISICION DE IMPRESORAS LASER PARA PRESIDENCIA DEL JNE</t>
  </si>
  <si>
    <t>AM-OCAM-2021-478-87-0-2021</t>
  </si>
  <si>
    <t>ADQUISICION DE ESTACIÓN DE TRABAJO - COPE</t>
  </si>
  <si>
    <t>AM-OCAM-2021-478-85-0-2021</t>
  </si>
  <si>
    <t xml:space="preserve">20505945051 - INVERSIONES LEON &amp; TECNOLOGIA S.A.C </t>
  </si>
  <si>
    <t>ADQUISICIÓN DE UN EQUIPO MULTIFUNCIONAL COPIADORA IMPRESORA SCANNER, PARA LA OFICINA DESCONCENTRADA DE TACNA</t>
  </si>
  <si>
    <t>AM-90-2021</t>
  </si>
  <si>
    <t>ADQUIICION DE CASACAS INSTITUCIONALES PARA PRESIDENCIA</t>
  </si>
  <si>
    <t xml:space="preserve">20603010354 - PAMBI E.I.R.L </t>
  </si>
  <si>
    <t>ADQUISICION DE UNA (01) SOLUCION ANTISPAM PARA LA PROTECCION DEL CORREO ELECTRONICO DEL JNE</t>
  </si>
  <si>
    <t>AS-11-2021</t>
  </si>
  <si>
    <t>LLAVE EN MANO</t>
  </si>
  <si>
    <t>ADQUISICION DE EQUIPOS MULTIFUNCIONALES -COPIADORA IMPRESORA SCANNER Y/O FAX.PARA PRESIDENCIA SEDE NAZCA DEL JNE</t>
  </si>
  <si>
    <t>AM-OCAM-2021-478-97-0-2021</t>
  </si>
  <si>
    <t>24-08-21</t>
  </si>
  <si>
    <t>ADQUISICIÓN DE QUINCE (15) EQUIPOS MULTIFUNCIONALES COPIADORA IMPRESORA SCANNER PARA LAS OFICINAS DESCONCENTRADAS</t>
  </si>
  <si>
    <t>AM-OCAM-2021-478-114-0-2021</t>
  </si>
  <si>
    <t>05-11-21</t>
  </si>
  <si>
    <t>Adquisición de Access Point para el nuevo edificio de la sede Jesús María del Jurado Nacional de Elecciones</t>
  </si>
  <si>
    <t xml:space="preserve">20101383882 - LA CASA DE LA TELEFONIA ELECTRONICA S.A. </t>
  </si>
  <si>
    <t>ADQUISICIÓN DE TREINTAY DOS (32) MONITORES CON PROCESADOR INTEGRADO PARA LAS OFICINAS DESCONCENTRADAS Y LA DNOD</t>
  </si>
  <si>
    <t>AM-OCAM-2021-478-115-1-2021</t>
  </si>
  <si>
    <t xml:space="preserve">20519865476 - OK COMPUTER E.I.R.L </t>
  </si>
  <si>
    <t>10-11-21</t>
  </si>
  <si>
    <t>ADQUISICIÓN DE UN (01) FIREWALL PARA APLICACIONES WEB (WAF) PARA EL JURADO NACIONAL DE ELECCIONES (JNE)</t>
  </si>
  <si>
    <t>AS-015-2021</t>
  </si>
  <si>
    <t>15-11-21</t>
  </si>
  <si>
    <t>ADQUISICIÓN DE 05(CINCO) TABLETAS PARA LA ALTA DIRECCIÓN</t>
  </si>
  <si>
    <t>19-11-21</t>
  </si>
  <si>
    <t>ADQUISICIÓN DE VALES DE CONSUMO DE ALIMENTOS - RRHH</t>
  </si>
  <si>
    <t xml:space="preserve">20517372294 - SERVITEBCA PERÚ, SERVICIO DE TRANSFERENCIA ELECTRÓNICA DE BENEFICIOS Y PAGOS S.A </t>
  </si>
  <si>
    <t>ADQUISICION E INSTALACION DE ESTANTE CORREDIZO MOVIL DE METAL - CONTABILIDAD</t>
  </si>
  <si>
    <t xml:space="preserve">20492840123 - I J METAL CORP SOCIEDAD ANONIMA CERRADA </t>
  </si>
  <si>
    <t>23-11-21</t>
  </si>
  <si>
    <t>ADQUISICIÓN DE UNO (01) EQUIPO MULTIFUNCIONAL COPIADORA, IMPRESORA, SCANERS PARA LA UNIDAD DE COBRANZA</t>
  </si>
  <si>
    <t>AM-OCAM-2021-478-123-0-2021</t>
  </si>
  <si>
    <t>24-11-21</t>
  </si>
  <si>
    <t>ADQUISICIÓN DE DOS  MESAS PARA SALA DE REUNIONES DEL JNE</t>
  </si>
  <si>
    <t xml:space="preserve">20269863626 - FURSYS SA. </t>
  </si>
  <si>
    <t>29-11-21</t>
  </si>
  <si>
    <t>ADQUISICIÓN DE ARQUITECTURA PARA LAS BASES DE DATOS PARA EL JURADO NACIONAL DE ELECCIONES</t>
  </si>
  <si>
    <t>LP-001-2021</t>
  </si>
  <si>
    <t xml:space="preserve">20601606233 - VALMER SYSTEMS S.A.C. </t>
  </si>
  <si>
    <t>O/C 357</t>
  </si>
  <si>
    <t>ADQUISICIÓN DE SOLUCIÓN DE FIREWALL PERIMETRAL PARA LA SEDE LIMA CERCADO DEL JURADO NACIONAL DE ELECCIONES (JNE).</t>
  </si>
  <si>
    <t>LP-003-2021</t>
  </si>
  <si>
    <t>ADQUISICIÓN DE QUINCE (15) COMPUTADORAS PORTATILES PARA EL JNE</t>
  </si>
  <si>
    <t>AM-OCAM-2021-478-125-0-2021</t>
  </si>
  <si>
    <t xml:space="preserve">20481682721 - REDCOM S.A.C </t>
  </si>
  <si>
    <t>02-12-21</t>
  </si>
  <si>
    <t>ADQUISICION DE CUARENTA (40) MONITORES CON PROCESADOR INTEGRADO PARA COLABORADORES DEL JNE</t>
  </si>
  <si>
    <t>AM-OCAM-2021-478-124-1-2021</t>
  </si>
  <si>
    <t>ADQUISICION DE CUARENTA (40) COMPUTADORAS PORTATILES PARA LOS USUARIOS DEL JNE.</t>
  </si>
  <si>
    <t>AM-OCAM-2021-478-129-1-2021</t>
  </si>
  <si>
    <t>20-12-21</t>
  </si>
  <si>
    <t>ADQUISICION DE MICROFONOS DE ESTUDIO PARA EL CANAL DEL JNE TV</t>
  </si>
  <si>
    <t xml:space="preserve">20518332792 - CORPORACION SONOTEC S.A.C. </t>
  </si>
  <si>
    <t>21-12-21</t>
  </si>
  <si>
    <t>O/C 371</t>
  </si>
  <si>
    <t>ADQUISICION DE DISCO DURO PARA ALMACENAMIENTO SAN HP ALLETRA 9060 DE LA BASE DE DATOS DEL JNE</t>
  </si>
  <si>
    <t>LP N° 002-2021-JNE</t>
  </si>
  <si>
    <t>20502800125 - INFORMATION TECHNOLOGY BUSSINESS S.A.C.
20536142569 - DOMAIN CONSULTING SAC</t>
  </si>
  <si>
    <t>Adjudicado</t>
  </si>
  <si>
    <t>POR CONSENTIR PROCESO</t>
  </si>
  <si>
    <t>ADQUISICION DE MEZCLADOR  DE VIDEO PARA DCI</t>
  </si>
  <si>
    <t>ADJUDICACION SIMPLIFICADA</t>
  </si>
  <si>
    <t>EN ESTUDIO DE MERCADO</t>
  </si>
  <si>
    <t>ADQUISICION DE GENERADOR DE CARACTERES</t>
  </si>
  <si>
    <t>ADQUISICION DE TELEPROMPTER</t>
  </si>
  <si>
    <t>ADJUDICACION SIN PROCESO</t>
  </si>
  <si>
    <t>ADQUISICION DE ILUMINADOR PARA REPRODUCCIONES PARA SET DE TELEVISION</t>
  </si>
  <si>
    <t>ADQUISICION DE SWITCHER DE VIDEO DIGITAL PARA LA DCI</t>
  </si>
  <si>
    <t>ADQUISICION DE PROBADOR DE CONECTIVIDAD DE REDES</t>
  </si>
  <si>
    <t>ADQUISICION DE 08 EQUIPOS DE COMPUTO PARA LA DCI</t>
  </si>
  <si>
    <t>ACUERDO MARCO</t>
  </si>
  <si>
    <t>REQUERIMIENTO NUEVO</t>
  </si>
  <si>
    <t>ADQUISICION DE 06 ESTACION DE TRABAJO PARA EDICION DE VIDEOS PARA DCI</t>
  </si>
  <si>
    <t>ADQUISICION DE 10 ESTACION DE TRABAJO POR LAPTOPS PARA DCI</t>
  </si>
  <si>
    <t>ADQUISICION DE UN ALL IN ONE PARA DCI</t>
  </si>
  <si>
    <t>ADQUISICION DE 200 ESTANTES METALICOS PARA OFICINAS DESCONCENTRADAS</t>
  </si>
  <si>
    <t>ESTUDIO DE MERCADO</t>
  </si>
  <si>
    <t>ADQUISICION DE 17 SISTEMAS DE PROYECTOR MULTIMEDIA PARA LAS ODS</t>
  </si>
  <si>
    <t>ADQUISICION DE ESTANTES METALICOS PARA ARCHIVO CENTRAL</t>
  </si>
  <si>
    <t>“ADQUISICION DE SOLUCION DE FIREWALL PERIMETRAL PARA LA SEDE LIMA CERCADO DEL JURADO NACIONAL DE ELECCIONES”
CUI 2514655</t>
  </si>
  <si>
    <t>LP N° 001-2022-JNE</t>
  </si>
  <si>
    <t>FORMULACION DE CONSULTAS Y OBSERVACIONES</t>
  </si>
  <si>
    <t>"ADQUISICION DE UNA (01) SOLUCION DE BACKUP PARA LA SEDE LIMA CERCADO DEL JURADO NACIONAL DE ELECCIONES (JNE)"
CUI 2514655</t>
  </si>
  <si>
    <t>ADQUISICION DE CAMARAS DIGITALES (ITEM 1: ADQUISICION DE CAMARA Y LENTE FOTOGRÁFICO PROFESIONAL DIGITAL SIN ESPEJO PARA LA DCI, ITEM 2: ADQUISICION DE CAMARA Y LENTE FOTOGRÁFICO PROFESIONAL DIGITAL CON ESPEJO PARA LA DCI, ITEM 3: ADQUISICION DE CAMARA Y LENTE FOTOGRÁFICO PROFESIONAL DIGITAL FULL FRAME PARA LA DCI)</t>
  </si>
  <si>
    <t>ADQUISICION DE SERVIDORES (ITEM 1: SERVIDOR DE EMISION DE VIDEO, ITEM 2 SERVIDOR DE ALMACENAMIENTO)</t>
  </si>
  <si>
    <t>ADQUISICION DE CAMARAS GRABADORAS (ITEM 1: CAMARA DE VIDEO PROFESIONAL
CAMCORDERS PARA APLICACIÓN EN ESTUDIO FULL HD, ITEM 2: CAMARA DE VIDEO PROFESIONAL)</t>
  </si>
  <si>
    <t>CERCO PERIMETRICO</t>
  </si>
  <si>
    <t>REVISION DE EXPEDIENTE TECNICO</t>
  </si>
  <si>
    <t>ADQUISICION DE VEHICULOS</t>
  </si>
  <si>
    <t>MEJORAMIENTO DE LAS CONDICIONES DE INGRESO DEL ESTACIONAMIENTO DE JESUS MARIA DEL JNE</t>
  </si>
  <si>
    <t>Adquisición de cafeteras y azucareras para el funcionamiento de los Kitchen en las sedes del JNE: Sede Central - Lima y Sede Nazca - RRHH</t>
  </si>
  <si>
    <t>ASP--2022</t>
  </si>
  <si>
    <t>ASP</t>
  </si>
  <si>
    <t>20600485653 - CORPORACION KALE PERU S.A.C.</t>
  </si>
  <si>
    <t>NO</t>
  </si>
  <si>
    <t>CONTRATACION DEL SERVICIO DE RED PRIVADA VIRTUAL - IP VPN (Periodo 2022)</t>
  </si>
  <si>
    <t>20467534026 - AMERICA MOVIL PERU SAC</t>
  </si>
  <si>
    <t>EJECUCION</t>
  </si>
  <si>
    <t>09/09/22 inicia el Contrato N° 60-2022-DCGI/JNE (S/36,240.00) - S/4,530.00 (2022); S/18,120.00 (2023); S/13,590.00 (2024)</t>
  </si>
  <si>
    <t>SERVICIO DE TELEFONIA FIJA PARA EL JURADO NACIONAL DE ELECCIONES - DRET (Periodo 2022)</t>
  </si>
  <si>
    <t>S /4,634.25 (2023)</t>
  </si>
  <si>
    <t>SERVICIO DE LIMPIEZA DE LOCALES (Periodo 2022)</t>
  </si>
  <si>
    <t>20509524794 - FACTORY TRADE &amp; SERVICE SAC</t>
  </si>
  <si>
    <t>Falta cancelar S/82,904.86 (junio y julio)</t>
  </si>
  <si>
    <t>SERVICIO DE INTERNET INALAMBRICO PORTATIL PARA LOS USUARIOS DEL JNE (Periodo 2022)</t>
  </si>
  <si>
    <t>S/2,000.00 (2023)</t>
  </si>
  <si>
    <t>SERVICIO DE PROCESAMIENTO DE EXPEDIENTES DE FISCALIZACION CENTRALIZADA DE LAS DECLARACIONES DE HOJA DE VIDA PARA LA DNFPE</t>
  </si>
  <si>
    <t>10417663326 - ROJAS BAZÁN SARA GUISSET YSABEL</t>
  </si>
  <si>
    <t>SERVICIO DE DEFENSA LEGAL PARA LA EX SERVIDORA MARIA ELENA CARRERA MARTINEZ - DGRS (Continuidad Periodo 2022)</t>
  </si>
  <si>
    <t>15424081407 - MARIÑO SOLSOL CARLOS ALBERTO</t>
  </si>
  <si>
    <t>Seguro de accidentes personales en el marco de las ERM 2022, primera vuelta electoral - DNFPE</t>
  </si>
  <si>
    <t>20332970411 - PACIFICO COMPAÑIA DE SEGUROS Y REASEGUROS</t>
  </si>
  <si>
    <t>Servicio para la evaluación, revisión, actualización y reformulación del Expediente Técnico: "Mejoramiento de las condiciones del Ingreso a los estacionamientos del Jurado Nacional de Elecciones", del ingreso vehicular al sótano 1 y 2 de la Sede Nazca - CP/DGRS</t>
  </si>
  <si>
    <t>10062501109 - ESPINOLA CARRANZA LUIS ENRIQUE</t>
  </si>
  <si>
    <t>Servicio de renovación de licencia software de firma digital para el Sistema Integrado Jurisdiccional de Expedientes (SIJE) de la Secretaría General del Jurado Nacional de Elecciones</t>
  </si>
  <si>
    <t>20517342891 - SOFT &amp; NET SOLUTIONS S.A.C.</t>
  </si>
  <si>
    <t>SERVICIO DE AUDITORIA EXTERNA DE CERTIFICACION AL SISTEMA DE GESTION DE CALIDAD ELECTORAL DEL JNE, BASADO EN LA NORMA INTERNACIONAL ISO/TS 54001:2019 - DGPID</t>
  </si>
  <si>
    <t>20515802658 - AENOR PERU SAC</t>
  </si>
  <si>
    <t>SUSPENDIDO</t>
  </si>
  <si>
    <t>RESUELTO POR MUTUO ACUERDO</t>
  </si>
  <si>
    <t>MANTENIMIENTO PREVENTIVO Y CORRECTIVO DEL SISTEMA CONTRA INCENDIOS - LOG</t>
  </si>
  <si>
    <t>20545438918 - HASHI TECHNOLOGY &amp; BUSINESS S.R.L</t>
  </si>
  <si>
    <t>SERVICIO DE SUPERVISIÓN Y MONITOREO DE LOS TRABAJOS DE MANTENIMIENTO Y SEGUIMIENTO DEL SANEAMIENTO FÍSICO Y LEGAL DEL INMUEBLE DEL JNE (SEDE JR. CUZCO)</t>
  </si>
  <si>
    <t>10415088740 - NUÑEZ DIAZ CARLOS FELIPE</t>
  </si>
  <si>
    <t>SERVICIO DE LIMPIEZA DE LOCALES (Prestaciones pendientes - periodo 2022) - LOG</t>
  </si>
  <si>
    <t>20604137188 - MULTISERVICE &amp; REPRESENTACIONES MAPACO S.A.C.</t>
  </si>
  <si>
    <t>S/564,649.34 (2023)</t>
  </si>
  <si>
    <t>NO CORRESPONDE</t>
  </si>
  <si>
    <t>20601606233 - VALMER SYSTEMS S.A.C.</t>
  </si>
  <si>
    <t>PAGADO</t>
  </si>
  <si>
    <t>ADQUISICIÓN DE 10 LICENCIAS PARA CALL CENTER -CCVOX DE SERVICIOS AL CIUDADANO, CON MOTIVO DEL PROCESO DE ELECCIONES REGIONALES Y MUNICIPALES 2022.</t>
  </si>
  <si>
    <t>20553282773 - NETVOX S.A.C.</t>
  </si>
  <si>
    <t>ADQUISICIÓN DE 08 KIT DE MANTENIMIENTO PARA EQUIPOS MULTIFUNCIONALES DEL JNE - DRET</t>
  </si>
  <si>
    <t>AM-OCAM-2022-478-61-1-2022</t>
  </si>
  <si>
    <t>20427497888 - COMERCIAL DENIA S.A.C.</t>
  </si>
  <si>
    <t>ADQUISICIÓN DE KIT DE LLANTAS O RUEDAS, FAJA Y HOLDER DE ADF PARA EQUIPOS MULTIFUNCIONALES DEL JNE.</t>
  </si>
  <si>
    <t>ADQUISICIÓN MASCARILLAS DESCARTABLES KN-95 EN EL MARCO DE LAS ERM-2022</t>
  </si>
  <si>
    <t>AS-024-2022</t>
  </si>
  <si>
    <t>20606062860 - GEOMEDIC PERU E.I.R.L.</t>
  </si>
  <si>
    <t>ADQUISICIÓN DE 03 (TRES) EQUIPOS ESTACIÓN DE TRABAJO PORTÁTILES PARA LA DRET</t>
  </si>
  <si>
    <t>AM-OCAM-2022-478-77-0-2022</t>
  </si>
  <si>
    <t>20600375483 - NEGOCIOSPERU PYJ SOCIEDAD ANONIMA CERRADA - NEGOCIOSPERU PYJ S.A.C.</t>
  </si>
  <si>
    <t>RESUELTA</t>
  </si>
  <si>
    <t>ADQUISICIÓN DE MOBILIARIO ADMINISTRATIVO: SILLAS GIRATORIAS DE METAL PARA EL JURADO NACIONAL DE ELECCIONES.</t>
  </si>
  <si>
    <t>AM-OCAM-2022-478-85-1-2022</t>
  </si>
  <si>
    <t>20607844021 - GENERALIS S.A.C.</t>
  </si>
  <si>
    <t>HASTA EL 17 DE NOV</t>
  </si>
  <si>
    <t>ADQUISICIÓN DE CAFETERA ELÉCTRICA AUTOMATICA PARA PRESIDENCIA DEL JURADO NACIONAL DE ELECCIONES.</t>
  </si>
  <si>
    <t>20509273422 - DISTRIBUIDORA EDGAR SOCIEDAD COMERCIAL DE RESPONSABILIDAD LIMITADA</t>
  </si>
  <si>
    <t>PARA CONFORMIDAD</t>
  </si>
  <si>
    <t>ADQUISICIÓN DE DOS (02) EQUIPOS MULTIFUNCIONALES COPIADORA IMPRESORA SCANNER PARA LAS OFICINAS DESCONCENTRADAS DE ICA Y SAN MARTÍN</t>
  </si>
  <si>
    <t>AM-OCAM-2022-478-94-1-2022</t>
  </si>
  <si>
    <t>20556284327 - GHID CENTER Y TECHNOLOGY E.I.R.L.</t>
  </si>
  <si>
    <t>DEVENGADO</t>
  </si>
  <si>
    <t>ADQUISICIÓN DE TREINTA Y OCHO (38) ESTABILIZADORES DE ENERGÍA PARA LAS IMPRESORAS MULTIFUNCIONALES DE LAS DISTINTAS ÁREAS DEL JNE.</t>
  </si>
  <si>
    <t>20605508945 - M&amp;M 2.0 PROVEEDORES INTEGRALES S.A.C.</t>
  </si>
  <si>
    <t>HASTA EL 17/09/2022</t>
  </si>
  <si>
    <t>SERVICIO DE ALERTA INFORMATIVA Y SEGUIMIENTO DE MEDIOS DE COMUNICACIÓN - DCI</t>
  </si>
  <si>
    <t xml:space="preserve">20510709099 - DP COMUNICACIONES SAC </t>
  </si>
  <si>
    <t>EN EJECUCIÓN</t>
  </si>
  <si>
    <t>SERVICIOS DE PRUEBAS MOLECULARES</t>
  </si>
  <si>
    <t>20543581641 - INBIOMEDIC S.A.C.</t>
  </si>
  <si>
    <t>CONTRATACION DEL SERVICIO DE WEB HOSTING PARA LA DNEF</t>
  </si>
  <si>
    <t>20600708067 - ARPYNET SAC</t>
  </si>
  <si>
    <t>SOPORTE TÉCNICO PARA PLATAFORMA MICROSOFT.</t>
  </si>
  <si>
    <t>20600553292 - CONVEXO SOLUCIONES TECNOLOGICAS S.A.C.</t>
  </si>
  <si>
    <t>SERVICIO DE COURIER A NIVEL NACIONAL - SC</t>
  </si>
  <si>
    <t>AS-17-2021</t>
  </si>
  <si>
    <t>20256136865 - SERVICIOS POSTALES DEL PERU SOCIEDAD ANONIMA "SERPOST S.A."</t>
  </si>
  <si>
    <t>SERVICIO DE MANTENIMIENTO PREVENTIVO Y CORRECTIVO DE SOLUCIÓN AUTO CONTENIDA DEL CENTRO DE DATOS DE LA SEDE DE JESUS MARIA DEL JURADO NACIONAL DE ELECCIONES (JNE)</t>
  </si>
  <si>
    <t>20546557465 - ACR SOLUCIONES Y SERVICIOS E.I.R.L.</t>
  </si>
  <si>
    <t>SERVICIO DE MÓDULO DE CASILLA VIRTUAL CCVOX CON INTEGRACIÓN ZOOM, EN EL MARCO DE LAS ERM-2022.</t>
  </si>
  <si>
    <t>EJECUTADO EN SU TOTALIDAD</t>
  </si>
  <si>
    <t>2022</t>
  </si>
  <si>
    <t>SERVICIO DE ALQUILER DE EQUIPO MULTIFUNCIONAL (COPIADORA, FAX, IMPRESORA Y ESCÁNER) EN EL MARCO DE LAS ERM 2022. ITEM 1, 2, 4, 5, Y 7</t>
  </si>
  <si>
    <t>AS-014-2022</t>
  </si>
  <si>
    <t>20524179025 - XPRESS TECHNOLOGY SERVICES S.A.C. - XTS S.A.C</t>
  </si>
  <si>
    <t>SERVICIO DE ALQUILER DE EQUIPO MULTIFUNCIONAL (COPIADORA, FAX, IMPRESORA Y ESCÁNER) EN EL MARCO DE LAS ERM 2022. ITEM 3, 6, 8, 9, Y 10</t>
  </si>
  <si>
    <t>20508161418 - CORPORACION LATINOAMERICANA DE SERV. TECNOLOGICOS S.A.C.</t>
  </si>
  <si>
    <t>CONTRATACION DEL SERVICIO DE CONFERENCIA WEB (VIDEO CONFERENCIA) PARA LOS JEE EN EL MARCO DE LAS ERM 2022</t>
  </si>
  <si>
    <t>AS-017-2022</t>
  </si>
  <si>
    <t>20511522987 - WORLDSYS EMPRESA INDIVIDUAL DE RESPONSABILIDAD LIMITADA</t>
  </si>
  <si>
    <t>SERVICIO DE AUDITORÍA EXTERNA DE PRIMER SEGUIMIENTO AL SISTEMA DE GESTIÓN ANTISOBORNO DEL JNE - NORMA ISO 37001:2016</t>
  </si>
  <si>
    <t>20475260199 - ASOCIACION CIVIL-BASC-PERU</t>
  </si>
  <si>
    <t>SERVICIO DE TRANSPORTE Y TRASLADO DE CARGA TERRESTRE NACIONAL-ELECCIONES REGIONALES Y MUNICIPALES 2022</t>
  </si>
  <si>
    <t>20602143016 - TSL OPERADOR LOGISTICO S.A.C.</t>
  </si>
  <si>
    <t>SERVICIO DE PRUEBAS RAPIDAS, MOLECULARES Y ANTIGENAS EN EL MARCO DE LAS ERM 2022</t>
  </si>
  <si>
    <t>AS-023-2022</t>
  </si>
  <si>
    <t>20551383114 - DIRECCION Y GESTION EN SALUD S.A.C.</t>
  </si>
  <si>
    <t>SERVICIO DE CAPACITACIÓN CON TALLER DE MEDIA TRAINING (ENTRENAMIENTO EN MEDIOS) PARA LOS MIEMBROS DEL PLENO DEL JNE.</t>
  </si>
  <si>
    <t>10090332631 - SEGURA FARFAN HAMILTON</t>
  </si>
  <si>
    <t>REBAJADO // NO SE REALIZO EL SERVICIO</t>
  </si>
  <si>
    <t>ADQUISICION DE DOS (02) SISTEMAS DE ALMACENAMIENTO SAN PARA LAS SEDES LIMA CERCADO Y JESUS MARIA DEL JURADO NACIONAL DE ELECCIONES</t>
  </si>
  <si>
    <t>LP-002-2021</t>
  </si>
  <si>
    <t>20502800125 - INFORMATION TECHNOLOGY BUSSINESS S.A.C.</t>
  </si>
  <si>
    <t>MARZO</t>
  </si>
  <si>
    <t>Adquisición de accesorios para laptops en el marco de las Elecciones Regionales y Municipales 2022.</t>
  </si>
  <si>
    <t>20604995303 - YANGOL TECHNOLOGY INNOVATIONS S.A.C.</t>
  </si>
  <si>
    <t>ADQUISICION DE TRESCIENTOS SETENTA Y DOS (372) EQUIPOS DE COMPUTO PORTATIL EN EL MARCO DE LAS ELECCIONES REGIONALES Y MUNICIPALES 2022</t>
  </si>
  <si>
    <t>AM-OCAM-2022-478-5-0-2022</t>
  </si>
  <si>
    <t>20536630954 - F.P. TECNOLOGI &amp; SYSTEM S.A.C</t>
  </si>
  <si>
    <t>ABRIL</t>
  </si>
  <si>
    <t>ADQUISICION DE UN SISTEMA DE ALIMENTACION ININTERRUMPIDA (UPS), PARA LA SALA DE ENERGIA DE LA SEDE LAMPA DEL JURADO NACIONAL DE ELECCIONES</t>
  </si>
  <si>
    <t>AS-016-2021</t>
  </si>
  <si>
    <t>MAYO</t>
  </si>
  <si>
    <t>ADQUISICION DE BIENES PARA LA IMPLEMENTACION DE LAS OFICINAS DESCONCENTRADAS DE ICA Y SAN MARTIN</t>
  </si>
  <si>
    <t>20603010354 - PAMBI E.I.R.L</t>
  </si>
  <si>
    <t>ADQUISICION DE AIRE ACONDICIONADO DE PRECISION PARA EL DATA CENTER DE LA SEDE LIMA CERCADO DEL JNE</t>
  </si>
  <si>
    <t>AS-003-2022</t>
  </si>
  <si>
    <t>SETIEMBRE</t>
  </si>
  <si>
    <t>ADQUISICION DE DISPENSADOR Y FRIGOBAR PARA LAS OFICINAS DESCONCENTRADAS - DNOD</t>
  </si>
  <si>
    <t>20607932477 - GERCORP LG E.I.R.L.</t>
  </si>
  <si>
    <t>ADQUISICION DE AUDIFONOS PROFESIONALES PARA CAMARA DE VIDEO PROFESIONAL - DCI</t>
  </si>
  <si>
    <t>20543035051 - MEDITEL PERU S.A.C.</t>
  </si>
  <si>
    <t>ADQUISICIÓN DE CIEN (100) ACUMULADORES DE ENERGÍA PARA LAS DISTINTAS ÁREAS DEL JNE</t>
  </si>
  <si>
    <t>Contratación del servicio de asesoría y defensa legal a los miembros del Pleno del Jurado Nacional de Elecciones, a través de una acción de garantia constitucional - amparo, contra el Congreso de la Republica, por el dictado de la Resolución N° 0907-2021-JNE.</t>
  </si>
  <si>
    <t>CD-005-2022</t>
  </si>
  <si>
    <t>-</t>
  </si>
  <si>
    <t>20521277930 - LOPEZ FLORES ABOGADOS &amp; CONSULTORES SOCIEDAD ANONIMACERRADA - LOPEZ FLORES ABOGA</t>
  </si>
  <si>
    <t>DICIEMBRE</t>
  </si>
  <si>
    <t>SERVICIO DE MANTENIMIENTO PREVENTIVO DE LA FLOTA VEHICULAR DEL JNE</t>
  </si>
  <si>
    <t>20538144178 - A.W. MOTORS AUTOMOTRIZ S.A.C</t>
  </si>
  <si>
    <t>SERVICIO DE ALQUILER DE SERVIDORES PARA EL DATA CENTER DE LA SEDE LIMA CERCADO DEL JURADO NACIONAL DE ELECCIONES</t>
  </si>
  <si>
    <t>AS-001-2022</t>
  </si>
  <si>
    <t>20505120451 - IT STORAGE E.I.R.L.</t>
  </si>
  <si>
    <t>SERVICIO PARA INSTALACION Y ELABORACION DE REJA METÁLICA SOBRE CERCO PERIMÉTRICO EN SEDE NAZCA DEL JURADO NACIONAL DE ELECCIONES</t>
  </si>
  <si>
    <t>20601713269 - INDUSTRIA DATA G Y E S.A.C.</t>
  </si>
  <si>
    <t>SERVICIO DE SUMINISTRO E INSTALACION DE MAMPARA DE VIDRIO TEMPLADO Y CRUDO PARA LA OD DE ICA</t>
  </si>
  <si>
    <t>10461183986 - CELIS CARDENAS ANGELA</t>
  </si>
  <si>
    <t>SERVICIO DE ACONDICIONAMIENTO DE LA NUEVA OFICINA DESCONCENTRADA DE ICA</t>
  </si>
  <si>
    <t>SERVICIO DE ALQUILER DE EQUIPOS DE COMPUTO EN EL MARCO DE LAS ERM 2022</t>
  </si>
  <si>
    <t>AS-013-JNE-2022</t>
  </si>
  <si>
    <t>20514469335 - CORPORACION WINWARE SOCIEDAD ANONIMA CERRADA - CORPORACION WINWARE S.A.C.</t>
  </si>
  <si>
    <t>SERVICIO DE CORREO ELECTRONICO EN LA NUBE EN EL MARCO DE LAS ERM 2022</t>
  </si>
  <si>
    <t>AS-005-2022</t>
  </si>
  <si>
    <t>20600981430 - BIGSECURE S.A.C.</t>
  </si>
  <si>
    <t>JULIO</t>
  </si>
  <si>
    <t>SERVICIO DE MANTENIMIENTO Y ADECUACION DE AMBIENTES DE LA OFICINA DESCONCENTRADA DE AREQUIPA</t>
  </si>
  <si>
    <t>20602289584 - INNOVAX INGENIEROS TECNOLOGIA Y ELECTRICIDAD E.I.R.L.</t>
  </si>
  <si>
    <t>AGOSTO</t>
  </si>
  <si>
    <t>Servicio de impresión de libro: "COMPENDIO DE LEGISLACIÓN ELECTORAL 2022. SISTEMATIZACIÓN DE LEYES Y REGLAMENTOS EN MATERIA ELECTORAL"</t>
  </si>
  <si>
    <t>20125831410 - TAREA ASOCIACIÓN GRÁFICA EDUCATIVA</t>
  </si>
  <si>
    <t>ADQUISICIÓN DE PAPEL BOND HOMOLOGRADO A4 80GR</t>
  </si>
  <si>
    <t>AM-OCAM-2022-478-7-0-2022</t>
  </si>
  <si>
    <t>20100047641 - PAPELERA NACIONAL S.A.</t>
  </si>
  <si>
    <t>ADQUISICIÓN DE 17 (DIECISIETE) SILLAS ERGONÓMICAS PARA LAS OFICINAS DESCONCENTRADAS - DNOD</t>
  </si>
  <si>
    <t>AM-OCAM-2022-478-91-0-2022</t>
  </si>
  <si>
    <t>20606658762 - ALFA PLAST CHAMBI E.I.R.L.</t>
  </si>
  <si>
    <t>SERVICIO DE INCLUSIÓN DE PREGUNTAS EN ESTUDIOS DE OPINIÓN MENSUALES A NIVEL NACIONAL PARA CONOCER LA PERCEPCIÓN DE LA CIUDADANÍA EN RELACIÓN A LAS ELECCIONES REGIONALES Y MUNICIPALES 2022 Y LA FUNCIÓN EDUCATIVA DEL JNE</t>
  </si>
  <si>
    <t>No aplica</t>
  </si>
  <si>
    <t>20260497414 - IPSOS OPINION Y MERCADO S.A.</t>
  </si>
  <si>
    <t>OCTUBRE 2022</t>
  </si>
  <si>
    <t>SERVICIO DE IMPRESIÓN DE BANNER - ELECCIONES REGIONALES Y MUNICIPALES 2022</t>
  </si>
  <si>
    <t>20492376699 - SERPROVISA S.A.C.</t>
  </si>
  <si>
    <t>14/07/2022</t>
  </si>
  <si>
    <t>SERVICIO DE GESTIÓN LEGAL Y ADMINISTRATIVA LA OFICINA DESCONCENTRADA DE SAN MARTIN SEDE TARAPOTO - DNOD</t>
  </si>
  <si>
    <t>10722865273 - TUANAMA MORI BRYAN MARTIN</t>
  </si>
  <si>
    <t>DICIEMBRE 2022</t>
  </si>
  <si>
    <t>SERVICIO DE GESTIÓN LEGAL Y ADMINISTRATIVA PARA LA OFICINA DESCONCENTRADA DE JUNIN SEDE HUANCAYO - DNOD</t>
  </si>
  <si>
    <t>10740516871 - GONZALES POSTIGO MIGUEL ALEJANDRO</t>
  </si>
  <si>
    <t>Adquisición de trece (13) monitores plano para usuarios de DRET</t>
  </si>
  <si>
    <t>AM-OCAM-2022-478-2-1-2022</t>
  </si>
  <si>
    <t>20230757764 - CORPORACION J&amp;V E.I.R.L.</t>
  </si>
  <si>
    <t>NINGUNA</t>
  </si>
  <si>
    <t>Adquisición de trece (13) Estación de Trabajo para usuarios de DRET</t>
  </si>
  <si>
    <t>AM-OCAM-2022-478-3-1-2022</t>
  </si>
  <si>
    <t>Adquisición de cintas de backup para la de la sede Lampa del JNE.</t>
  </si>
  <si>
    <t>20107903951 - TRADING SERVICE M&amp;A SRLTDA</t>
  </si>
  <si>
    <t>Adquisición de cuatro (04) equipos de computo para DNFPE en el marco de las ERM 2022</t>
  </si>
  <si>
    <t>AM-OCAM-2022-478-47-1-2022</t>
  </si>
  <si>
    <t>20454836066 - PERUANA DE INFORMATICA SOCIEDAD ANONIMA CERRADA</t>
  </si>
  <si>
    <t>Adquisición de indumentaria institucional para colaboradores de la Dirección Nacional de las Oficinas Desconcentradas en las ERM-2022.</t>
  </si>
  <si>
    <t>20601570263 - SOLUCIONES INTEGRALES GRAFICAS A MEDIDA S.A.C. - SIGRAM S.A.C.</t>
  </si>
  <si>
    <t>ADQUISICION E INSTALACION DE EQUIPOS DE VIDEO VIGILANCIA IP PARA LAS INSTALACIONES DEL JNE SEDE NAZCA</t>
  </si>
  <si>
    <t>20606614668 - X-SECURITY S.A.C</t>
  </si>
  <si>
    <t>ADQUISICIÓN DE BALDOSAS PARA SEDE CUSCO</t>
  </si>
  <si>
    <t>20600019539 - SERVICIOS MULTIPLES C &amp; L S.A.C.</t>
  </si>
  <si>
    <t>ADQUISICION DE PANELES LEED</t>
  </si>
  <si>
    <t>ADQUISICION DE MATERIALES Y PLANCHAS DE DRYWALL</t>
  </si>
  <si>
    <t>ADQUISICION DE PORCELANATO PARA LA SEDE DEL JR. CUSCO DEL JNE</t>
  </si>
  <si>
    <t>20601110432 - VILLACOR S.A.C.</t>
  </si>
  <si>
    <t>ADQUISICIÓN DE CAMILLA DE POLIETILENO PARA PREPARACIÓN ANTE EVACUACIÓN DE EMERGENCIA - DGRS</t>
  </si>
  <si>
    <t>20430984030 - BRAND SYSTEM E.I.R.L.</t>
  </si>
  <si>
    <t>Atender los cuestionamientos en el marco del proceso de Elecciones Regionales y Municipales 2022</t>
  </si>
  <si>
    <t>LC-N° 700972-2022</t>
  </si>
  <si>
    <t>20100072751 - EMPRESA PERUANA DE SERVICIOS EDITORIALES S.A. EDITORA PERU</t>
  </si>
  <si>
    <t>NINGUNO</t>
  </si>
  <si>
    <t>SERVICIO DE ALQUILER DE MUEBLES PARA LAS PROVINCIAS DE LOS DEPARTAMENTOS DE APURÍMAC, AYACUCHO, HUANCAVELICA E ICA  EN EL MARCO DE LAS ERM 2022.</t>
  </si>
  <si>
    <t>20494325188 - REPRESENTACIONES LUZ EIRL</t>
  </si>
  <si>
    <t>Servicio de Internet dedicado en el marco de las ERM 2022</t>
  </si>
  <si>
    <t>AS-008-2022-JNE-2022</t>
  </si>
  <si>
    <t>20543254798 - VIETTEL PERU S.A.C.</t>
  </si>
  <si>
    <t>Servicio de alquiler de mobiliario para los Jurados Electorales Especiales en el marco de las Elecciones Regionales y Municipales 2022 - ITEM 3 Y 6</t>
  </si>
  <si>
    <t>AS-16-2022</t>
  </si>
  <si>
    <t>20518835514 - INDUSTRIAS B &amp; L OFFICE FURNITURE EIRL</t>
  </si>
  <si>
    <t>Servicio de alquiler de mobiliario para los Jurados Electorales Especiales en el marco de las Elecciones Regionales y Municipales 2022 - ITEM 1, 2, 4 y 7</t>
  </si>
  <si>
    <t>Servicio de traslado de conexión de internet para los JEE de Bongará y Requena en el marco de las ERM 2022</t>
  </si>
  <si>
    <t>Servicio de alquiler de mobiliario para los Jurados Electorales Especiales en el marco de las Elecciones Regionales y Municipales 2022 - ITEM 5</t>
  </si>
  <si>
    <t>10443110670 - PADILLA GOMEZ EDELINA EVELYN</t>
  </si>
  <si>
    <t>AS-008-2022</t>
  </si>
  <si>
    <t>Servicio de traslado de conexión de internet para el JEE de Oxapampa en el marco de las ERM 2022</t>
  </si>
  <si>
    <t>Servicio de reclutamiento y coordinación de grupos focales durante las elecciones regionales y municipales 2022</t>
  </si>
  <si>
    <t>20602415423 - SMART MANAGEMENT OP S.A.C</t>
  </si>
  <si>
    <t>Adquisición e instalación de 44 metros lineales de cerco perimétrico metálico provisional, en la zona o parte más vulnerable de La Sede del Jurado Nacional De Elecciones Ubicado en el Distrito de Jesús María - Provincia De Lima - Departamento Lima.</t>
  </si>
  <si>
    <t>20548248826 - MAVEC RENTAL SERVICE E.I.R.L.</t>
  </si>
  <si>
    <t>PARA TRAMITE DE PAGO</t>
  </si>
  <si>
    <t>SERVICIO DE FIREWALL PARA APLICACIONES WEB (WAF).</t>
  </si>
  <si>
    <t>AS-10-2022</t>
  </si>
  <si>
    <t>20552075341 - IMPERIA SOLUCIONES TECNOLOGICAS S.A.C.</t>
  </si>
  <si>
    <t>DEL 16-04-2022 AL 31-12-2022</t>
  </si>
  <si>
    <t>QUEDA UN SALDO DE 670.00 POR EJECUTAR COMO  PRESTACION ACCESORIA</t>
  </si>
  <si>
    <t>SERVICIO DE MANTENIMIENTO Y ADECUACIÓN DE AMBIENTE  Y PINTADO PARA EL JEE EN EL MARCO DE LAS ELECIONES REGIONALES MUNICIPALES 2022- PIURA.</t>
  </si>
  <si>
    <t>20608018418 - INEDO PERU S.A.C.</t>
  </si>
  <si>
    <t>DEL 17-05-2022 AL 26-05-2022</t>
  </si>
  <si>
    <t>SERVICIO DE MANTENIMIENTO Y ADECUACION  EN LA OFICINA DESCONCENTRADA DE PIURA.</t>
  </si>
  <si>
    <t>DEL 19-05-222 AL 31-05-2022</t>
  </si>
  <si>
    <t>Servicio de mensajería instantánea en la nube para facilitar información de los candidatos, hojas de vida y planes de gobierno de las Elecciones Regionales y Municipales 2022.</t>
  </si>
  <si>
    <t>AS-18-2022</t>
  </si>
  <si>
    <t>20603115792 - BOTCENTER PERU S.A.C.</t>
  </si>
  <si>
    <t>DEL 17-05-2022    AL 15-12-2022</t>
  </si>
  <si>
    <t>PAGADO PERO CON OBLIGACIONES DE BRINDAR EL SERVICIO HASTA EL 15-12-2022</t>
  </si>
  <si>
    <t>Servicio del traslado de bienes e indumentaria para los Jurados Electorales Especiales, en el marco de la ERM 2022.</t>
  </si>
  <si>
    <t>30-06-2022 AL 04-07-2022</t>
  </si>
  <si>
    <t>Servicio de alquiler de un equipo Tape Backup Externo, para resguardar la información de la sede Lampa del Jurado Nacional de Elecciones-DRET</t>
  </si>
  <si>
    <t>20514781851 - PMS PERU S.A.C.</t>
  </si>
  <si>
    <t>DEL 14-07-2022 AL 18-12-2022</t>
  </si>
  <si>
    <t xml:space="preserve">EN SEIS PAGOS </t>
  </si>
  <si>
    <t xml:space="preserve">Servicio de acondicionamiento de los gabinetes de red de voz y datos para el piso 6 y sótano de la sede lima cercado del JNE-DRET </t>
  </si>
  <si>
    <t>20546378960 - SUR COMPUTER CONSULTING &amp;SERVICE GENERAL SAC</t>
  </si>
  <si>
    <t>DEL 23-07-2022 AL 01-08-2022</t>
  </si>
  <si>
    <t>Servicio de alquiler de local para la suscripcion del pacto etico Electoral en el Marco de las ERM-DNEF</t>
  </si>
  <si>
    <t>20173173181 - CONSEJO DEPARTAMENTAL DE LIMA -CIP</t>
  </si>
  <si>
    <t>DEL 16-08-2022 AL 17-08-2022</t>
  </si>
  <si>
    <t>EN TESORERIA PARA PAGO</t>
  </si>
  <si>
    <t>Servicio de impresión de banderolas y roller screen ERM 2022- solicitados por la DNEF</t>
  </si>
  <si>
    <t>20566102863 - CITY GRAPH SOCIEDAD ANONIMA CERRADA - CITY GRAPH S.A.C.</t>
  </si>
  <si>
    <t>DEL 04-09-2022 AL 07-09-2022</t>
  </si>
  <si>
    <t>EL PLAZO INICIA AL DIA SGTE DE APROBADA LA MUESTRA (03-09-2022)</t>
  </si>
  <si>
    <t>ADQUISICIÓN DE AGENDAS INSITUCIONALES DEL JNE - 2022</t>
  </si>
  <si>
    <t>20551048323 - CORPORACION GRAFICA KADTE S.A.C.</t>
  </si>
  <si>
    <t>ADQUISICION DE ALCOHOL ETELICO (ETANOL) 70 GEL X 4L EN EL MARCO DE LAS ELECCIONES REGIONALES Y MUNICIPALES 2022</t>
  </si>
  <si>
    <t>SIE-001-2022</t>
  </si>
  <si>
    <t>20501543277 - ALKOFARMA E.I.R.L.</t>
  </si>
  <si>
    <t>ADQUISICION DE CAJAS ARCHIVERAS DE CARTON EN EL MARCO DE LAS ERM 2022</t>
  </si>
  <si>
    <t>AS-022-2022</t>
  </si>
  <si>
    <t>20518388151 - ARTE Y DISEÑO INDUSTRIAL EN CAJAS Y CARTONES SANTA ROSA SOCIEDAD ANONIMA CERRADA</t>
  </si>
  <si>
    <t>ADQUISICION DE CHALECOS INSTITUCIONALES PARA USO DE LOS FISCALIZADORES DE LA DNFPE</t>
  </si>
  <si>
    <t>20452268834 - MULTISERVICIOS GABRIELA E.I.R.L.</t>
  </si>
  <si>
    <t>ADQUISICION DE 14 (CATORCE) COMPUTADORAS PERSONALES PORTATILES LAPTOP PARA LAS OFICINAS DESCONCENTRADAS - DNOD</t>
  </si>
  <si>
    <t>AM-OCAM-2022-478-93-1-2022</t>
  </si>
  <si>
    <t>20454906374 - MASS COMPUTER S.R.L.</t>
  </si>
  <si>
    <t>Adquisición de una Solución Backup para la sede de Lima Cercado el JNE</t>
  </si>
  <si>
    <t>LP-6-2021</t>
  </si>
  <si>
    <t>LP-6-2022</t>
  </si>
  <si>
    <t>MAYO 2022</t>
  </si>
  <si>
    <t>PRESTACION PRINCIPAL: MAYO 2022
PRESTACIONES ACCESORIAS: 2023, 2024 Y 2025</t>
  </si>
  <si>
    <t>ADQUISION DE SERVIDORS TIPO BLADE PARA LOS CENTROL DE DATOS DEL JNE</t>
  </si>
  <si>
    <t>AS-4-2022</t>
  </si>
  <si>
    <t>AGOSTO 2022</t>
  </si>
  <si>
    <t>PRESTACION PRINCIPAL: AGOSTO 2022
PRESTACIONES ACCESORIAS: 2023, 2024, 2025</t>
  </si>
  <si>
    <t>ADQUISICION DE VENTANAS ACUSTICAS EN LAS OFICINAS DEL JURADO NACIONAL DE ELECCIONES DE LA SEDE NAZCA EN EL DISTRITO DE JESUS MARIA EN EL MARCO DE LAS ERM 2022</t>
  </si>
  <si>
    <t>20601772435 - EUROVEN PVC S.A.C.</t>
  </si>
  <si>
    <t>ADQUISICION DE MATERIALES ELECTRICOS PARA LA SEDE UBICADA EN EL JR CUSCO DEL JURADO NACIONAL DE ELECCIONES</t>
  </si>
  <si>
    <t>10085891541 - GALVEZ CORTEZ DINA HERMELINDA</t>
  </si>
  <si>
    <t>SERVICIO DE CONFERENCIA WEB (VIDEOCONFERENCIA) PARA LA DRET</t>
  </si>
  <si>
    <t>SERVICIO DE ALQUILER DE INMUEBLE PARA EL JEE DE MORROPÓN ERM 2022-LOG</t>
  </si>
  <si>
    <t>10742450941 - TIMANA BARRETO DANIELA ABIGAIL</t>
  </si>
  <si>
    <t>SERVICIO DE ALQUILER DE INMUEBLE PARA EL JEE DE LIMA ESTE 2 ERM2022-LOG</t>
  </si>
  <si>
    <t>10091915699 - MARQUEZ CASTRO FRANCISCO</t>
  </si>
  <si>
    <t>SERVICIO DE ALQUILER DE INMUEBLE PARA EL JEE DE CUTERVO ERM2022-LOG</t>
  </si>
  <si>
    <t xml:space="preserve">10272818881 - DIAZ MUÑOZ TERESA </t>
  </si>
  <si>
    <t>SERVICIO DE ALQUILER DE INMUEBLE PARA EL JEE DE ANGARAES ERM2022-LOG</t>
  </si>
  <si>
    <t>10234639558 - CUBA LEIVA CARLOS HUGO</t>
  </si>
  <si>
    <t>SERVICIO DE ALQUILER DE INMUEBLE PARA EL JEE DE ALTO AMAZONAS ERM2022-LOG</t>
  </si>
  <si>
    <t>10102053457 - SANCHEZ MOCILOTE HAMILTON</t>
  </si>
  <si>
    <t>SERVICIO DE ALQUILER DE INMUEBLE PARA EL JEE DE MARISCAL NIETO ERM 2022-LOG</t>
  </si>
  <si>
    <t>10044139516 - PAUCAR ALBARRACIN VIRGINIA MONICA</t>
  </si>
  <si>
    <t>SERVICIO DE ALQUILER DE INMUEBLE PARA EL JEE DE UCAYALI ERM 2022-LOG</t>
  </si>
  <si>
    <t>10059230200 - PASTRANA YUPANQUI TORIBIA FELICIA</t>
  </si>
  <si>
    <t>SERVICIO DE ALQUILER DE INMUEBLE PARA EL JEE DE SULLANA ERM 2022-LOG</t>
  </si>
  <si>
    <t xml:space="preserve">10078505929 - CHONG SHING GARCIA DE MIRANDA MARIA SOLEDAD </t>
  </si>
  <si>
    <t>SERVICIO DE ALQUILER DE INMUEBLE PARA EL JEE DE HUAROCHIRÍ ERM 2022-LOG</t>
  </si>
  <si>
    <t>10078258913 - BARRETO LECAROS DE IDOÑA ANA REGINA RENATA</t>
  </si>
  <si>
    <t>SERVICIO DE ALQUILER DE INMUEBLE PARA EL JEE DE PARINACOCHAS ERM 2022-LOG</t>
  </si>
  <si>
    <t>10468949283 - GUARDIA CHOCCE VERALUCIA MILAGROS</t>
  </si>
  <si>
    <t>SERVICIO DE ALQUILER DE INMUEBLE PARA EL JEE DE TAYACAJA ERM 2022-LOG</t>
  </si>
  <si>
    <t>10237049581 - TOVAR HERRERA NANCY ROSARIO</t>
  </si>
  <si>
    <t>SERVICIO DE ALQUILER DE INMUEBLE PARA EL JEE DE BAGUA ERM 2022-LOG</t>
  </si>
  <si>
    <t>10801853094 - OBLITAS VILLANUEVA ELITA</t>
  </si>
  <si>
    <t>SERVICIO DE ALQUILER DE INMUEBLE PARA EL JEE DE OXAPAMPA ERM 2022-LOG</t>
  </si>
  <si>
    <t>10204229509 - COCA VASQUEZ LOLO</t>
  </si>
  <si>
    <t>SERVICIO DE ALQUILER DE INMUEBLE PARA EL JEE DE BOLOGNESI ERM 2022-LOG</t>
  </si>
  <si>
    <t>10319224870 - OBREGON TRUJILLO PABLO PEDRO</t>
  </si>
  <si>
    <t>SERVICIO DE ALQUILER DE INMUEBLE PARA EL JEE DE JAUJA ERM 2022-LOG</t>
  </si>
  <si>
    <t>10405123415 - BUENO SOLIS FREDDY JUAN</t>
  </si>
  <si>
    <t>SERVICIO DE ALQUILER DE INMUEBLE PARA EL JEE DE HUANCAVELICA ERM 2022-LOG</t>
  </si>
  <si>
    <t>10232592791 - VILLA RIVEROS ELEOCADIO</t>
  </si>
  <si>
    <t>SERVICIO DE ALQUILER DE INMUEBLE PARA EL JEE DE POMABAMBA ERM 2022-LOG</t>
  </si>
  <si>
    <t>10326121776 - DIESTRA PORTELLA REMIGIO GERMAN</t>
  </si>
  <si>
    <t>SERVICIO DE ALQUILER DE INMUEBLE PARA EL JEE DE TARMA ERM 2022-LOG</t>
  </si>
  <si>
    <t>10091508988 - SANTISTEBAN CHAUPIN JUANA MARIA</t>
  </si>
  <si>
    <t>SERVICIO DE ALQUILER DE INMUEBLE PARA EL JEE DE HUARI ERM 2022-LOG</t>
  </si>
  <si>
    <t>10322642682 - RONDON MARQUEZ SAUL ENRIQUE</t>
  </si>
  <si>
    <t>SERVICIO DE ALQUILER DE INMUEBLE PARA EL JEE DE CONCEPCION ERM 2022-LOG</t>
  </si>
  <si>
    <t xml:space="preserve">10405488596 - COCA VASQUEZ MARCOS </t>
  </si>
  <si>
    <t>SERVICIO DE ALQUILER DE INMUEBLE PARA EL JEE DE RECUAY ERM 2022-LOG</t>
  </si>
  <si>
    <t>10326451016 - VILLAFANE GAMARRA DE GABRIEL MARIA ISABEL</t>
  </si>
  <si>
    <t>SERVICIO DE ALQUILER DE INMUEBLE PARA EL JEE DE YAROWILCA ERM 2022-LOG</t>
  </si>
  <si>
    <t>10224640159 - BERRIO OBREGON SIMEON MOISES</t>
  </si>
  <si>
    <t>SERVICIO DE ALQUILER DE INMUEBLE PARA EL JEE DE CASTILLA ERM 2022-LOG</t>
  </si>
  <si>
    <t>10305609272 - ESTREMADOYRO GUTIERREZ ALVARO GONZALO MARTIN</t>
  </si>
  <si>
    <t>SERVICIO DE ALQUILER DE INMUEBLE PARA EL JEE DE PUERTO INCA ERM 2022-LOG</t>
  </si>
  <si>
    <t>17175495291 - BARRA VILCA MARIA</t>
  </si>
  <si>
    <t>SERVICIO DE ALQUILER DE INMUEBLE PARA EL JEE DE SAN ROMAN ERM 2022-LOG</t>
  </si>
  <si>
    <t>10023959289 - FLORES NAJAR ELENA</t>
  </si>
  <si>
    <t>SERVICIO DE ALQUILER DE INMUEBLE PARA EL JEE DE LEONCIO PRADO ERM 2022-LOG</t>
  </si>
  <si>
    <t>10224366341 - GAVINO REYES ROSARIA</t>
  </si>
  <si>
    <t>SERVICIO DE ALQUILER DE INMUEBLE PARA EL JEE DE ATALAYA ERM 2022-LOG</t>
  </si>
  <si>
    <t>10200597431 - ESPIRITU PAEZ CELENE CELY</t>
  </si>
  <si>
    <t>SERVICIO DE ALQUILER DE INMUEBLE PARA EL JEE DE TUMBES ERM 2022-LOG</t>
  </si>
  <si>
    <t>10002210032 - ESCOBAR DE ROALCABA DORIS</t>
  </si>
  <si>
    <t>SERVICIO DE ALQUILER DE INMUEBLE PARA EL JEE DE CORONEL PORTILLO ERM 2022-LOG</t>
  </si>
  <si>
    <t>10437314620 - SALINAS CHUQUILLANQUI ANYELCO JAIME</t>
  </si>
  <si>
    <t>SERVICIO DE ALQUILER DE INMUEBLE PARA EL JEE DE HUAYLAS ERM 2022-LOG</t>
  </si>
  <si>
    <t>10323814398 - CANTA SOLIS AGUSTIN PAULINO</t>
  </si>
  <si>
    <t>SERVICIO DE ALQUILER DE INMUEBLE PARA EL JEE DE QUISPICANCHIS ERM 2022-LOG</t>
  </si>
  <si>
    <t xml:space="preserve">10251823109 - LINARES YABAR MARIA ELENA </t>
  </si>
  <si>
    <t>SERVICIO DE ALQUILER DE INMUEBLE PARA EL JEE DE CANCHIS ERM 2022-LOG</t>
  </si>
  <si>
    <t>10246673492 - QUISPE OSORIO WENCESLAO RICARDO</t>
  </si>
  <si>
    <t>SERVICIO DE ALQUILER DE INMUEBLE PARA EL JEE DE SANCHEZ CARRION ERM 2022-LOG</t>
  </si>
  <si>
    <t xml:space="preserve">10404715866 - ROJAS AMOROTO PAOLA LIZETH </t>
  </si>
  <si>
    <t>SERVICIO DE ALQUILER DE INMUEBLE PARA EL JEE DE LIMA OESTE 2 ERM 2022-LOG</t>
  </si>
  <si>
    <t>CD-012-2022</t>
  </si>
  <si>
    <t>10078056865 - DIAZ CORNEJO MARIA ESTHER</t>
  </si>
  <si>
    <t>SERVICIO DE ALQUILER DE INMUEBLE PARA EL JEE DE LUCANAS ERM 2022-LOG</t>
  </si>
  <si>
    <t>CD-013-2022</t>
  </si>
  <si>
    <t>10288032489 - ROJAS QUINTO MAURA</t>
  </si>
  <si>
    <t>SERVICIO DE ALQUILER DE INMUEBLE PARA EL JEE DE CAMANA ERM 2022-LOG</t>
  </si>
  <si>
    <t>CD-018-2022</t>
  </si>
  <si>
    <t>10304005829 - RODRIGUEZ GRANDA NORMA ANITA SUSANA</t>
  </si>
  <si>
    <t>SERVICIO DE ALQUILER DE INMUEBLE PARA EL JEE DE HUAYTARA ERM2022-LOG</t>
  </si>
  <si>
    <t>CD-020-2022</t>
  </si>
  <si>
    <t>10415376923 - CONISLLA RODRIGUEZ HUGO</t>
  </si>
  <si>
    <t>SERVICIO DE ALQUILER DE INMUEBLE PARA EL JEE DE LIMA OESTE 1 ERM 2022-LOG</t>
  </si>
  <si>
    <t>CD-017-2022</t>
  </si>
  <si>
    <t>20549304029 - CYG INVESTMENTS S.A.C. - CYGI S.A.C.</t>
  </si>
  <si>
    <t>SERVICIO DE ALQUILER DE INMUEBLE PARA EL JEE DE HUAMALIES ERM 2022-LOG</t>
  </si>
  <si>
    <t>CD-021-2022</t>
  </si>
  <si>
    <t>10092709804 - AGUIRRE CESPEDES EDY VIOLETA</t>
  </si>
  <si>
    <t>SERVICIO DE COURIER A NIVEL LOCAL Y NACIONAL EN EL MARCO DE LAS ERM 2022</t>
  </si>
  <si>
    <t>AS-012-2022</t>
  </si>
  <si>
    <t>SERVICIO DE TELEFONIA MOVIL EN EL MARCO DE LAS ERM 2022</t>
  </si>
  <si>
    <t>AS-009-2022</t>
  </si>
  <si>
    <t>20100017491 - TELEFONICA DEL PERU SAA</t>
  </si>
  <si>
    <t>SERVICIO DE ALQUILER DE INMUEBLE PARA EL JEE DE BONGARA ERM 2022</t>
  </si>
  <si>
    <t>10337840553 - PITA LOZANO NORA MARIA</t>
  </si>
  <si>
    <t>SERVICIO DE PATROCINIO Y ASESORIA LEGAL PARA LA DEFENSA INSTITUCIONAL DEL JNE - DCGI</t>
  </si>
  <si>
    <t>20608904078 - EGUIGUREN Y GRÁNDEZ, ABOGADOS, ASESORES Y CONSULTORES S.A.C.</t>
  </si>
  <si>
    <t>SERVICIO DE MONITOREO DE MEDIOS EN EL MARCO DE LAS ELECCIONES REGIONALES MUNICIPALES 2022</t>
  </si>
  <si>
    <t>20508671378 - IMEDIA COMUNICACIONES S.A.C.</t>
  </si>
  <si>
    <t>SERVICIO DE PRUEBA RÁPIDA PARA DETECCIÓN DE ANTÍGENO DEL SARS-COV-2 (COVID-19) - RRHH</t>
  </si>
  <si>
    <t>20602250807 - SAMA OCUPACIONAL E.I.R.L.</t>
  </si>
  <si>
    <t>SERVICIO DE ALQUILER DE INMUEBLE PARA EL JEE DE URUBAMBA ERM2022- LOG</t>
  </si>
  <si>
    <t>10253000819 - CACERES POBLETE EDWIN ANGEL</t>
  </si>
  <si>
    <t>SERVICIO DE ALQUILER DE INMUEBLE PARA EL JEE DE LIMA ESTE 1 ERM2022 - LOG</t>
  </si>
  <si>
    <t>10104174880 - CAMARENA RAFAEL VICTORIA ALEJANDRINA</t>
  </si>
  <si>
    <t>SERVICIO DE ALQUILER DE INMUEBLE PARA EL JEE DE LA UNIÓN ERM2022 - LOG</t>
  </si>
  <si>
    <t>10439734243 - ZAPATA COPACONDORI WASHINGTON</t>
  </si>
  <si>
    <t>SERVICIO DE ALQUILER DE INMUEBLE PARA EL JEE DE ESPINAR ERM2022 - LOG</t>
  </si>
  <si>
    <t>10248860401 - CCORAHUA TANCAYLLO ALBERTO</t>
  </si>
  <si>
    <t>SERVICIO DE ALQUILER PARA EL JEE DE AZÁNGARO ERM2022 - LOG</t>
  </si>
  <si>
    <t xml:space="preserve">10014866588 - SANTA CRUZ ATANACIO PILAR ELISUATH </t>
  </si>
  <si>
    <t>SERVICIO DE CERTIFICADOS DIGITALES PARA FIRMAR DOCUMENTOS EN LAS ERM2022 - SG</t>
  </si>
  <si>
    <t>SERVICIO DE ALQUILER DE INMUEBLE PARA EL JEE DE JAÉN ERM2022 - LOG</t>
  </si>
  <si>
    <t>10403219776 - CAMPOS GUEVARA ODALIS MELINA</t>
  </si>
  <si>
    <t>SERVICIO DE ALQUILER DE INMUEBLE PARA EL JEE DE CHOTA ERM2022 - LOG</t>
  </si>
  <si>
    <t>10273614791 - CAMPOS ALTAMIRANO JAVIER HOMERO</t>
  </si>
  <si>
    <t>SERVICIO DE ALQUILER DE INMUEBLE PARA EL JEE DE SAN PABLO ERM2022</t>
  </si>
  <si>
    <t>10402404243 - ROMERO CANCINO ELSA</t>
  </si>
  <si>
    <t>SERVICIO DE ALQUILER DE INMUEBLE PARA EL JEE DE PATAZ ERM2022 - LOG</t>
  </si>
  <si>
    <t>10194020142 - HERAS DE VILLANUEVA ASUNCION ELIZABETH</t>
  </si>
  <si>
    <t>SERVICIO DE ALQUILER DE INMUEBLE PARA EL JEE DE LIMA SUR 2 ERM2022 - LOG</t>
  </si>
  <si>
    <t>10100326880 - RETAMOZO CONDORI MAGALY MEDALY</t>
  </si>
  <si>
    <t>SERVICIO DE ALQUILER DE INMUEBLE PARA EL JEE DE HUANCANÉ ERM2022 - LOG</t>
  </si>
  <si>
    <t>10019916885 - REBAZA ANTUNEZ SUSY GINA</t>
  </si>
  <si>
    <t>SERVICIO DE ALQUILER DE INMUEBLE PARA EL JEE DE BONGARÁ ERM2022 - LOG</t>
  </si>
  <si>
    <t>10433364029 - ALVARADO LOPEZ RICHARD</t>
  </si>
  <si>
    <t>SERVICIO DE ALQUILER DE INMUEBLE PARA EL JEE DE GRAU ERM2022 - LOG</t>
  </si>
  <si>
    <t>10239607255 - VALENZUELA VILLEGAS IBONI</t>
  </si>
  <si>
    <t>SERVICIO DE ALQUILER DE INMUEBLE PARA EL JEE DE SAN ANTONIO PUTINA ERM2022 - LOG</t>
  </si>
  <si>
    <t>10025490261 - ARGANDOÑA QUEA OCTAVIO PERCY</t>
  </si>
  <si>
    <t>SERVICIO DE ALQUILER DE INMUEBLE PARA EL JEE DE CANGALLO ERM2022 - LOG</t>
  </si>
  <si>
    <t>10255358656 - ORIUNDO TENORIO MARINA MAURA</t>
  </si>
  <si>
    <t>SERVICIO DE ALQUILER DE INMUEBLE PARA EL JEE DE MARISCAL RAMÓN CASTILLA ERM2022 - LOG</t>
  </si>
  <si>
    <t>10057829457 - FLORES BARBOZA FRANCISCO</t>
  </si>
  <si>
    <t>SERVICIO DE ALQUILER DE INMUEBLE PARA EL JEE DE CHINCHA ERM2022 - LOG</t>
  </si>
  <si>
    <t>10217962906 - APOLAYA PACHAS FERNANDO EULOGIO</t>
  </si>
  <si>
    <t>SERVICIO DE ALQUILER DE INMUEBLE PARA EL JEE DE ANDAHUAYLAS ERM2022 - LOG</t>
  </si>
  <si>
    <t>10096386694 - JERI DE LA CRUZ BEATRIZ</t>
  </si>
  <si>
    <t>SERVICIO DE ALQUILER DE INMUEBLE PARA EL JEE DE CAYLLOMA ERM2022 - LOG</t>
  </si>
  <si>
    <t>10420308375 - CCAMI CHOQUE LOURDES ROCIO</t>
  </si>
  <si>
    <t>SERVICIO DE ALQUILER DE INMUEBLE PARA EL JEE DE CHANCHAMAYO ERM2022 - LOG</t>
  </si>
  <si>
    <t>10205321719 - BENITO HIDALGO PAULINA NOLA</t>
  </si>
  <si>
    <t>SERVICIO DE ALQUILER DE INMUEBLE PARA EL JEE DE LIMA NORTE 2 ERM2022 - LOG</t>
  </si>
  <si>
    <t>10093288934 - SALAZAR DIAZ JULIO CESAR</t>
  </si>
  <si>
    <t>SERVICIO DE ALQUILER DE INMUEBLE PARA EL JEE DEL SANTA ERM2022 - LOG</t>
  </si>
  <si>
    <t>10328662103 - GOMEZ CORTEZ EUGENIO ODILON</t>
  </si>
  <si>
    <t>SERVICIO DE ALQUILER DE INMUEBLE PARA EL JEE DE MARISCAL CÁCERES ERM 2022 - LOG</t>
  </si>
  <si>
    <t>10403425503 - PANDURO PANDURO CAYO</t>
  </si>
  <si>
    <t>SERVICIO DE ALQUILER DE INMUEBLE PARA EL JEE DE PASCO ERM2022 - LOG</t>
  </si>
  <si>
    <t xml:space="preserve">10405303910 - SANCHEZ ARCOS CIRO YOVAN </t>
  </si>
  <si>
    <t>SERVICIO DE ALQUILER DE INMUEBLE PARA EL JEE DE YAUYOS ERM2022 - LOG</t>
  </si>
  <si>
    <t>SERVICIO DE ALQUILER DE INMUEBLE PARA EL JEE DE LIMA NORTE 1 ERM2022 - LOG</t>
  </si>
  <si>
    <t>10085199345 - MARILUZ DEXTRE CLODOMIRA AGUSTINA</t>
  </si>
  <si>
    <t>SERVICIO DE ALQUILER DE INMUEBLE PARA EL JEE DE LIMA SUR 1 ERM 2022 - LOG</t>
  </si>
  <si>
    <t>CD-009-2022</t>
  </si>
  <si>
    <t>10083478743 - UGARTE YABAR LAURA REGINALDA</t>
  </si>
  <si>
    <t>SERVICIO DE ALQUILER DE INMUEBLE PARA EL JEE DE HUAURA ERM 2022 - LOG</t>
  </si>
  <si>
    <t>CD-11-2022</t>
  </si>
  <si>
    <t>10155978924 - MORALES CARHUATANTA ANGELICA</t>
  </si>
  <si>
    <t>SERVICIO DE ALQUILER DE INMUEBLE PARA EL JEE DE LIMA OESTE 3 ERM 2022 - LOG</t>
  </si>
  <si>
    <t>CD-014-2022</t>
  </si>
  <si>
    <t>10065282769 - JESUS ALVARO SIMA TINOCO</t>
  </si>
  <si>
    <t>SERVICIO DE ALQUILER DE INMUEBLE PARA EL JEE DE CALLAO (SEDE BELLAVISTA) ERM 2022 - LOG</t>
  </si>
  <si>
    <t>CD-15-2022</t>
  </si>
  <si>
    <t>10103151401 - MARSANO BACIGALUPO MARIA ELBA JOSEFINA</t>
  </si>
  <si>
    <t>SERVICIO DE ALQUILER DE INMUEBLE PARA EL JEE DE ABANCAY ERM 2022 - LOG</t>
  </si>
  <si>
    <t>CD-19-2022</t>
  </si>
  <si>
    <t>10310089279 - RAMOS DE SULLCAHUAMAN PAULINA</t>
  </si>
  <si>
    <t>SERVICIO DE ALQUILER DE INMUEBLE PARA EL JEE DE HUARAZ ERM 2022 - LOG</t>
  </si>
  <si>
    <t>10071840871 - PAIS HURTADO RAFAEL EDUARDO</t>
  </si>
  <si>
    <t>SERVICIO DE ALQUILER DE INMUEBLE PARA EL JEE DE MOYOBAMBA ERM 2022 - LOG</t>
  </si>
  <si>
    <t>CD-16-2022</t>
  </si>
  <si>
    <t>10008232046 - CARO ASPAJO ROSA MERCEDES</t>
  </si>
  <si>
    <t>SERVICIO DE IMPRESIÓN DE TRÍPTICOS ERM2022 - DNEF</t>
  </si>
  <si>
    <t>20600353285 - CORPORACION GRAFICA GAMA S.A.C.</t>
  </si>
  <si>
    <t>SERVICIO DE VIDEOCONFRENCIAS PARA LA REALIZACIÓN DE ACTIVIDADES EDUCATIVAS A NIVEL NACIONAL PARA LAS ERM 2022 - DNEF</t>
  </si>
  <si>
    <t>AS-19-2022</t>
  </si>
  <si>
    <t>JUNIO</t>
  </si>
  <si>
    <t>20506409650 - SERVICIOS Y REPRESENTACIONES SERVIGRAH E.I.R.L.</t>
  </si>
  <si>
    <t>20524674891 - MITO COURIER S.A.C.</t>
  </si>
  <si>
    <t>JUNIO 2022</t>
  </si>
  <si>
    <t>IMPRESORA MULTIFUNCIONAL LASER T/MONOCROMATICA - OCI</t>
  </si>
  <si>
    <t>AM-OCAM-2022-478-6-1-2022</t>
  </si>
  <si>
    <t>20601558905 - SOLUCIONES Y SERVICIOS PERU S.A.C.</t>
  </si>
  <si>
    <t>ABRIL 2022</t>
  </si>
  <si>
    <t>ADQUISICION DE MATERIALES PARA INSTALACION DE CIELO RASO</t>
  </si>
  <si>
    <t>20518722400 - MIRCONSA S.A.C.</t>
  </si>
  <si>
    <t>ADQUISICION DE EXTINTORES PARA LOS JURADOS ELECTORALES ESPECIALES, EN EL MARCO DE LA ERM 2022</t>
  </si>
  <si>
    <t>20518123441 - EXSISA EIRL</t>
  </si>
  <si>
    <t>ADQUISICION DE MATERIALES PARA MANTENIMIENTO - LOG</t>
  </si>
  <si>
    <t>20566190894 - VL MOTOVA SAC</t>
  </si>
  <si>
    <t>ADQUISICION DE IMPRESORAS MULTIFUNCIONALES  LASER T/MONOCROMATICA - DGDJ</t>
  </si>
  <si>
    <t>AM-OCAM-2022-478-73-0-2022</t>
  </si>
  <si>
    <t>20568746822 - R.M. KALLPA E.I.R.L.</t>
  </si>
  <si>
    <t>ADQUISICION DE MONITORES CON PROCESADOR INTEGRADOS - DGDJ</t>
  </si>
  <si>
    <t>AM-OCAM-2022-478-72-0-2022</t>
  </si>
  <si>
    <t>20606256486 - FIMAV PERU E.I.R.L</t>
  </si>
  <si>
    <t>ADQUISICION DE COMBUSTIBLE PARA LA FLOTA VEHICULAR DE JURADO NACIONAL DE ELECCIONES</t>
  </si>
  <si>
    <t>AS-0025-2022</t>
  </si>
  <si>
    <t>20524571901 - CONSORCIO ORO NEGRO S.A.C.</t>
  </si>
  <si>
    <t>AGOSTO 2023</t>
  </si>
  <si>
    <t>1 AÑO O HASTA AGOTAR EL MONTO CONTRACTUAL</t>
  </si>
  <si>
    <t>20553108153 - CENTRO MEDICO SOLSALUD S.A.C.</t>
  </si>
  <si>
    <t>FEBRERO 2022</t>
  </si>
  <si>
    <t>SERVICIOS DE PRUEBAS RAPIDAS</t>
  </si>
  <si>
    <t>SERVICIO DE DESINFECCION DE AMBIENTES</t>
  </si>
  <si>
    <t>20543225933 - CLAVE UNO SANEAMIENTO AMBIENTAL SOCIEDAD ANONIMA CERRADA - CLAVE UNO S.A.C.</t>
  </si>
  <si>
    <t>SERVICIO DE AGUA POTABLE Y ALCANTARILLADO</t>
  </si>
  <si>
    <t>20100152356 - SERV AGUA POTAB Y ALCANT DE LIMA-SEDAPAL</t>
  </si>
  <si>
    <t>SERVICIO DE ENERGIA ELECTRICA</t>
  </si>
  <si>
    <t>20269985900 - ENEL DISTRIBUCION PERU S.A.A</t>
  </si>
  <si>
    <t>20331898008 - LUZ DEL SUR S. A. A.</t>
  </si>
  <si>
    <t>SERVICIO DE MANTENIMIENTO PREVENTIVO DE ASCENSORES SEDE CENTRAL Y NAZCA</t>
  </si>
  <si>
    <t>20601781850 - ASCENSORES FILIDEY E.I.R.L.</t>
  </si>
  <si>
    <t>SERVICIO DE MEJORAMIENTO Y MANTENIMIENTO DE AMBIENTES - JEE DE CAÑETE - ERM 2022</t>
  </si>
  <si>
    <t>20600157346 - SERVICIO Y MANTENIMIENTO HERLES E.I.R.L.</t>
  </si>
  <si>
    <t>SERVICIO DE TELEFONIA FIJA E INTERNET PARA LAS (14) OFICINAS DESCONCENTRADAS</t>
  </si>
  <si>
    <t>CONTRATACION DE UNA PERSONA NATURAL QUE BRINDE LOS SERVICIOS ESPECIALIZADOS EN ASESORIA Y DEFENSA LEGAL DE LA EX SERVIDORA QUE SE DESEMPEÑO COMO DIRECTORA GENERAL DE RECURSOS Y SERVICIOS DEL JNE.</t>
  </si>
  <si>
    <t>10084439148 - FLORES AQUINO JEAN ALEJANDRO</t>
  </si>
  <si>
    <t>SERVICIO DE RENOVACION DE LICENCIAS Y SOPORTE PARA LA SOLUCION ANTIVIRUS KASPERRSKY - DRET</t>
  </si>
  <si>
    <t>20199144961 - BAFING S.A.C.</t>
  </si>
  <si>
    <t>JULIO 2022</t>
  </si>
  <si>
    <t>Adquisición de 93 impresoras de código de barras para el proceso electoral ERM 2022</t>
  </si>
  <si>
    <t>AS-26-2022</t>
  </si>
  <si>
    <t>20606518448 - SOLUCIONES E INNOVACION TOTALPACK S.A.C.</t>
  </si>
  <si>
    <t xml:space="preserve">CULMINADO </t>
  </si>
  <si>
    <t>CONTRATACION DE SERVICIO DE APOYO LEGAL - RRHH</t>
  </si>
  <si>
    <t xml:space="preserve">NO APLICA </t>
  </si>
  <si>
    <t>10457868460 - PAUCAR ESPINOZA KATYRIN GABRIELA</t>
  </si>
  <si>
    <t>SERVICIO DE ELABORACIÓN DE LOS PROCEDIMIENTOS Y PAPELES DE TRABAJO DE LA AUDITORÍA DE CUMPLIMIENTO RELACIONADO A LOS JEE PIURA 1, PIURA 2, 1RA.VUELTA; TRUJILLO Y LIMA SUR 1, 2DA. VUELTA-EG 2021; Y EJECUCIÓN DE SERVICIOS DE CONTROL SIMULTÁNEO</t>
  </si>
  <si>
    <t>10101831707 - GOZAR YONTONEL HUGO FERNANDO</t>
  </si>
  <si>
    <t>SERVICIO DE ELABORACIÓN DE LOS PROCEDIMIENTOS Y PAPELES DE TRABAJO DE LA AUDITORÍA DE CUMPLIMIENTO RELACIONADO A LOS JEE ICA,SANTA, LIMA OESTE 1, 1RA.VUELTA; LIMA OESTE 1, HUAURA Y CUSCO, 2DA. VUELTA-EG 2021; Y EJECUCIÓN DE SERVICIOS DE CONTROL SIMULTÁNEO.</t>
  </si>
  <si>
    <t>10103811665 - ALVAREZ CARHUATOCTO, JUAN CARLOS</t>
  </si>
  <si>
    <t>SERVICIO DE RECOPILACIÓN, VERIFICACIÓN Y ANÁLISIS DE LA INFORMACIÓN PARA LA EJECUCIÓN DE LOS SERVICIOS DE CONTROL POSTERIOR Y SIMULTÁNEO.</t>
  </si>
  <si>
    <t>10073297686 - FLORES MARTINEZ RAMON AURELIO</t>
  </si>
  <si>
    <t>SERVICIO DE GESTIÓN ADMINISTRATIVA Y JURISDICCIONAL PARA LA OFICINA DESCONCENTRADA DE JUNIN. - DNOD</t>
  </si>
  <si>
    <t>SERVICIO DE GESTIÓN ADMINISTRATIVA Y JURISDICCIONAL PARA LA OFICINA DESCONCENTRADA DE SAN MARTIN SEDE EN LA CIUDAD DE TARAPOTO</t>
  </si>
  <si>
    <t>SERVICIO PROFESIONAL COMO AUDITOR PARA LA RECOPILACIÓN Y CLASIFICACIÓN DE INFORMACIÓN PARA LOS SERVICIOS DE CONTROL SIMULTÁNEO Y/O POSTERIOR</t>
  </si>
  <si>
    <t>10074164477 - RAMIREZ NAVARRO SERGIO</t>
  </si>
  <si>
    <t>CONTRATACIÓN DE SERVICIO DE ESPECIALISTA EN INVERSIONES IOARR - DGRS</t>
  </si>
  <si>
    <t>10198996055 - RAMOS CAZORLA ROSARIO ALICIA</t>
  </si>
  <si>
    <t>SERVICIO DE DETECCIÓN DE AMENAZAS PERSISTENTES AVANZADAS. (HACKING ETICO), EN EL MARCO DE LAS ERM 2022.</t>
  </si>
  <si>
    <t>AS-06-2022</t>
  </si>
  <si>
    <t>20600832574 - M &amp; T CORPORATION DEL PERU S.A.C.</t>
  </si>
  <si>
    <t xml:space="preserve">EN EJECUCION </t>
  </si>
  <si>
    <t>SERVICIO DE INTERNET INALÁMBRICO PARA LOS JEE EN EL MARCO DEL PROCESO DE ELECCIONES REGIONALES Y MUNICIPALES 2022</t>
  </si>
  <si>
    <t>AS-15-2022</t>
  </si>
  <si>
    <t>CONTRATACION DE SERVICIO DE ESPECIALISTA EN MONITOREO Y SEGUIMIENTO DE INVERSIONES IOARR Y OTROSPROYECTOS DEL JNE</t>
  </si>
  <si>
    <t>31/09/2022</t>
  </si>
  <si>
    <t>ADQUISICION DE COMBUSTIBLE PARA LA FLOTA VEHICULAR DEL JNE (DIESEL B5 S50)</t>
  </si>
  <si>
    <t>20100111838 - GRIFOS ESPINOZA S A</t>
  </si>
  <si>
    <t>IMPORTE 2021: 3,488.88</t>
  </si>
  <si>
    <t>ADQUISICION DE COMBUSTIBLE PARA LA FLOTA VEHICULAR DEL JURADO NACIONAL DE ELECCIONES (ITEM 1) - CONTRATO COMPLEMENTARIO</t>
  </si>
  <si>
    <t>AS-005-2019</t>
  </si>
  <si>
    <t>CONTRATO COMPLEMENTARIO N° 03-2022-DCGI/JNE</t>
  </si>
  <si>
    <t>ADQUISICION DE PAPEL HIGIENICO X 500 M</t>
  </si>
  <si>
    <t>AM-OCAM-2022-478-41-1-2022</t>
  </si>
  <si>
    <t>20505455712 - MISURBAS SOCIEDAD ANONIMA CERRADA</t>
  </si>
  <si>
    <t>ADQUISICION DE PAPEL TOALLA X 300 MTS</t>
  </si>
  <si>
    <t>AM-OCAM-2022-478-42-1-2022</t>
  </si>
  <si>
    <t>10432844175 - CERRON HUAMAN EDWIN LUIS</t>
  </si>
  <si>
    <t>ADQUISICION DE COMBUSTIBLE PARA LA FLOTA VEHICULAR DEL JURADO NACIONAL DE ELECCIONES</t>
  </si>
  <si>
    <t>ADQUISICION DE KIT DE MANTENIMIENTO PARA EQUIPOS MULTIFUNCIONALES DEL JNE - DRET</t>
  </si>
  <si>
    <t>AM-OCAM-2022-478-64-1-2022</t>
  </si>
  <si>
    <t>20604544336 - SUMINISTROS DEL PERU A &amp; C E.I.R.L.</t>
  </si>
  <si>
    <t>SERVICIO DE TRANSMISION DE AUDIO Y VIDEO VIA INTERNET - DCI</t>
  </si>
  <si>
    <t>17473581671 - QUISPE ARAUCO LEON OSMAR</t>
  </si>
  <si>
    <t>SERVICIO DE RENOVACION DE LICENCIA DEL SISTEMA INVENTARIO DE HARDWARE Y SOFTWARE, Y MESA DE AYUDA PARA EQUIPOS DE COMPUTO Y DISPOSITIVOS MOVILES - DRET</t>
  </si>
  <si>
    <t>20604676488 - INFORLAND PERU S.A.C.</t>
  </si>
  <si>
    <t>SERVICIO DE RENOVACION DE LICENCIA DE SOFTWARE DE ESCANEO DE VULNERABILIDAD A APLICACIONES WEB - DRET</t>
  </si>
  <si>
    <t>AS-002-2022</t>
  </si>
  <si>
    <t>20503855667 - A Y P TECNOLOGIA SOCIEDAD ANONIMA CERRADA</t>
  </si>
  <si>
    <t>SERVICIO DE GARANTIA Y SOPORTE TECNICO DE LA PLATAFORMA HP PARA EL JURADO NACIONAL DE ELECCIONES - DRET</t>
  </si>
  <si>
    <t>CP-002-2022</t>
  </si>
  <si>
    <t>CONTRATO N° 62-2022-DCG/JNE - IMPORTE 2023: 6,500.00</t>
  </si>
  <si>
    <t>SERVICIO DE SOPORTE TECNICO Y MANTENIMIENTO PREVENTIVO DE LA CENTRAL TELEFONICA DEL JURADO NACIONAL DE ELECCIONES</t>
  </si>
  <si>
    <t>20474529291 - E-BUSINESS DISTRIBUTION PERU S.A..</t>
  </si>
  <si>
    <t>CONTRATO N° 63-2022-DCG/JNE - IMPORTE 2023: 20,149.68</t>
  </si>
  <si>
    <t>ALQUILER DE INMUEBLE PAR LA OD ANCASH</t>
  </si>
  <si>
    <t>17406971015 - ALZAMORA LA ROSA SIDNEY BENJAMIN RICARDO</t>
  </si>
  <si>
    <t>30.06.2023</t>
  </si>
  <si>
    <t>ALQUILER DE INMUEBLE PARA LA OD UCAYALI</t>
  </si>
  <si>
    <t>CD-11-2021</t>
  </si>
  <si>
    <t>10094587455 - MEZA ATENCIA, CLEVER MARTIN</t>
  </si>
  <si>
    <t>03.11.2023</t>
  </si>
  <si>
    <t>ALQUILER DE INMUEBLE PARA LA OD CAJAMARCA</t>
  </si>
  <si>
    <t>10192385194 - NOVOA JULCAMORO OCTAVIO BENITO</t>
  </si>
  <si>
    <t>ALUQUILER DE INMUEBLE PARA LA OD CUSCO</t>
  </si>
  <si>
    <t>CD-7-2020</t>
  </si>
  <si>
    <t>10104925354 - SEMINARIO CARO ENRIQUE EDUARDO</t>
  </si>
  <si>
    <t>20.10.2023</t>
  </si>
  <si>
    <t>ALQUILER DE INMUEBLE PARA LA OD PIURA</t>
  </si>
  <si>
    <t>CD-7-2021</t>
  </si>
  <si>
    <t>10026138545 - SEMINARIO DE CARRASCO NELY MARGOT</t>
  </si>
  <si>
    <t>30.09.2023</t>
  </si>
  <si>
    <t>SERVICIO DE ALQUILER PARA LA OD CHICLAYO</t>
  </si>
  <si>
    <t>CD-10-2021</t>
  </si>
  <si>
    <t>10167362562 - YAHIRO LAOS DANIEL YOSIHAR</t>
  </si>
  <si>
    <t>31.10.2023</t>
  </si>
  <si>
    <t>ALQUILER DE INMUEBLE PARA LA OD HUANUCO</t>
  </si>
  <si>
    <t>CD-12-2021</t>
  </si>
  <si>
    <t>10224075508 - PALOMINO DE PENADILLO MARIA LUZ</t>
  </si>
  <si>
    <t>15.01.2024</t>
  </si>
  <si>
    <t>ALQUILER DE INMUEBLE PARA LA OD AREQUIPA</t>
  </si>
  <si>
    <t>10293996178 - HUAMAN QUISPE FELIX CONCEPCION</t>
  </si>
  <si>
    <t>15.07.2023</t>
  </si>
  <si>
    <t>ALQUILER DE INMUEBLE PARA OD PUNO</t>
  </si>
  <si>
    <t>10012895637 - PINAZO CUTIMBO MIRIAM GRACIELA</t>
  </si>
  <si>
    <t>ALQUILER DE INMUEBLE PARA LA OD TACNA</t>
  </si>
  <si>
    <t>CD-9-2021</t>
  </si>
  <si>
    <t xml:space="preserve">10061281857 - MONTOYA LOZADA CARMEN SOLEDAD  </t>
  </si>
  <si>
    <t>SERVICIO DE ALQUILER DE INMUEBLE PARA LA OD HUANCAYO</t>
  </si>
  <si>
    <t>CD-8-2021</t>
  </si>
  <si>
    <t>10199637822 - GAVILAN PERALTA ALCIDA NANCY</t>
  </si>
  <si>
    <t>SERVICIO DE ALQUILER DE INMUEBLE PARA LA OFICINA DESCONCENTRADA DE LORETO</t>
  </si>
  <si>
    <t>CD-1-2022</t>
  </si>
  <si>
    <t>10052270508 - CARDEÑA PEÑA JOSE ROGELIO</t>
  </si>
  <si>
    <t>15.03.2024</t>
  </si>
  <si>
    <t>Servicio de alquiler de inmueble par la OD AMAZONAS</t>
  </si>
  <si>
    <t>CD-4-2022</t>
  </si>
  <si>
    <t>10402175589 - MENDOZA REINA TATIANA</t>
  </si>
  <si>
    <t>28.02.2024</t>
  </si>
  <si>
    <t>ALQUILER DE INMUEBLE PARA LA OD MADRE DE DIOS</t>
  </si>
  <si>
    <t>CD-2-2022</t>
  </si>
  <si>
    <t>10048025256 - ZAVALA OTSUKA CLELIA</t>
  </si>
  <si>
    <t>ALQUILER DE INMUEBLE PARA LA OFICINA DESCONCENTRADA DE TRUJILLO</t>
  </si>
  <si>
    <t>CD-3-2022</t>
  </si>
  <si>
    <t>10047443887 - NATALY SONIA PARE ROMERO</t>
  </si>
  <si>
    <t>15.03.2025</t>
  </si>
  <si>
    <t>Alquiler de inmueble para la OD Ayacucho</t>
  </si>
  <si>
    <t>CD-6-2022</t>
  </si>
  <si>
    <t>10728923356 - FERNANDO JOSE UNTIVEROS ORTEGA</t>
  </si>
  <si>
    <t>31.03.2024</t>
  </si>
  <si>
    <t>Alquiler de inmueble para la OD ICA</t>
  </si>
  <si>
    <t>CD-7-2022</t>
  </si>
  <si>
    <t>10214443398 - ROCCA LEON PEDRO ROMULO</t>
  </si>
  <si>
    <t>SERVICIO DE ALQUILER DE INMUEBLE PARA LA OFICINA DESCONCENTRADA DE SAN MANTIN CON SEDE EN LA CIUDAD DE TARAPOTO</t>
  </si>
  <si>
    <t>CD-8-2022</t>
  </si>
  <si>
    <t>10462081443 - TORRES PALOMINO WILLIAM</t>
  </si>
  <si>
    <t>31.03.2025</t>
  </si>
  <si>
    <t>SERVICIO DE ALQUILER DE INMUEBLE PARA EL ARCHIVO CENTRAL DEL JNE-SEDE LAMPA</t>
  </si>
  <si>
    <t>15491345176 - SUCESION HOFFMANN GEORG WOLFGANG</t>
  </si>
  <si>
    <t>31.03.20222</t>
  </si>
  <si>
    <t>SERVICIO DE INTERNET PARA LAS SEDES DE LAMPA Y NAZCA</t>
  </si>
  <si>
    <t>AS-05-2020</t>
  </si>
  <si>
    <t>07.03.2023</t>
  </si>
  <si>
    <t>SERVICIO DE MANTENIMIENTO PREVENTIVO DE LA CENTRAL TELEFONICA DEL JNE</t>
  </si>
  <si>
    <t>20474529291 - E-BUSINESS DISTRIBUTION PERU S.A.- EBD PERU S.A.</t>
  </si>
  <si>
    <t>19.08.2022</t>
  </si>
  <si>
    <t>SERVICIO DE CUSTODIA DE BACKUP</t>
  </si>
  <si>
    <t>20390724919 - IRON MOUNTAIN PERU S.A.</t>
  </si>
  <si>
    <t>31.12.2022</t>
  </si>
  <si>
    <t>CONTRATACION CCOMMPLEMENTARIA  AL  SERVICIO DE TELEFONIA MOVIL</t>
  </si>
  <si>
    <t>03.07.2022</t>
  </si>
  <si>
    <t>SERVICIO DE RENOVACION DE LICENCIAMIENTO Y SOPORTE FREWALL PARA LA SEDE JESUS MARIA</t>
  </si>
  <si>
    <t>AS-20-2022</t>
  </si>
  <si>
    <t>08.05.2023</t>
  </si>
  <si>
    <t>SERVICIO DE TELEFONIA MOVIL PARA PERSONAL DEL JNE</t>
  </si>
  <si>
    <t>AS-7-2022</t>
  </si>
  <si>
    <t>16.05.2023</t>
  </si>
  <si>
    <t>CONTRATACION DEL SERVICIO DE PROGRAMA INTEGRAL DE SEGUROS - ITEM 4 SEGURO DE VIDA LEY</t>
  </si>
  <si>
    <t>CP-1-2022</t>
  </si>
  <si>
    <t>24.06.2023</t>
  </si>
  <si>
    <t>capacitacion para 5 servidodres de la oficina de servicios al ciudadano</t>
  </si>
  <si>
    <t>20155945860 - PONTIFICIA UNIVERSIDAD CATOLICA DEL PERU</t>
  </si>
  <si>
    <t>27.10.2022</t>
  </si>
  <si>
    <t>Contrato complementario N° 018-2022-DCGI del Programa Integral de Seguros</t>
  </si>
  <si>
    <t>CP-3-2020</t>
  </si>
  <si>
    <t>20418896915 - MAPFRE PERU COMPAÑIA DE SEGUROS Y REASEGUROS S.A.</t>
  </si>
  <si>
    <t>24.05.2022</t>
  </si>
  <si>
    <t>ADQUISICION DE  PETROLEO DIESEL B5 S50 Y GASOHOL 97 OCTANOS PARA FLOTA VEHICULAR</t>
  </si>
  <si>
    <t>ADQUISICION DE KIT DE MANTENIMIENTO DE IMPRESORA</t>
  </si>
  <si>
    <t>ADQUISICION DE UTILES Y MATERIALES DE OFICINA</t>
  </si>
  <si>
    <t>ADJUDICACION SIN PROCESO - ACUERDO MARCO</t>
  </si>
  <si>
    <t>ADQUISICION  DE MATERIALES DE ASEO, LIMPIEZA Y TOCADOR</t>
  </si>
  <si>
    <t>ADQUISICION DE MASCARILLAS DESCARTABLES</t>
  </si>
  <si>
    <t>ADQUISICION Y/O SUSCRIPCIONES A DIARIOS Y REVISTAS</t>
  </si>
  <si>
    <t>ADQUISICION DE BIENES DE MERCHANDISING</t>
  </si>
  <si>
    <t>SERVICIO DE EMISION DE BOLETOS AEREOS INTERNACIONALES</t>
  </si>
  <si>
    <t>SERVICIO DE EMISION DE BOLETOS AEREOS NACIONALES</t>
  </si>
  <si>
    <t>VIATICOS Y ASIGNACIONES POR COMISION DE SERVICIO EN EL INTERIOR DEL PAIS</t>
  </si>
  <si>
    <t>GASTO DE MOVILIDADES PARA ATENDER COMSIONES DE SERVICIO  DEL PERSONAL DE LAS 18 OFICINAS DESCONCENTRADAS.</t>
  </si>
  <si>
    <t>SERVICIO DE ENERGIA ELECTRICA PARA LAS PARA LAS 18 OFICINAS DESCONCENTRADAS</t>
  </si>
  <si>
    <t>SERVICIO DE ENERGIA ELECTRICA PARA LAS PARA LAS SEDES DE LIMA</t>
  </si>
  <si>
    <t>SERVICIO DE AGUA POTABLE Y DESAGUE PARA LAS PARA LAS 18 OFICINAS DESCONCENTRADAS</t>
  </si>
  <si>
    <t>SERVICIO DE AGUA POTABLE Y DESAGUE PARA LAS PARA LAS SEDES DE LIMA</t>
  </si>
  <si>
    <t>SERVICIO DE TELEFONIA MOVILES (CELULAR)</t>
  </si>
  <si>
    <t>SERVICIO DE TELEFONIA FIJA PARA LAS OFICINAS DESCONCENTRADAS</t>
  </si>
  <si>
    <t>SERVICIO DE TELEFONIA FIJA</t>
  </si>
  <si>
    <t>SERVICIO DE INTERNET  PARA LAS 18 OFICINAS DESCONCENTRADAS</t>
  </si>
  <si>
    <t>Servicio de INTERNET para las sede Central y Jesús María</t>
  </si>
  <si>
    <t>CONCURSO PÚBLICO</t>
  </si>
  <si>
    <t>Servicio de Internet Inalambrico</t>
  </si>
  <si>
    <t>Servicio de mensajería de texto masivo a telefonos celulares para gestionar la publicidad de los pronunciamientos del Pleno del JNE</t>
  </si>
  <si>
    <t>SERVICIO DE MENSAJERIA A NIVEL LOCAL Y NACIONAL PARA PARA LAS 18 OFICINAS DESCONCENTRADAS (FCCH)</t>
  </si>
  <si>
    <t>SERVICIO DE COURIER A NIVEL NACIONAL</t>
  </si>
  <si>
    <t>SERVICIO DE COURIER A NIVEL LOCAL - UC</t>
  </si>
  <si>
    <t>Servicio de red privada dedicado entre la sede principal del JNE y el RENIEC</t>
  </si>
  <si>
    <t>Servicio de Enlace dedicado de Red Privado entre las sede de Cercado de Lima y Jesús María del JNE</t>
  </si>
  <si>
    <t>Servicio de red privada dedicado entre la sede principal del JNE y el sede Cuzco (Ex RENIEC)</t>
  </si>
  <si>
    <t>Servicio de Televisión por cable o Satelital para el JNE</t>
  </si>
  <si>
    <t>Servicio de publicaciones de pronunciamientos del Pleno en el diario oficial El Peruano</t>
  </si>
  <si>
    <t>Servicio de Pubicación en el Diario Oficial  - Declaraciones Juradas de Ingreso , Bienes y Rentas de los funcionarios del JNE</t>
  </si>
  <si>
    <t>SERVICIO DE LIMPIEZA DE LOCALES</t>
  </si>
  <si>
    <t>SERVICIO DE SEGURIDAD Y VIGILANCIA</t>
  </si>
  <si>
    <t>Servicio de Mantenimiento Preventivo de la PLATAFORMA HP.</t>
  </si>
  <si>
    <t>SERVICIO DE ALQUILER DE LOCAL</t>
  </si>
  <si>
    <t>CONTRATACION DIRECTA</t>
  </si>
  <si>
    <t>Servicio de renovación de licencia de software de firmado digital de documentos en el SIJE</t>
  </si>
  <si>
    <t>Renovación del servicio de soporte de licencias de Base de Datos</t>
  </si>
  <si>
    <t>Renovación de licencias (varios)</t>
  </si>
  <si>
    <t>SEGURO VIDA LEY (ITEM 1)</t>
  </si>
  <si>
    <t>SEGURO DE VEHICULO (ITEM 2)</t>
  </si>
  <si>
    <t>SEGUROS ACCIDENTES PERSONALES (ITEM 3)</t>
  </si>
  <si>
    <t>SEGURO DE DESHONESTIDAD, DESAPARICION Y DESTRUCCION (ITEM 4)</t>
  </si>
  <si>
    <t>SEGURO MULTIRIESGO ( BIENES MUEBLES E INMUEBLES ) (ITEM 5)</t>
  </si>
  <si>
    <t xml:space="preserve">Consultoria de Monitoreo Ocupacional de Agentes Fisicos , Quimicos y Psicosociales </t>
  </si>
  <si>
    <t>SERVICIOS DE CAPACITACION EN GENERAL</t>
  </si>
  <si>
    <t>PARA VARIAS UNIDADES ORGANICAS Y DIFERENTES OBJETOS DE CONTRATACION</t>
  </si>
  <si>
    <t>SERVICIO DE SOPORTE INFORMATICO</t>
  </si>
  <si>
    <t>CONTRATO N° 63-2022-DCG/JNE - IMPORTE 2023: S/ 20,149.68</t>
  </si>
  <si>
    <t>SERVICIO DE FILTRADO DE CONTENIDOS WEB (MONITOREO DE REDES SOCIALES)</t>
  </si>
  <si>
    <t>SERVICIO DE CATERING</t>
  </si>
  <si>
    <t>SERVICIO DE MPRESION DE VINILES PARA ACTUALIZACION DE IMÁGENES FOTOGRAFICAS</t>
  </si>
  <si>
    <t>Contratacion de servicios de pruebas rapidas, moleculares y antigenas</t>
  </si>
  <si>
    <t>SERVICIO DE RESGUARDO Y TRASLADO DE VALORES</t>
  </si>
  <si>
    <t>Servicio de custodia de backup el JNE</t>
  </si>
  <si>
    <t>SERVICIO DE AUDITORIA FINANCIERA</t>
  </si>
  <si>
    <t>Servicio de auditoria externa de primer seguimiento de certificación ISO /TS 54001:2019</t>
  </si>
  <si>
    <t>Servicio de auditoria externa de recertificación ISO 37001:2016.</t>
  </si>
  <si>
    <t>SERVICIO DE TRANSMISIÓN DE AUDIO Y VIDEO VÍA INTERNET (STREAMING) DE LAS ACTIVIDADES INSTITUCIONALES DEL JNE.</t>
  </si>
  <si>
    <t>Servicio de alerta informativa y seguimiento periodístico de medios de comunicación que contengan información referente al Jurado Nacional de Elecciones.</t>
  </si>
  <si>
    <t>SERVICIOS TÉCNICOS Y PROFESIONALES DESARROLLADOS POR PERSONAS NATURALES</t>
  </si>
  <si>
    <t>JURADO NACIONAL DE ELECCONES</t>
  </si>
  <si>
    <t>´031</t>
  </si>
  <si>
    <t>SEMINARIO CARO ENRIQUE EDUARDO</t>
  </si>
  <si>
    <t>BIEN PROPIO DE TERCEROS</t>
  </si>
  <si>
    <t>21.10.2020 al 20.10. 2023</t>
  </si>
  <si>
    <t>mensual</t>
  </si>
  <si>
    <t>TATIANA MENDOZA REINA</t>
  </si>
  <si>
    <t>DEL 16 DE ENERO DE 2021 HASTA 15 DE ENERO DE 2022</t>
  </si>
  <si>
    <t>DEL 01  DE MARZO 2022 AL 28 DE FEBRERO DE 2024</t>
  </si>
  <si>
    <t>ZINANYUCA MERMA DARWIN</t>
  </si>
  <si>
    <t xml:space="preserve">Del 16 de enero al 15 de julio de 2021 </t>
  </si>
  <si>
    <t>FELIX CONCEPCION HUAMAN QUISPE</t>
  </si>
  <si>
    <t xml:space="preserve">Del 16 de julio de 2021 al 15 de julio de 2023 </t>
  </si>
  <si>
    <t>NOVOA JULCAMORO OCTAVIO BENITO</t>
  </si>
  <si>
    <t>Del 01 de enero al 30 de junio 2021</t>
  </si>
  <si>
    <t>Del 01 de Julio 2021 al 30 de junio 2023</t>
  </si>
  <si>
    <t>MONTOYA LOZADA CARMEN SOLEDAD</t>
  </si>
  <si>
    <t>´06128185</t>
  </si>
  <si>
    <t>DEL 01 DE JULIO  AL 30 DE SETIEMBRE 2021</t>
  </si>
  <si>
    <t>RAMIREZ ANGELES SILVIA REBECA</t>
  </si>
  <si>
    <t>del 01 DICIEMBRE 2020 AL 30 DE JUNIO DE 2021</t>
  </si>
  <si>
    <t>ALZAMORA LA ROSA SIDNEY BENJAMIN RICARDO</t>
  </si>
  <si>
    <t>del 01 JULIO DE 2021 AL 30 DE JUNIO DE 2023</t>
  </si>
  <si>
    <t>YAHIRO LAOS DANIEL YOSIHAR</t>
  </si>
  <si>
    <t>DEL 01 de noviembre  de 2021 al 31 de ocubre de 2023</t>
  </si>
  <si>
    <t>MARCHENA ARELLANO MARITZA MERI</t>
  </si>
  <si>
    <t>del 16 de enero de 2021 al 15 de enero de 2022</t>
  </si>
  <si>
    <t>NATALY SONIA PARE ROMERO</t>
  </si>
  <si>
    <t>´04744388</t>
  </si>
  <si>
    <t>del 16 de marzo de 2022  al 15 de marzo de 2025</t>
  </si>
  <si>
    <t>CARDEÑA PEÑA  JOSE ROGELIO</t>
  </si>
  <si>
    <t>´05227050</t>
  </si>
  <si>
    <t>del 16  de marzo de 2022 al 15 de marzo de 2024</t>
  </si>
  <si>
    <t>ZAVALA OTZUKA CLELIA</t>
  </si>
  <si>
    <t>´04802525</t>
  </si>
  <si>
    <t>DEL 01 DE ENERO AL 31 DE DICIEMBRE 2021</t>
  </si>
  <si>
    <t>DEL 01 DE MARZO DE 2022 AL 28 DE FEBRERO DE 2024</t>
  </si>
  <si>
    <t>LAU ARIZOLA AUGUSTO ALFONSO</t>
  </si>
  <si>
    <t>02618817</t>
  </si>
  <si>
    <t>DEL 01 DE JULIO DE 2019  AL 30 DE JUNIO 2022</t>
  </si>
  <si>
    <t>SEMINARIO DE CARRASCO NELY MARGOT</t>
  </si>
  <si>
    <t>02613854</t>
  </si>
  <si>
    <t>DEL 01 DE OCTUBRE  DE 2021 AL 30 DE SETIEMBRE DE 2023</t>
  </si>
  <si>
    <t>Miriam Graciela Pinazo Cutimbo</t>
  </si>
  <si>
    <t>01289563</t>
  </si>
  <si>
    <t xml:space="preserve">DEL 16 DE ENERO AL 15 DE JULIO DE 2021  </t>
  </si>
  <si>
    <t xml:space="preserve">DEL 16 DE JULIO DE 2021AL 15 DE JULIO DE 2023  </t>
  </si>
  <si>
    <t>CLEVER MARTIN MEZA ATENCIA</t>
  </si>
  <si>
    <t>09458745</t>
  </si>
  <si>
    <t>DEL 04 DE NOVIEMBRE 2020, AL 03 DE NOVIEMBRE DE 2021</t>
  </si>
  <si>
    <t>DEL 04 DE NOVIEMBRE 2021, AL 03 DE NOVIEMBRE DE 2023</t>
  </si>
  <si>
    <t>MARIA LUZ PALOMINO DE PENADILLO</t>
  </si>
  <si>
    <t>del 16 de enero de 2019 al 15 de enero de 2022</t>
  </si>
  <si>
    <t>del 16 de enero de 2022 al 15 de enero de 2024</t>
  </si>
  <si>
    <t>ROCA LEON PEDRO ROMULO</t>
  </si>
  <si>
    <t>DEL 01 DE ABRIL DE 2022 AL 31 DE MAZO 2024</t>
  </si>
  <si>
    <t>GAVILAN PERALTA ALCIDA NANCY</t>
  </si>
  <si>
    <t>DEL 01 DE OCTUBRE DE 2021 AL 30 DE SETIEMBRE 2023</t>
  </si>
  <si>
    <t>MANUEL ALEJANDRO LA SERNA QUINTANILLA</t>
  </si>
  <si>
    <t>del 01  de febrero de 2020 al 31 de enero de 2021</t>
  </si>
  <si>
    <t>FERNANDO JOSE UNTIVEROS ORTEGA</t>
  </si>
  <si>
    <t>del 01  de Abril de 2022  al 31 de marzo de 2024</t>
  </si>
  <si>
    <t>TORRES PALOMINO WILLIAM</t>
  </si>
  <si>
    <t>del 01  de Abril de 2022  al 31 de marzo de 2025</t>
  </si>
  <si>
    <t>000478</t>
  </si>
  <si>
    <t>BANCO DE LA NACION</t>
  </si>
  <si>
    <t>000-300985</t>
  </si>
  <si>
    <t>2003</t>
  </si>
  <si>
    <t>SOLES</t>
  </si>
  <si>
    <t>000-282901</t>
  </si>
  <si>
    <t>2001</t>
  </si>
  <si>
    <t>000-300985 - CUT</t>
  </si>
  <si>
    <t>2013</t>
  </si>
  <si>
    <t>0606-800910</t>
  </si>
  <si>
    <t>2014</t>
  </si>
  <si>
    <t>DOLARES</t>
  </si>
  <si>
    <t>0000-351865</t>
  </si>
  <si>
    <t>2011</t>
  </si>
  <si>
    <t>0006-833077</t>
  </si>
  <si>
    <t>00-006-001505</t>
  </si>
  <si>
    <t>2008</t>
  </si>
  <si>
    <t>0006-8205875</t>
  </si>
  <si>
    <t>2010</t>
  </si>
  <si>
    <t>000-059099</t>
  </si>
  <si>
    <t>2018</t>
  </si>
  <si>
    <t xml:space="preserve">3.SUB CUENTA RECURSOS DIRECTAM. RECAUD. </t>
  </si>
  <si>
    <t>(TRANSFE. A LA CUENTA UNICA DE TESORO)</t>
  </si>
  <si>
    <t>4. RECURSOS DIRECT. RECAUDADO MONED. EXTRANJERA</t>
  </si>
  <si>
    <t>5. JNE ENCARGOS</t>
  </si>
  <si>
    <t>6. JNE SENTENCIA JUDICIAL LEY 28411 ART. 70</t>
  </si>
  <si>
    <t>7. JNE - D. LEG. 940 (DETRACCION)</t>
  </si>
  <si>
    <t>8. JNE - RETENCIONES DEL 10% LEY 28015 ART. 21</t>
  </si>
  <si>
    <t>(GARANTIA FIEL CUMPLIMIENTO)</t>
  </si>
  <si>
    <t>9. EJECUCION DE CARTA FIANZA</t>
  </si>
  <si>
    <t>OEI.01 Optimizar los servicios de justicia electoral para la ciudadanía y las organizaciones políticas.</t>
  </si>
  <si>
    <t xml:space="preserve">OEI.02 Fortalecer la fiscalización de los procesos electorales en beneficio de los actores políticos.
</t>
  </si>
  <si>
    <t>OEI.03 Modernizar el Registro de Organizaciones Políticas.</t>
  </si>
  <si>
    <t>OEI.04 Promover la cultura democrática y la gestión del conocimiento en materia cívica y electoral en favor de la ciudadanía y las organizaciones políticas y sociales.</t>
  </si>
  <si>
    <t>OEI.05 Fortalecer la gestión institucional y la desconcentración de los servicios.</t>
  </si>
  <si>
    <t xml:space="preserve">OEI.06 Fortalecer la gestión de riesgos de desastre.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</si>
</sst>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280A]d&quot; de &quot;mmmm&quot; de &quot;yyyy;@"/>
    <numFmt numFmtId="165" formatCode="dd/mm/yyyy;@"/>
    <numFmt numFmtId="166" formatCode="m/d/yy\ h:mm\ \a"/>
    <numFmt numFmtId="167" formatCode="#0.00"/>
    <numFmt numFmtId="168" formatCode="&quot;S/&quot;#,##0.00"/>
    <numFmt numFmtId="169" formatCode="0.0%"/>
  </numFmts>
  <fonts count="4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8"/>
      <color indexed="81"/>
      <name val="Tahoma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ourier"/>
      <family val="3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12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8"/>
      <color theme="0"/>
      <name val="Arial"/>
      <family val="2"/>
    </font>
    <font>
      <sz val="14"/>
      <color theme="0"/>
      <name val="Arial"/>
      <family val="2"/>
    </font>
    <font>
      <sz val="12"/>
      <color theme="0"/>
      <name val="Arial"/>
      <family val="2"/>
    </font>
    <font>
      <b/>
      <sz val="14"/>
      <name val="Arial"/>
      <family val="2"/>
    </font>
    <font>
      <b/>
      <sz val="20"/>
      <color theme="0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0"/>
      <name val="Century Gothic"/>
      <family val="2"/>
    </font>
    <font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49" fontId="9" fillId="0" borderId="0"/>
    <xf numFmtId="0" fontId="5" fillId="0" borderId="0"/>
    <xf numFmtId="0" fontId="3" fillId="0" borderId="0"/>
    <xf numFmtId="0" fontId="44" fillId="0" borderId="0"/>
  </cellStyleXfs>
  <cellXfs count="46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/>
    <xf numFmtId="0" fontId="7" fillId="0" borderId="0" xfId="0" applyFont="1"/>
    <xf numFmtId="0" fontId="8" fillId="0" borderId="0" xfId="1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49" fontId="8" fillId="0" borderId="0" xfId="2" applyFont="1" applyAlignment="1">
      <alignment horizontal="left" vertical="center"/>
    </xf>
    <xf numFmtId="3" fontId="7" fillId="0" borderId="0" xfId="2" applyNumberFormat="1" applyFont="1" applyAlignment="1">
      <alignment vertical="center"/>
    </xf>
    <xf numFmtId="3" fontId="7" fillId="0" borderId="0" xfId="2" applyNumberFormat="1" applyFont="1" applyAlignment="1">
      <alignment horizontal="right" vertical="center"/>
    </xf>
    <xf numFmtId="49" fontId="4" fillId="0" borderId="20" xfId="2" applyFont="1" applyBorder="1" applyAlignment="1">
      <alignment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6" xfId="0" applyFont="1" applyBorder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indent="2"/>
    </xf>
    <xf numFmtId="0" fontId="3" fillId="0" borderId="4" xfId="0" applyFont="1" applyBorder="1"/>
    <xf numFmtId="0" fontId="3" fillId="0" borderId="6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22" fillId="0" borderId="0" xfId="0" applyFont="1"/>
    <xf numFmtId="0" fontId="10" fillId="0" borderId="0" xfId="1" applyFont="1" applyAlignment="1">
      <alignment vertical="center"/>
    </xf>
    <xf numFmtId="0" fontId="22" fillId="0" borderId="10" xfId="0" applyFont="1" applyBorder="1"/>
    <xf numFmtId="0" fontId="22" fillId="0" borderId="9" xfId="0" applyFont="1" applyBorder="1"/>
    <xf numFmtId="0" fontId="22" fillId="0" borderId="31" xfId="0" applyFont="1" applyBorder="1"/>
    <xf numFmtId="0" fontId="22" fillId="0" borderId="2" xfId="0" applyFont="1" applyBorder="1"/>
    <xf numFmtId="0" fontId="22" fillId="0" borderId="32" xfId="0" applyFont="1" applyBorder="1"/>
    <xf numFmtId="0" fontId="22" fillId="0" borderId="1" xfId="0" applyFont="1" applyBorder="1"/>
    <xf numFmtId="49" fontId="22" fillId="0" borderId="24" xfId="0" applyNumberFormat="1" applyFont="1" applyBorder="1" applyAlignment="1">
      <alignment horizontal="left"/>
    </xf>
    <xf numFmtId="0" fontId="22" fillId="0" borderId="23" xfId="0" applyFont="1" applyBorder="1"/>
    <xf numFmtId="0" fontId="22" fillId="0" borderId="5" xfId="0" applyFont="1" applyBorder="1"/>
    <xf numFmtId="0" fontId="22" fillId="0" borderId="6" xfId="0" applyFont="1" applyBorder="1"/>
    <xf numFmtId="0" fontId="22" fillId="0" borderId="15" xfId="0" applyFont="1" applyBorder="1"/>
    <xf numFmtId="0" fontId="22" fillId="0" borderId="22" xfId="0" applyFont="1" applyBorder="1"/>
    <xf numFmtId="0" fontId="22" fillId="0" borderId="16" xfId="0" applyFont="1" applyBorder="1"/>
    <xf numFmtId="0" fontId="22" fillId="0" borderId="17" xfId="0" applyFont="1" applyBorder="1"/>
    <xf numFmtId="0" fontId="22" fillId="0" borderId="19" xfId="0" applyFont="1" applyBorder="1"/>
    <xf numFmtId="0" fontId="22" fillId="0" borderId="35" xfId="0" applyFont="1" applyBorder="1"/>
    <xf numFmtId="49" fontId="22" fillId="0" borderId="36" xfId="0" applyNumberFormat="1" applyFont="1" applyBorder="1" applyAlignment="1">
      <alignment horizontal="left"/>
    </xf>
    <xf numFmtId="0" fontId="22" fillId="3" borderId="11" xfId="0" applyFont="1" applyFill="1" applyBorder="1" applyAlignment="1">
      <alignment horizontal="right"/>
    </xf>
    <xf numFmtId="0" fontId="22" fillId="3" borderId="7" xfId="0" applyFont="1" applyFill="1" applyBorder="1"/>
    <xf numFmtId="0" fontId="22" fillId="3" borderId="8" xfId="0" applyFont="1" applyFill="1" applyBorder="1"/>
    <xf numFmtId="0" fontId="22" fillId="3" borderId="33" xfId="0" applyFont="1" applyFill="1" applyBorder="1"/>
    <xf numFmtId="0" fontId="22" fillId="3" borderId="34" xfId="0" applyFont="1" applyFill="1" applyBorder="1"/>
    <xf numFmtId="0" fontId="22" fillId="0" borderId="24" xfId="0" applyFont="1" applyBorder="1"/>
    <xf numFmtId="0" fontId="22" fillId="0" borderId="3" xfId="0" applyFont="1" applyBorder="1"/>
    <xf numFmtId="0" fontId="22" fillId="0" borderId="4" xfId="0" applyFont="1" applyBorder="1"/>
    <xf numFmtId="0" fontId="22" fillId="0" borderId="13" xfId="0" applyFont="1" applyBorder="1"/>
    <xf numFmtId="0" fontId="22" fillId="0" borderId="21" xfId="0" applyFont="1" applyBorder="1"/>
    <xf numFmtId="0" fontId="22" fillId="0" borderId="36" xfId="0" applyFont="1" applyBorder="1" applyAlignment="1">
      <alignment horizontal="right"/>
    </xf>
    <xf numFmtId="0" fontId="23" fillId="0" borderId="0" xfId="0" applyFont="1" applyAlignment="1">
      <alignment wrapText="1"/>
    </xf>
    <xf numFmtId="0" fontId="10" fillId="0" borderId="0" xfId="0" applyFont="1"/>
    <xf numFmtId="0" fontId="22" fillId="0" borderId="0" xfId="1" applyFont="1" applyAlignment="1">
      <alignment horizontal="left" vertical="center"/>
    </xf>
    <xf numFmtId="0" fontId="22" fillId="0" borderId="0" xfId="1" applyFont="1" applyAlignment="1">
      <alignment vertical="center"/>
    </xf>
    <xf numFmtId="49" fontId="22" fillId="0" borderId="0" xfId="3" applyNumberFormat="1" applyFont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15" fillId="0" borderId="0" xfId="4" applyFont="1"/>
    <xf numFmtId="0" fontId="15" fillId="0" borderId="0" xfId="1" applyFont="1" applyAlignment="1">
      <alignment vertical="center"/>
    </xf>
    <xf numFmtId="0" fontId="24" fillId="0" borderId="0" xfId="4" applyFont="1"/>
    <xf numFmtId="0" fontId="22" fillId="0" borderId="0" xfId="4" applyFont="1"/>
    <xf numFmtId="0" fontId="10" fillId="0" borderId="0" xfId="4" applyFont="1" applyAlignment="1">
      <alignment horizontal="center"/>
    </xf>
    <xf numFmtId="164" fontId="22" fillId="0" borderId="0" xfId="0" applyNumberFormat="1" applyFont="1"/>
    <xf numFmtId="0" fontId="22" fillId="0" borderId="0" xfId="0" applyFont="1" applyAlignment="1">
      <alignment horizontal="center" wrapText="1"/>
    </xf>
    <xf numFmtId="0" fontId="10" fillId="0" borderId="0" xfId="0" applyFont="1" applyAlignment="1">
      <alignment horizontal="center" textRotation="90" wrapText="1"/>
    </xf>
    <xf numFmtId="0" fontId="2" fillId="0" borderId="25" xfId="0" applyFont="1" applyBorder="1" applyAlignment="1">
      <alignment horizontal="left" indent="2"/>
    </xf>
    <xf numFmtId="0" fontId="2" fillId="0" borderId="0" xfId="0" applyFont="1" applyAlignment="1">
      <alignment horizontal="left" indent="2"/>
    </xf>
    <xf numFmtId="0" fontId="10" fillId="0" borderId="6" xfId="1" applyFont="1" applyBorder="1" applyAlignment="1">
      <alignment vertical="center"/>
    </xf>
    <xf numFmtId="0" fontId="10" fillId="0" borderId="6" xfId="1" applyFont="1" applyBorder="1" applyAlignment="1">
      <alignment horizontal="left" vertical="center"/>
    </xf>
    <xf numFmtId="0" fontId="22" fillId="0" borderId="37" xfId="0" applyFont="1" applyBorder="1"/>
    <xf numFmtId="0" fontId="10" fillId="0" borderId="4" xfId="1" applyFont="1" applyBorder="1" applyAlignment="1">
      <alignment horizontal="left" vertical="center"/>
    </xf>
    <xf numFmtId="0" fontId="10" fillId="0" borderId="4" xfId="1" applyFont="1" applyBorder="1" applyAlignment="1">
      <alignment vertical="center"/>
    </xf>
    <xf numFmtId="0" fontId="20" fillId="4" borderId="27" xfId="1" applyFont="1" applyFill="1" applyBorder="1" applyAlignment="1">
      <alignment vertical="center"/>
    </xf>
    <xf numFmtId="0" fontId="34" fillId="4" borderId="27" xfId="1" applyFont="1" applyFill="1" applyBorder="1" applyAlignment="1">
      <alignment horizontal="center" vertical="center"/>
    </xf>
    <xf numFmtId="0" fontId="35" fillId="4" borderId="27" xfId="0" applyFont="1" applyFill="1" applyBorder="1"/>
    <xf numFmtId="0" fontId="34" fillId="4" borderId="27" xfId="1" applyFont="1" applyFill="1" applyBorder="1" applyAlignment="1">
      <alignment horizontal="center" vertical="center" wrapText="1"/>
    </xf>
    <xf numFmtId="0" fontId="37" fillId="4" borderId="27" xfId="0" applyFont="1" applyFill="1" applyBorder="1" applyAlignment="1">
      <alignment horizontal="center" vertical="center"/>
    </xf>
    <xf numFmtId="0" fontId="12" fillId="4" borderId="27" xfId="1" applyFont="1" applyFill="1" applyBorder="1" applyAlignment="1">
      <alignment horizontal="center" vertical="center" wrapText="1"/>
    </xf>
    <xf numFmtId="0" fontId="12" fillId="4" borderId="27" xfId="1" applyFont="1" applyFill="1" applyBorder="1" applyAlignment="1">
      <alignment horizontal="center" vertical="center"/>
    </xf>
    <xf numFmtId="0" fontId="34" fillId="4" borderId="39" xfId="1" applyFont="1" applyFill="1" applyBorder="1" applyAlignment="1">
      <alignment horizontal="center" vertical="center" wrapText="1"/>
    </xf>
    <xf numFmtId="0" fontId="34" fillId="4" borderId="42" xfId="1" applyFont="1" applyFill="1" applyBorder="1" applyAlignment="1">
      <alignment horizontal="center" vertical="center" wrapText="1"/>
    </xf>
    <xf numFmtId="0" fontId="34" fillId="4" borderId="43" xfId="1" applyFont="1" applyFill="1" applyBorder="1" applyAlignment="1">
      <alignment horizontal="center" vertical="center" wrapText="1"/>
    </xf>
    <xf numFmtId="0" fontId="34" fillId="4" borderId="44" xfId="1" applyFont="1" applyFill="1" applyBorder="1" applyAlignment="1">
      <alignment horizontal="center" vertical="center" wrapText="1"/>
    </xf>
    <xf numFmtId="0" fontId="37" fillId="4" borderId="28" xfId="0" applyFont="1" applyFill="1" applyBorder="1" applyAlignment="1">
      <alignment horizontal="center" vertical="center"/>
    </xf>
    <xf numFmtId="0" fontId="22" fillId="0" borderId="12" xfId="0" applyFont="1" applyBorder="1"/>
    <xf numFmtId="0" fontId="22" fillId="0" borderId="14" xfId="0" applyFont="1" applyBorder="1"/>
    <xf numFmtId="0" fontId="22" fillId="0" borderId="27" xfId="0" applyFont="1" applyBorder="1"/>
    <xf numFmtId="0" fontId="16" fillId="4" borderId="27" xfId="1" applyFont="1" applyFill="1" applyBorder="1" applyAlignment="1">
      <alignment vertical="center"/>
    </xf>
    <xf numFmtId="49" fontId="12" fillId="4" borderId="27" xfId="2" applyFont="1" applyFill="1" applyBorder="1" applyAlignment="1">
      <alignment horizontal="center" textRotation="90" wrapText="1"/>
    </xf>
    <xf numFmtId="0" fontId="29" fillId="4" borderId="27" xfId="1" applyFont="1" applyFill="1" applyBorder="1" applyAlignment="1">
      <alignment vertical="center"/>
    </xf>
    <xf numFmtId="0" fontId="25" fillId="4" borderId="27" xfId="0" applyFont="1" applyFill="1" applyBorder="1" applyAlignment="1">
      <alignment horizontal="center" wrapText="1"/>
    </xf>
    <xf numFmtId="0" fontId="16" fillId="4" borderId="38" xfId="0" applyFont="1" applyFill="1" applyBorder="1" applyAlignment="1">
      <alignment horizontal="center" vertical="center" wrapText="1"/>
    </xf>
    <xf numFmtId="0" fontId="10" fillId="6" borderId="6" xfId="1" applyFont="1" applyFill="1" applyBorder="1" applyAlignment="1">
      <alignment horizontal="left" vertical="center"/>
    </xf>
    <xf numFmtId="0" fontId="35" fillId="0" borderId="0" xfId="0" applyFont="1"/>
    <xf numFmtId="0" fontId="39" fillId="6" borderId="4" xfId="1" applyFont="1" applyFill="1" applyBorder="1" applyAlignment="1">
      <alignment horizontal="center" vertical="center"/>
    </xf>
    <xf numFmtId="0" fontId="34" fillId="6" borderId="4" xfId="1" applyFont="1" applyFill="1" applyBorder="1" applyAlignment="1">
      <alignment horizontal="center" vertical="center" wrapText="1"/>
    </xf>
    <xf numFmtId="0" fontId="34" fillId="4" borderId="27" xfId="0" applyFont="1" applyFill="1" applyBorder="1"/>
    <xf numFmtId="49" fontId="35" fillId="4" borderId="27" xfId="3" quotePrefix="1" applyNumberFormat="1" applyFont="1" applyFill="1" applyBorder="1" applyAlignment="1">
      <alignment horizontal="left" vertical="center"/>
    </xf>
    <xf numFmtId="0" fontId="20" fillId="4" borderId="27" xfId="1" applyFont="1" applyFill="1" applyBorder="1" applyAlignment="1">
      <alignment horizontal="center" vertical="center"/>
    </xf>
    <xf numFmtId="0" fontId="34" fillId="4" borderId="27" xfId="1" applyFont="1" applyFill="1" applyBorder="1" applyAlignment="1">
      <alignment vertical="center"/>
    </xf>
    <xf numFmtId="15" fontId="12" fillId="4" borderId="27" xfId="1" applyNumberFormat="1" applyFont="1" applyFill="1" applyBorder="1" applyAlignment="1">
      <alignment horizontal="center" vertical="center"/>
    </xf>
    <xf numFmtId="0" fontId="12" fillId="4" borderId="27" xfId="1" applyFont="1" applyFill="1" applyBorder="1" applyAlignment="1">
      <alignment vertical="center"/>
    </xf>
    <xf numFmtId="0" fontId="10" fillId="4" borderId="27" xfId="1" applyFont="1" applyFill="1" applyBorder="1" applyAlignment="1">
      <alignment horizontal="center" vertical="center"/>
    </xf>
    <xf numFmtId="0" fontId="10" fillId="4" borderId="27" xfId="1" applyFont="1" applyFill="1" applyBorder="1" applyAlignment="1">
      <alignment vertical="center"/>
    </xf>
    <xf numFmtId="0" fontId="12" fillId="4" borderId="27" xfId="0" applyFont="1" applyFill="1" applyBorder="1" applyAlignment="1">
      <alignment horizontal="center" vertical="center" wrapText="1"/>
    </xf>
    <xf numFmtId="0" fontId="17" fillId="4" borderId="27" xfId="0" applyFont="1" applyFill="1" applyBorder="1" applyAlignment="1">
      <alignment horizontal="center"/>
    </xf>
    <xf numFmtId="0" fontId="34" fillId="4" borderId="27" xfId="0" applyFont="1" applyFill="1" applyBorder="1" applyAlignment="1">
      <alignment horizontal="center"/>
    </xf>
    <xf numFmtId="0" fontId="10" fillId="0" borderId="17" xfId="1" applyFont="1" applyBorder="1" applyAlignment="1">
      <alignment horizontal="left" vertical="center"/>
    </xf>
    <xf numFmtId="0" fontId="22" fillId="0" borderId="17" xfId="1" applyFont="1" applyBorder="1" applyAlignment="1">
      <alignment horizontal="center" vertical="center"/>
    </xf>
    <xf numFmtId="0" fontId="22" fillId="0" borderId="17" xfId="1" applyFont="1" applyBorder="1" applyAlignment="1">
      <alignment vertical="center"/>
    </xf>
    <xf numFmtId="0" fontId="22" fillId="0" borderId="18" xfId="0" applyFont="1" applyBorder="1"/>
    <xf numFmtId="0" fontId="37" fillId="4" borderId="27" xfId="0" applyFont="1" applyFill="1" applyBorder="1"/>
    <xf numFmtId="0" fontId="22" fillId="0" borderId="24" xfId="0" applyFont="1" applyBorder="1" applyAlignment="1">
      <alignment horizontal="right"/>
    </xf>
    <xf numFmtId="0" fontId="22" fillId="3" borderId="23" xfId="0" applyFont="1" applyFill="1" applyBorder="1" applyAlignment="1">
      <alignment horizontal="right"/>
    </xf>
    <xf numFmtId="0" fontId="22" fillId="3" borderId="16" xfId="0" applyFont="1" applyFill="1" applyBorder="1"/>
    <xf numFmtId="0" fontId="22" fillId="3" borderId="17" xfId="0" applyFont="1" applyFill="1" applyBorder="1"/>
    <xf numFmtId="0" fontId="22" fillId="3" borderId="19" xfId="0" applyFont="1" applyFill="1" applyBorder="1"/>
    <xf numFmtId="0" fontId="22" fillId="3" borderId="35" xfId="0" applyFont="1" applyFill="1" applyBorder="1"/>
    <xf numFmtId="0" fontId="38" fillId="4" borderId="27" xfId="0" applyFont="1" applyFill="1" applyBorder="1" applyAlignment="1">
      <alignment horizontal="center" vertical="center" wrapText="1"/>
    </xf>
    <xf numFmtId="0" fontId="3" fillId="0" borderId="17" xfId="0" applyFont="1" applyBorder="1"/>
    <xf numFmtId="0" fontId="12" fillId="4" borderId="27" xfId="1" applyFont="1" applyFill="1" applyBorder="1" applyAlignment="1">
      <alignment horizontal="left" vertical="center"/>
    </xf>
    <xf numFmtId="0" fontId="16" fillId="4" borderId="27" xfId="0" applyFont="1" applyFill="1" applyBorder="1" applyAlignment="1">
      <alignment horizontal="right" vertical="center" wrapText="1"/>
    </xf>
    <xf numFmtId="0" fontId="12" fillId="4" borderId="27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 wrapText="1"/>
    </xf>
    <xf numFmtId="0" fontId="20" fillId="4" borderId="27" xfId="0" applyFont="1" applyFill="1" applyBorder="1" applyAlignment="1">
      <alignment horizontal="right" vertical="center" indent="2"/>
    </xf>
    <xf numFmtId="0" fontId="20" fillId="4" borderId="27" xfId="0" applyFont="1" applyFill="1" applyBorder="1" applyAlignment="1">
      <alignment vertical="center"/>
    </xf>
    <xf numFmtId="49" fontId="13" fillId="4" borderId="27" xfId="2" applyFont="1" applyFill="1" applyBorder="1" applyAlignment="1">
      <alignment horizontal="center" textRotation="90" wrapText="1"/>
    </xf>
    <xf numFmtId="49" fontId="13" fillId="4" borderId="27" xfId="2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 wrapText="1"/>
    </xf>
    <xf numFmtId="0" fontId="10" fillId="0" borderId="0" xfId="4" applyFont="1"/>
    <xf numFmtId="49" fontId="10" fillId="0" borderId="0" xfId="3" applyNumberFormat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2" fillId="0" borderId="0" xfId="0" applyFont="1" applyAlignment="1">
      <alignment vertical="top"/>
    </xf>
    <xf numFmtId="0" fontId="13" fillId="4" borderId="28" xfId="0" applyFont="1" applyFill="1" applyBorder="1" applyAlignment="1">
      <alignment horizontal="center" vertical="center" wrapText="1"/>
    </xf>
    <xf numFmtId="164" fontId="34" fillId="4" borderId="38" xfId="0" applyNumberFormat="1" applyFont="1" applyFill="1" applyBorder="1" applyAlignment="1">
      <alignment horizontal="center" vertical="center" textRotation="90" wrapText="1"/>
    </xf>
    <xf numFmtId="0" fontId="35" fillId="4" borderId="39" xfId="0" applyFont="1" applyFill="1" applyBorder="1"/>
    <xf numFmtId="0" fontId="22" fillId="0" borderId="6" xfId="1" applyFont="1" applyBorder="1" applyAlignment="1">
      <alignment horizontal="left" vertical="center"/>
    </xf>
    <xf numFmtId="0" fontId="20" fillId="4" borderId="36" xfId="1" applyFont="1" applyFill="1" applyBorder="1" applyAlignment="1">
      <alignment horizontal="center" vertical="center"/>
    </xf>
    <xf numFmtId="0" fontId="22" fillId="5" borderId="6" xfId="1" applyFont="1" applyFill="1" applyBorder="1" applyAlignment="1">
      <alignment horizontal="left" vertical="center"/>
    </xf>
    <xf numFmtId="0" fontId="22" fillId="0" borderId="6" xfId="1" applyFont="1" applyBorder="1" applyAlignment="1">
      <alignment vertical="center"/>
    </xf>
    <xf numFmtId="0" fontId="30" fillId="4" borderId="38" xfId="0" applyFont="1" applyFill="1" applyBorder="1" applyAlignment="1">
      <alignment horizontal="center" vertical="center" textRotation="90" wrapText="1"/>
    </xf>
    <xf numFmtId="0" fontId="32" fillId="4" borderId="38" xfId="0" applyFont="1" applyFill="1" applyBorder="1" applyAlignment="1">
      <alignment horizontal="center" vertical="center" textRotation="90" wrapText="1"/>
    </xf>
    <xf numFmtId="0" fontId="29" fillId="4" borderId="38" xfId="0" applyFont="1" applyFill="1" applyBorder="1" applyAlignment="1">
      <alignment horizontal="center" vertical="center" textRotation="90" wrapText="1"/>
    </xf>
    <xf numFmtId="49" fontId="28" fillId="4" borderId="39" xfId="2" applyFont="1" applyFill="1" applyBorder="1" applyAlignment="1">
      <alignment horizontal="left" vertical="center"/>
    </xf>
    <xf numFmtId="0" fontId="7" fillId="0" borderId="6" xfId="0" applyFont="1" applyBorder="1"/>
    <xf numFmtId="3" fontId="7" fillId="0" borderId="6" xfId="0" applyNumberFormat="1" applyFont="1" applyBorder="1"/>
    <xf numFmtId="0" fontId="27" fillId="0" borderId="6" xfId="0" applyFont="1" applyBorder="1"/>
    <xf numFmtId="0" fontId="27" fillId="0" borderId="6" xfId="0" applyFont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26" fillId="0" borderId="6" xfId="0" applyFont="1" applyBorder="1" applyAlignment="1">
      <alignment horizontal="center"/>
    </xf>
    <xf numFmtId="0" fontId="12" fillId="4" borderId="38" xfId="1" applyFont="1" applyFill="1" applyBorder="1" applyAlignment="1">
      <alignment horizontal="center" vertical="center"/>
    </xf>
    <xf numFmtId="0" fontId="34" fillId="4" borderId="39" xfId="1" applyFont="1" applyFill="1" applyBorder="1" applyAlignment="1">
      <alignment horizontal="center" vertical="center"/>
    </xf>
    <xf numFmtId="0" fontId="34" fillId="4" borderId="39" xfId="1" applyFont="1" applyFill="1" applyBorder="1" applyAlignment="1">
      <alignment vertical="center"/>
    </xf>
    <xf numFmtId="0" fontId="34" fillId="5" borderId="6" xfId="1" applyFont="1" applyFill="1" applyBorder="1" applyAlignment="1">
      <alignment horizontal="center" vertical="center"/>
    </xf>
    <xf numFmtId="0" fontId="22" fillId="0" borderId="6" xfId="1" applyFont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 wrapText="1"/>
    </xf>
    <xf numFmtId="164" fontId="12" fillId="4" borderId="38" xfId="0" applyNumberFormat="1" applyFont="1" applyFill="1" applyBorder="1" applyAlignment="1">
      <alignment horizontal="center" textRotation="90" wrapText="1"/>
    </xf>
    <xf numFmtId="0" fontId="34" fillId="4" borderId="38" xfId="4" applyFont="1" applyFill="1" applyBorder="1" applyAlignment="1">
      <alignment horizontal="center" vertical="center"/>
    </xf>
    <xf numFmtId="0" fontId="34" fillId="4" borderId="38" xfId="4" applyFont="1" applyFill="1" applyBorder="1" applyAlignment="1">
      <alignment horizontal="center" vertical="center" wrapText="1"/>
    </xf>
    <xf numFmtId="0" fontId="20" fillId="4" borderId="39" xfId="4" applyFont="1" applyFill="1" applyBorder="1" applyAlignment="1">
      <alignment horizontal="center"/>
    </xf>
    <xf numFmtId="0" fontId="34" fillId="4" borderId="39" xfId="4" applyFont="1" applyFill="1" applyBorder="1" applyAlignment="1">
      <alignment horizontal="center"/>
    </xf>
    <xf numFmtId="0" fontId="35" fillId="4" borderId="39" xfId="4" applyFont="1" applyFill="1" applyBorder="1"/>
    <xf numFmtId="0" fontId="22" fillId="0" borderId="6" xfId="4" applyFont="1" applyBorder="1"/>
    <xf numFmtId="3" fontId="22" fillId="0" borderId="6" xfId="4" applyNumberFormat="1" applyFont="1" applyBorder="1"/>
    <xf numFmtId="0" fontId="19" fillId="0" borderId="0" xfId="0" applyFont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2" fillId="0" borderId="4" xfId="0" applyFont="1" applyBorder="1" applyAlignment="1">
      <alignment horizontal="center" vertical="center" wrapText="1"/>
    </xf>
    <xf numFmtId="10" fontId="22" fillId="0" borderId="4" xfId="0" applyNumberFormat="1" applyFont="1" applyBorder="1" applyAlignment="1">
      <alignment horizontal="center" vertical="center" wrapText="1"/>
    </xf>
    <xf numFmtId="9" fontId="22" fillId="0" borderId="4" xfId="0" applyNumberFormat="1" applyFont="1" applyBorder="1" applyAlignment="1">
      <alignment horizontal="center" vertical="center" wrapText="1"/>
    </xf>
    <xf numFmtId="10" fontId="22" fillId="0" borderId="6" xfId="0" applyNumberFormat="1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9" fontId="22" fillId="0" borderId="6" xfId="0" applyNumberFormat="1" applyFont="1" applyBorder="1" applyAlignment="1">
      <alignment horizontal="center" vertical="center" wrapText="1"/>
    </xf>
    <xf numFmtId="0" fontId="34" fillId="4" borderId="27" xfId="0" applyFont="1" applyFill="1" applyBorder="1" applyAlignment="1">
      <alignment horizontal="center" vertical="center" wrapText="1"/>
    </xf>
    <xf numFmtId="0" fontId="21" fillId="4" borderId="27" xfId="1" applyFont="1" applyFill="1" applyBorder="1" applyAlignment="1">
      <alignment horizontal="center" vertical="center"/>
    </xf>
    <xf numFmtId="0" fontId="34" fillId="4" borderId="38" xfId="0" applyFont="1" applyFill="1" applyBorder="1" applyAlignment="1">
      <alignment horizontal="center" vertical="center" wrapText="1"/>
    </xf>
    <xf numFmtId="2" fontId="22" fillId="0" borderId="4" xfId="0" applyNumberFormat="1" applyFont="1" applyBorder="1" applyAlignment="1">
      <alignment horizontal="center" vertical="center" wrapText="1"/>
    </xf>
    <xf numFmtId="2" fontId="22" fillId="0" borderId="6" xfId="0" applyNumberFormat="1" applyFont="1" applyBorder="1" applyAlignment="1">
      <alignment horizontal="center" vertical="center" wrapText="1"/>
    </xf>
    <xf numFmtId="0" fontId="41" fillId="0" borderId="6" xfId="4" applyFont="1" applyBorder="1"/>
    <xf numFmtId="0" fontId="18" fillId="0" borderId="6" xfId="4" applyFont="1" applyBorder="1" applyAlignment="1">
      <alignment horizontal="center" vertical="center"/>
    </xf>
    <xf numFmtId="4" fontId="4" fillId="0" borderId="6" xfId="4" applyNumberFormat="1" applyFont="1" applyBorder="1" applyAlignment="1">
      <alignment horizontal="center" vertical="center"/>
    </xf>
    <xf numFmtId="4" fontId="4" fillId="0" borderId="0" xfId="0" applyNumberFormat="1" applyFont="1"/>
    <xf numFmtId="4" fontId="22" fillId="0" borderId="0" xfId="0" applyNumberFormat="1" applyFont="1"/>
    <xf numFmtId="0" fontId="4" fillId="0" borderId="6" xfId="4" applyFont="1" applyBorder="1" applyAlignment="1">
      <alignment horizontal="center" vertical="center"/>
    </xf>
    <xf numFmtId="0" fontId="18" fillId="0" borderId="6" xfId="4" applyFont="1" applyBorder="1"/>
    <xf numFmtId="0" fontId="4" fillId="0" borderId="0" xfId="4" applyFont="1" applyAlignment="1">
      <alignment vertical="center" wrapText="1"/>
    </xf>
    <xf numFmtId="0" fontId="18" fillId="0" borderId="17" xfId="4" applyFont="1" applyBorder="1"/>
    <xf numFmtId="0" fontId="4" fillId="0" borderId="6" xfId="0" applyFont="1" applyBorder="1"/>
    <xf numFmtId="0" fontId="4" fillId="0" borderId="6" xfId="0" applyFont="1" applyBorder="1" applyAlignment="1">
      <alignment wrapText="1"/>
    </xf>
    <xf numFmtId="4" fontId="4" fillId="0" borderId="6" xfId="0" applyNumberFormat="1" applyFont="1" applyBorder="1" applyAlignment="1">
      <alignment horizontal="center"/>
    </xf>
    <xf numFmtId="0" fontId="4" fillId="0" borderId="6" xfId="1" applyFont="1" applyBorder="1" applyAlignment="1">
      <alignment horizontal="left" vertical="center" wrapText="1"/>
    </xf>
    <xf numFmtId="0" fontId="18" fillId="0" borderId="6" xfId="4" applyFont="1" applyBorder="1" applyAlignment="1">
      <alignment vertical="center" wrapText="1"/>
    </xf>
    <xf numFmtId="0" fontId="18" fillId="0" borderId="6" xfId="4" applyFont="1" applyBorder="1" applyAlignment="1">
      <alignment vertical="center"/>
    </xf>
    <xf numFmtId="0" fontId="4" fillId="0" borderId="6" xfId="4" applyFont="1" applyBorder="1" applyAlignment="1">
      <alignment vertical="center" wrapText="1"/>
    </xf>
    <xf numFmtId="164" fontId="4" fillId="0" borderId="6" xfId="0" applyNumberFormat="1" applyFont="1" applyBorder="1"/>
    <xf numFmtId="164" fontId="4" fillId="0" borderId="6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12" fillId="4" borderId="39" xfId="0" applyFont="1" applyFill="1" applyBorder="1" applyAlignment="1">
      <alignment horizontal="center"/>
    </xf>
    <xf numFmtId="0" fontId="12" fillId="4" borderId="39" xfId="0" applyFont="1" applyFill="1" applyBorder="1"/>
    <xf numFmtId="164" fontId="12" fillId="4" borderId="39" xfId="0" applyNumberFormat="1" applyFont="1" applyFill="1" applyBorder="1"/>
    <xf numFmtId="4" fontId="12" fillId="4" borderId="39" xfId="0" applyNumberFormat="1" applyFont="1" applyFill="1" applyBorder="1"/>
    <xf numFmtId="0" fontId="12" fillId="0" borderId="0" xfId="0" applyFont="1"/>
    <xf numFmtId="0" fontId="4" fillId="0" borderId="14" xfId="0" applyFont="1" applyBorder="1" applyAlignment="1">
      <alignment horizontal="justify" vertical="center" wrapText="1"/>
    </xf>
    <xf numFmtId="0" fontId="18" fillId="2" borderId="14" xfId="0" applyFont="1" applyFill="1" applyBorder="1" applyAlignment="1">
      <alignment horizontal="left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3" fontId="2" fillId="0" borderId="3" xfId="2" applyNumberFormat="1" applyFont="1" applyBorder="1" applyAlignment="1">
      <alignment vertical="center"/>
    </xf>
    <xf numFmtId="3" fontId="2" fillId="0" borderId="4" xfId="2" applyNumberFormat="1" applyFont="1" applyBorder="1" applyAlignment="1">
      <alignment vertical="center"/>
    </xf>
    <xf numFmtId="3" fontId="2" fillId="0" borderId="12" xfId="2" applyNumberFormat="1" applyFont="1" applyBorder="1" applyAlignment="1">
      <alignment vertical="center"/>
    </xf>
    <xf numFmtId="9" fontId="2" fillId="0" borderId="13" xfId="2" applyNumberFormat="1" applyFont="1" applyBorder="1" applyAlignment="1">
      <alignment vertical="center"/>
    </xf>
    <xf numFmtId="9" fontId="13" fillId="4" borderId="27" xfId="2" applyNumberFormat="1" applyFont="1" applyFill="1" applyBorder="1" applyAlignment="1">
      <alignment horizontal="right" vertical="center"/>
    </xf>
    <xf numFmtId="3" fontId="13" fillId="4" borderId="27" xfId="2" applyNumberFormat="1" applyFont="1" applyFill="1" applyBorder="1" applyAlignment="1">
      <alignment horizontal="right" vertical="center"/>
    </xf>
    <xf numFmtId="0" fontId="12" fillId="4" borderId="27" xfId="0" applyFont="1" applyFill="1" applyBorder="1" applyAlignment="1">
      <alignment horizontal="left" vertical="center"/>
    </xf>
    <xf numFmtId="9" fontId="7" fillId="0" borderId="6" xfId="0" applyNumberFormat="1" applyFont="1" applyBorder="1"/>
    <xf numFmtId="3" fontId="33" fillId="4" borderId="39" xfId="0" applyNumberFormat="1" applyFont="1" applyFill="1" applyBorder="1" applyAlignment="1">
      <alignment vertical="center"/>
    </xf>
    <xf numFmtId="9" fontId="33" fillId="4" borderId="39" xfId="0" applyNumberFormat="1" applyFont="1" applyFill="1" applyBorder="1" applyAlignment="1">
      <alignment vertical="center"/>
    </xf>
    <xf numFmtId="0" fontId="27" fillId="0" borderId="6" xfId="0" applyFont="1" applyBorder="1" applyAlignment="1">
      <alignment vertical="center"/>
    </xf>
    <xf numFmtId="3" fontId="7" fillId="0" borderId="6" xfId="0" applyNumberFormat="1" applyFont="1" applyBorder="1" applyAlignment="1">
      <alignment vertical="center"/>
    </xf>
    <xf numFmtId="9" fontId="7" fillId="0" borderId="6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37" fillId="4" borderId="27" xfId="0" applyFont="1" applyFill="1" applyBorder="1" applyAlignment="1">
      <alignment vertical="center"/>
    </xf>
    <xf numFmtId="3" fontId="35" fillId="4" borderId="27" xfId="0" applyNumberFormat="1" applyFont="1" applyFill="1" applyBorder="1" applyAlignment="1">
      <alignment vertical="center"/>
    </xf>
    <xf numFmtId="9" fontId="35" fillId="4" borderId="27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3" fontId="22" fillId="0" borderId="31" xfId="0" applyNumberFormat="1" applyFont="1" applyBorder="1" applyAlignment="1">
      <alignment vertical="center"/>
    </xf>
    <xf numFmtId="3" fontId="22" fillId="0" borderId="2" xfId="0" applyNumberFormat="1" applyFont="1" applyBorder="1" applyAlignment="1">
      <alignment vertical="center"/>
    </xf>
    <xf numFmtId="3" fontId="22" fillId="0" borderId="15" xfId="0" applyNumberFormat="1" applyFont="1" applyBorder="1" applyAlignment="1">
      <alignment vertical="center"/>
    </xf>
    <xf numFmtId="3" fontId="22" fillId="0" borderId="32" xfId="0" applyNumberFormat="1" applyFont="1" applyBorder="1" applyAlignment="1">
      <alignment vertical="center"/>
    </xf>
    <xf numFmtId="3" fontId="22" fillId="0" borderId="1" xfId="0" applyNumberFormat="1" applyFont="1" applyBorder="1" applyAlignment="1">
      <alignment vertical="center"/>
    </xf>
    <xf numFmtId="9" fontId="22" fillId="0" borderId="32" xfId="0" applyNumberFormat="1" applyFont="1" applyBorder="1" applyAlignment="1">
      <alignment vertical="center"/>
    </xf>
    <xf numFmtId="49" fontId="22" fillId="0" borderId="24" xfId="0" applyNumberFormat="1" applyFont="1" applyBorder="1" applyAlignment="1">
      <alignment horizontal="left" vertical="center"/>
    </xf>
    <xf numFmtId="0" fontId="22" fillId="0" borderId="23" xfId="0" applyFont="1" applyBorder="1" applyAlignment="1">
      <alignment vertical="center"/>
    </xf>
    <xf numFmtId="3" fontId="22" fillId="0" borderId="5" xfId="0" applyNumberFormat="1" applyFont="1" applyBorder="1" applyAlignment="1">
      <alignment vertical="center"/>
    </xf>
    <xf numFmtId="3" fontId="22" fillId="0" borderId="6" xfId="0" applyNumberFormat="1" applyFont="1" applyBorder="1" applyAlignment="1">
      <alignment vertical="center"/>
    </xf>
    <xf numFmtId="3" fontId="22" fillId="0" borderId="22" xfId="0" applyNumberFormat="1" applyFont="1" applyBorder="1" applyAlignment="1">
      <alignment vertical="center"/>
    </xf>
    <xf numFmtId="9" fontId="22" fillId="0" borderId="15" xfId="0" applyNumberFormat="1" applyFont="1" applyBorder="1" applyAlignment="1">
      <alignment vertical="center"/>
    </xf>
    <xf numFmtId="0" fontId="22" fillId="0" borderId="36" xfId="0" applyFont="1" applyBorder="1" applyAlignment="1">
      <alignment horizontal="right" vertical="center"/>
    </xf>
    <xf numFmtId="0" fontId="22" fillId="3" borderId="11" xfId="0" applyFont="1" applyFill="1" applyBorder="1" applyAlignment="1">
      <alignment horizontal="right" vertical="center"/>
    </xf>
    <xf numFmtId="0" fontId="22" fillId="3" borderId="7" xfId="0" applyFont="1" applyFill="1" applyBorder="1" applyAlignment="1">
      <alignment vertical="center"/>
    </xf>
    <xf numFmtId="0" fontId="22" fillId="3" borderId="8" xfId="0" applyFont="1" applyFill="1" applyBorder="1" applyAlignment="1">
      <alignment vertical="center"/>
    </xf>
    <xf numFmtId="0" fontId="22" fillId="3" borderId="33" xfId="0" applyFont="1" applyFill="1" applyBorder="1" applyAlignment="1">
      <alignment vertical="center"/>
    </xf>
    <xf numFmtId="0" fontId="22" fillId="3" borderId="34" xfId="0" applyFont="1" applyFill="1" applyBorder="1" applyAlignment="1">
      <alignment vertical="center"/>
    </xf>
    <xf numFmtId="9" fontId="22" fillId="3" borderId="33" xfId="0" applyNumberFormat="1" applyFont="1" applyFill="1" applyBorder="1" applyAlignment="1">
      <alignment vertical="center"/>
    </xf>
    <xf numFmtId="0" fontId="22" fillId="0" borderId="31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9" fontId="22" fillId="0" borderId="33" xfId="0" applyNumberFormat="1" applyFont="1" applyBorder="1" applyAlignment="1">
      <alignment vertical="center"/>
    </xf>
    <xf numFmtId="9" fontId="22" fillId="3" borderId="19" xfId="0" applyNumberFormat="1" applyFont="1" applyFill="1" applyBorder="1" applyAlignment="1">
      <alignment vertical="center"/>
    </xf>
    <xf numFmtId="4" fontId="34" fillId="6" borderId="4" xfId="1" applyNumberFormat="1" applyFont="1" applyFill="1" applyBorder="1" applyAlignment="1">
      <alignment horizontal="center" vertical="center" wrapText="1"/>
    </xf>
    <xf numFmtId="0" fontId="43" fillId="0" borderId="4" xfId="0" applyFont="1" applyBorder="1" applyAlignment="1">
      <alignment horizontal="left" vertical="center" wrapText="1"/>
    </xf>
    <xf numFmtId="0" fontId="43" fillId="0" borderId="4" xfId="0" applyFont="1" applyBorder="1" applyAlignment="1">
      <alignment horizontal="center" vertical="center" wrapText="1"/>
    </xf>
    <xf numFmtId="0" fontId="22" fillId="0" borderId="4" xfId="1" applyFont="1" applyBorder="1" applyAlignment="1">
      <alignment horizontal="center" vertical="center" wrapText="1"/>
    </xf>
    <xf numFmtId="4" fontId="43" fillId="0" borderId="4" xfId="0" applyNumberFormat="1" applyFont="1" applyBorder="1" applyAlignment="1">
      <alignment horizontal="center" vertical="center" wrapText="1"/>
    </xf>
    <xf numFmtId="165" fontId="43" fillId="0" borderId="4" xfId="0" applyNumberFormat="1" applyFont="1" applyBorder="1" applyAlignment="1">
      <alignment horizontal="center" vertical="center" wrapText="1"/>
    </xf>
    <xf numFmtId="0" fontId="22" fillId="0" borderId="4" xfId="1" applyFont="1" applyBorder="1" applyAlignment="1">
      <alignment horizontal="left" vertical="center" wrapText="1"/>
    </xf>
    <xf numFmtId="0" fontId="43" fillId="0" borderId="6" xfId="0" applyFont="1" applyBorder="1" applyAlignment="1">
      <alignment horizontal="left" vertical="center" wrapText="1"/>
    </xf>
    <xf numFmtId="0" fontId="43" fillId="0" borderId="6" xfId="0" applyFont="1" applyBorder="1" applyAlignment="1">
      <alignment horizontal="center" vertical="center" wrapText="1"/>
    </xf>
    <xf numFmtId="4" fontId="43" fillId="0" borderId="6" xfId="0" applyNumberFormat="1" applyFont="1" applyBorder="1" applyAlignment="1">
      <alignment horizontal="center" vertical="center" wrapText="1"/>
    </xf>
    <xf numFmtId="166" fontId="43" fillId="0" borderId="6" xfId="0" applyNumberFormat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left" vertical="center" wrapText="1"/>
    </xf>
    <xf numFmtId="0" fontId="43" fillId="0" borderId="6" xfId="0" applyFont="1" applyBorder="1" applyAlignment="1">
      <alignment horizontal="left" vertical="top" wrapText="1"/>
    </xf>
    <xf numFmtId="0" fontId="39" fillId="6" borderId="6" xfId="1" applyFont="1" applyFill="1" applyBorder="1" applyAlignment="1">
      <alignment horizontal="center" vertical="center" wrapText="1"/>
    </xf>
    <xf numFmtId="0" fontId="10" fillId="6" borderId="6" xfId="1" applyFont="1" applyFill="1" applyBorder="1" applyAlignment="1">
      <alignment horizontal="center" vertical="center" wrapText="1"/>
    </xf>
    <xf numFmtId="4" fontId="10" fillId="6" borderId="6" xfId="1" applyNumberFormat="1" applyFont="1" applyFill="1" applyBorder="1" applyAlignment="1">
      <alignment horizontal="center" vertical="center" wrapText="1"/>
    </xf>
    <xf numFmtId="0" fontId="10" fillId="6" borderId="6" xfId="1" applyFont="1" applyFill="1" applyBorder="1" applyAlignment="1">
      <alignment horizontal="left" vertical="center" wrapText="1"/>
    </xf>
    <xf numFmtId="4" fontId="22" fillId="0" borderId="6" xfId="1" applyNumberFormat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49" fontId="22" fillId="0" borderId="6" xfId="3" applyNumberFormat="1" applyFont="1" applyBorder="1" applyAlignment="1">
      <alignment horizontal="left" vertical="center" wrapText="1"/>
    </xf>
    <xf numFmtId="49" fontId="22" fillId="0" borderId="6" xfId="3" applyNumberFormat="1" applyFont="1" applyBorder="1" applyAlignment="1">
      <alignment horizontal="center" vertical="center" wrapText="1"/>
    </xf>
    <xf numFmtId="4" fontId="22" fillId="0" borderId="6" xfId="3" applyNumberFormat="1" applyFont="1" applyBorder="1" applyAlignment="1">
      <alignment horizontal="center" vertical="center" wrapText="1"/>
    </xf>
    <xf numFmtId="49" fontId="22" fillId="0" borderId="6" xfId="3" applyNumberFormat="1" applyFont="1" applyBorder="1" applyAlignment="1">
      <alignment horizontal="left" vertical="center"/>
    </xf>
    <xf numFmtId="0" fontId="22" fillId="0" borderId="6" xfId="0" applyFont="1" applyBorder="1" applyAlignment="1">
      <alignment horizontal="center" wrapText="1"/>
    </xf>
    <xf numFmtId="0" fontId="22" fillId="0" borderId="6" xfId="0" applyFont="1" applyBorder="1" applyAlignment="1">
      <alignment horizontal="left" wrapText="1"/>
    </xf>
    <xf numFmtId="4" fontId="22" fillId="0" borderId="6" xfId="0" applyNumberFormat="1" applyFont="1" applyBorder="1" applyAlignment="1">
      <alignment horizontal="center" wrapText="1"/>
    </xf>
    <xf numFmtId="167" fontId="43" fillId="0" borderId="6" xfId="0" applyNumberFormat="1" applyFont="1" applyBorder="1" applyAlignment="1">
      <alignment horizontal="right" vertical="center" wrapText="1"/>
    </xf>
    <xf numFmtId="167" fontId="43" fillId="0" borderId="6" xfId="0" applyNumberFormat="1" applyFont="1" applyBorder="1" applyAlignment="1">
      <alignment horizontal="center" vertical="center" wrapText="1"/>
    </xf>
    <xf numFmtId="165" fontId="43" fillId="0" borderId="6" xfId="0" applyNumberFormat="1" applyFont="1" applyBorder="1" applyAlignment="1">
      <alignment horizontal="center" vertical="center" wrapText="1"/>
    </xf>
    <xf numFmtId="165" fontId="43" fillId="0" borderId="6" xfId="0" applyNumberFormat="1" applyFont="1" applyBorder="1" applyAlignment="1">
      <alignment horizontal="left" vertical="center" wrapText="1"/>
    </xf>
    <xf numFmtId="168" fontId="43" fillId="0" borderId="6" xfId="0" applyNumberFormat="1" applyFont="1" applyBorder="1" applyAlignment="1">
      <alignment horizontal="center" vertical="center" wrapText="1"/>
    </xf>
    <xf numFmtId="49" fontId="43" fillId="0" borderId="6" xfId="0" applyNumberFormat="1" applyFont="1" applyBorder="1" applyAlignment="1">
      <alignment horizontal="center" vertical="center" wrapText="1"/>
    </xf>
    <xf numFmtId="167" fontId="43" fillId="0" borderId="6" xfId="0" applyNumberFormat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20" fillId="4" borderId="27" xfId="1" applyFont="1" applyFill="1" applyBorder="1" applyAlignment="1">
      <alignment horizontal="center" vertical="center" wrapText="1"/>
    </xf>
    <xf numFmtId="4" fontId="34" fillId="4" borderId="27" xfId="1" applyNumberFormat="1" applyFont="1" applyFill="1" applyBorder="1" applyAlignment="1">
      <alignment horizontal="center" vertical="center"/>
    </xf>
    <xf numFmtId="0" fontId="22" fillId="0" borderId="6" xfId="0" applyFont="1" applyBorder="1" applyAlignment="1">
      <alignment vertical="center" wrapText="1"/>
    </xf>
    <xf numFmtId="4" fontId="22" fillId="0" borderId="6" xfId="0" applyNumberFormat="1" applyFont="1" applyBorder="1" applyAlignment="1">
      <alignment horizontal="center" vertical="center" wrapText="1"/>
    </xf>
    <xf numFmtId="0" fontId="45" fillId="5" borderId="6" xfId="5" applyFont="1" applyFill="1" applyBorder="1" applyAlignment="1">
      <alignment vertical="center" wrapText="1"/>
    </xf>
    <xf numFmtId="0" fontId="45" fillId="5" borderId="6" xfId="5" applyFont="1" applyFill="1" applyBorder="1" applyAlignment="1">
      <alignment horizontal="left" vertical="center" wrapText="1"/>
    </xf>
    <xf numFmtId="0" fontId="45" fillId="0" borderId="6" xfId="5" applyFont="1" applyBorder="1" applyAlignment="1">
      <alignment vertical="center" wrapText="1"/>
    </xf>
    <xf numFmtId="0" fontId="45" fillId="0" borderId="6" xfId="5" applyFont="1" applyBorder="1" applyAlignment="1">
      <alignment horizontal="center" vertical="center" wrapText="1"/>
    </xf>
    <xf numFmtId="0" fontId="0" fillId="5" borderId="6" xfId="0" applyFill="1" applyBorder="1" applyAlignment="1">
      <alignment vertical="center" wrapText="1"/>
    </xf>
    <xf numFmtId="0" fontId="45" fillId="7" borderId="6" xfId="5" applyFont="1" applyFill="1" applyBorder="1" applyAlignment="1">
      <alignment vertical="center" wrapText="1"/>
    </xf>
    <xf numFmtId="4" fontId="45" fillId="5" borderId="6" xfId="5" applyNumberFormat="1" applyFont="1" applyFill="1" applyBorder="1" applyAlignment="1">
      <alignment horizontal="center" vertical="center" wrapText="1"/>
    </xf>
    <xf numFmtId="0" fontId="45" fillId="5" borderId="6" xfId="5" applyFont="1" applyFill="1" applyBorder="1" applyAlignment="1">
      <alignment horizontal="center" vertical="center" wrapText="1"/>
    </xf>
    <xf numFmtId="0" fontId="22" fillId="0" borderId="6" xfId="0" quotePrefix="1" applyFont="1" applyBorder="1" applyAlignment="1">
      <alignment horizontal="center" vertical="center" wrapText="1"/>
    </xf>
    <xf numFmtId="0" fontId="45" fillId="0" borderId="6" xfId="5" applyFont="1" applyBorder="1" applyAlignment="1">
      <alignment horizontal="left" vertical="center" wrapText="1"/>
    </xf>
    <xf numFmtId="4" fontId="35" fillId="4" borderId="39" xfId="0" applyNumberFormat="1" applyFont="1" applyFill="1" applyBorder="1"/>
    <xf numFmtId="0" fontId="22" fillId="0" borderId="6" xfId="4" applyFont="1" applyBorder="1" applyAlignment="1">
      <alignment horizontal="center"/>
    </xf>
    <xf numFmtId="3" fontId="22" fillId="0" borderId="6" xfId="4" applyNumberFormat="1" applyFont="1" applyBorder="1" applyAlignment="1">
      <alignment horizontal="center"/>
    </xf>
    <xf numFmtId="4" fontId="22" fillId="0" borderId="6" xfId="4" applyNumberFormat="1" applyFont="1" applyBorder="1"/>
    <xf numFmtId="0" fontId="22" fillId="0" borderId="6" xfId="4" applyFont="1" applyBorder="1" applyAlignment="1">
      <alignment horizontal="center" vertical="center"/>
    </xf>
    <xf numFmtId="3" fontId="22" fillId="0" borderId="6" xfId="4" applyNumberFormat="1" applyFont="1" applyBorder="1" applyAlignment="1">
      <alignment horizontal="center" vertical="center"/>
    </xf>
    <xf numFmtId="4" fontId="22" fillId="0" borderId="6" xfId="4" applyNumberFormat="1" applyFont="1" applyBorder="1" applyAlignment="1">
      <alignment vertical="center"/>
    </xf>
    <xf numFmtId="0" fontId="22" fillId="0" borderId="6" xfId="4" applyFont="1" applyBorder="1" applyAlignment="1">
      <alignment vertical="center" wrapText="1"/>
    </xf>
    <xf numFmtId="4" fontId="35" fillId="4" borderId="39" xfId="4" applyNumberFormat="1" applyFont="1" applyFill="1" applyBorder="1" applyAlignment="1">
      <alignment vertical="center"/>
    </xf>
    <xf numFmtId="3" fontId="22" fillId="0" borderId="6" xfId="1" applyNumberFormat="1" applyFont="1" applyBorder="1" applyAlignment="1">
      <alignment vertical="center"/>
    </xf>
    <xf numFmtId="3" fontId="46" fillId="4" borderId="36" xfId="1" applyNumberFormat="1" applyFont="1" applyFill="1" applyBorder="1" applyAlignment="1">
      <alignment vertical="center"/>
    </xf>
    <xf numFmtId="10" fontId="22" fillId="0" borderId="6" xfId="1" applyNumberFormat="1" applyFont="1" applyBorder="1" applyAlignment="1">
      <alignment vertical="center"/>
    </xf>
    <xf numFmtId="10" fontId="46" fillId="4" borderId="54" xfId="1" applyNumberFormat="1" applyFont="1" applyFill="1" applyBorder="1" applyAlignment="1">
      <alignment vertical="center"/>
    </xf>
    <xf numFmtId="3" fontId="46" fillId="4" borderId="53" xfId="1" applyNumberFormat="1" applyFont="1" applyFill="1" applyBorder="1" applyAlignment="1">
      <alignment vertical="center"/>
    </xf>
    <xf numFmtId="3" fontId="22" fillId="0" borderId="4" xfId="0" applyNumberFormat="1" applyFont="1" applyBorder="1" applyAlignment="1">
      <alignment horizontal="center" vertical="center" wrapText="1"/>
    </xf>
    <xf numFmtId="3" fontId="22" fillId="0" borderId="6" xfId="0" applyNumberFormat="1" applyFont="1" applyBorder="1" applyAlignment="1">
      <alignment horizontal="center" vertical="center" wrapText="1"/>
    </xf>
    <xf numFmtId="169" fontId="22" fillId="0" borderId="4" xfId="0" applyNumberFormat="1" applyFont="1" applyBorder="1" applyAlignment="1">
      <alignment horizontal="center" vertical="center" wrapText="1"/>
    </xf>
    <xf numFmtId="169" fontId="22" fillId="0" borderId="6" xfId="0" applyNumberFormat="1" applyFont="1" applyBorder="1" applyAlignment="1">
      <alignment horizontal="center" vertical="center" wrapText="1"/>
    </xf>
    <xf numFmtId="3" fontId="4" fillId="0" borderId="0" xfId="0" applyNumberFormat="1" applyFont="1"/>
    <xf numFmtId="3" fontId="3" fillId="0" borderId="0" xfId="0" applyNumberFormat="1" applyFont="1"/>
    <xf numFmtId="0" fontId="4" fillId="0" borderId="5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2" fillId="4" borderId="28" xfId="1" applyFont="1" applyFill="1" applyBorder="1" applyAlignment="1">
      <alignment vertical="center"/>
    </xf>
    <xf numFmtId="0" fontId="12" fillId="4" borderId="29" xfId="1" applyFont="1" applyFill="1" applyBorder="1" applyAlignment="1">
      <alignment vertical="center"/>
    </xf>
    <xf numFmtId="0" fontId="12" fillId="4" borderId="30" xfId="1" applyFont="1" applyFill="1" applyBorder="1" applyAlignment="1">
      <alignment vertical="center"/>
    </xf>
    <xf numFmtId="0" fontId="21" fillId="4" borderId="27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16" fillId="4" borderId="27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left" vertical="center"/>
    </xf>
    <xf numFmtId="0" fontId="34" fillId="4" borderId="27" xfId="0" applyFont="1" applyFill="1" applyBorder="1" applyAlignment="1">
      <alignment horizontal="center" vertical="center" wrapText="1"/>
    </xf>
    <xf numFmtId="0" fontId="13" fillId="4" borderId="38" xfId="0" applyFont="1" applyFill="1" applyBorder="1" applyAlignment="1">
      <alignment horizontal="center" vertical="center" wrapText="1"/>
    </xf>
    <xf numFmtId="0" fontId="13" fillId="4" borderId="39" xfId="0" applyFont="1" applyFill="1" applyBorder="1" applyAlignment="1">
      <alignment horizontal="center" vertical="center" wrapText="1"/>
    </xf>
    <xf numFmtId="0" fontId="12" fillId="4" borderId="51" xfId="0" applyFont="1" applyFill="1" applyBorder="1" applyAlignment="1">
      <alignment horizontal="center" vertical="center" wrapText="1"/>
    </xf>
    <xf numFmtId="0" fontId="12" fillId="4" borderId="50" xfId="0" applyFont="1" applyFill="1" applyBorder="1" applyAlignment="1">
      <alignment horizontal="center" vertical="center" wrapText="1"/>
    </xf>
    <xf numFmtId="0" fontId="16" fillId="4" borderId="52" xfId="0" applyFont="1" applyFill="1" applyBorder="1" applyAlignment="1">
      <alignment horizontal="center" vertical="center" wrapText="1"/>
    </xf>
    <xf numFmtId="0" fontId="16" fillId="4" borderId="49" xfId="0" applyFont="1" applyFill="1" applyBorder="1" applyAlignment="1">
      <alignment horizontal="center" vertical="center" wrapText="1"/>
    </xf>
    <xf numFmtId="0" fontId="21" fillId="4" borderId="28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 wrapText="1"/>
    </xf>
    <xf numFmtId="0" fontId="21" fillId="4" borderId="30" xfId="0" applyFont="1" applyFill="1" applyBorder="1" applyAlignment="1">
      <alignment horizontal="center" vertical="center" wrapText="1"/>
    </xf>
    <xf numFmtId="0" fontId="13" fillId="4" borderId="27" xfId="1" applyFont="1" applyFill="1" applyBorder="1" applyAlignment="1">
      <alignment vertical="center"/>
    </xf>
    <xf numFmtId="0" fontId="20" fillId="4" borderId="27" xfId="0" applyFont="1" applyFill="1" applyBorder="1" applyAlignment="1">
      <alignment horizontal="center" vertical="center" wrapText="1"/>
    </xf>
    <xf numFmtId="49" fontId="12" fillId="4" borderId="27" xfId="2" applyFont="1" applyFill="1" applyBorder="1" applyAlignment="1">
      <alignment horizontal="center" vertical="center" wrapText="1"/>
    </xf>
    <xf numFmtId="49" fontId="12" fillId="4" borderId="27" xfId="2" applyFont="1" applyFill="1" applyBorder="1" applyAlignment="1">
      <alignment horizontal="center" vertical="center"/>
    </xf>
    <xf numFmtId="0" fontId="31" fillId="4" borderId="27" xfId="0" applyFont="1" applyFill="1" applyBorder="1" applyAlignment="1">
      <alignment horizontal="center" vertical="center"/>
    </xf>
    <xf numFmtId="0" fontId="32" fillId="4" borderId="27" xfId="1" applyFont="1" applyFill="1" applyBorder="1" applyAlignment="1">
      <alignment vertical="center"/>
    </xf>
    <xf numFmtId="0" fontId="30" fillId="4" borderId="27" xfId="0" applyFont="1" applyFill="1" applyBorder="1" applyAlignment="1">
      <alignment horizontal="center" vertical="center"/>
    </xf>
    <xf numFmtId="0" fontId="30" fillId="4" borderId="38" xfId="0" applyFont="1" applyFill="1" applyBorder="1" applyAlignment="1">
      <alignment horizontal="center" vertical="center"/>
    </xf>
    <xf numFmtId="0" fontId="25" fillId="4" borderId="27" xfId="0" applyFont="1" applyFill="1" applyBorder="1" applyAlignment="1">
      <alignment horizontal="center" vertical="center"/>
    </xf>
    <xf numFmtId="0" fontId="28" fillId="4" borderId="27" xfId="0" applyFont="1" applyFill="1" applyBorder="1" applyAlignment="1">
      <alignment horizontal="center" vertical="center"/>
    </xf>
    <xf numFmtId="0" fontId="20" fillId="4" borderId="27" xfId="0" applyFont="1" applyFill="1" applyBorder="1" applyAlignment="1">
      <alignment horizontal="center" vertical="center"/>
    </xf>
    <xf numFmtId="0" fontId="34" fillId="4" borderId="27" xfId="1" applyFont="1" applyFill="1" applyBorder="1" applyAlignment="1">
      <alignment vertical="center"/>
    </xf>
    <xf numFmtId="0" fontId="36" fillId="4" borderId="27" xfId="0" applyFont="1" applyFill="1" applyBorder="1" applyAlignment="1">
      <alignment horizontal="center" vertical="center"/>
    </xf>
    <xf numFmtId="49" fontId="16" fillId="4" borderId="27" xfId="2" applyFont="1" applyFill="1" applyBorder="1" applyAlignment="1">
      <alignment horizontal="center" vertical="center" wrapText="1"/>
    </xf>
    <xf numFmtId="0" fontId="17" fillId="4" borderId="27" xfId="0" applyFont="1" applyFill="1" applyBorder="1" applyAlignment="1">
      <alignment horizontal="center" vertical="center"/>
    </xf>
    <xf numFmtId="0" fontId="17" fillId="4" borderId="27" xfId="0" applyFont="1" applyFill="1" applyBorder="1" applyAlignment="1">
      <alignment horizontal="center" vertical="center" wrapText="1"/>
    </xf>
    <xf numFmtId="49" fontId="16" fillId="4" borderId="27" xfId="2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1" fillId="4" borderId="27" xfId="0" applyFont="1" applyFill="1" applyBorder="1"/>
    <xf numFmtId="0" fontId="20" fillId="4" borderId="28" xfId="0" applyFont="1" applyFill="1" applyBorder="1" applyAlignment="1">
      <alignment horizontal="center" vertical="center"/>
    </xf>
    <xf numFmtId="0" fontId="20" fillId="4" borderId="29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21" fillId="4" borderId="27" xfId="1" applyFont="1" applyFill="1" applyBorder="1" applyAlignment="1">
      <alignment horizontal="center" vertical="center"/>
    </xf>
    <xf numFmtId="0" fontId="34" fillId="4" borderId="27" xfId="1" applyFont="1" applyFill="1" applyBorder="1" applyAlignment="1">
      <alignment horizontal="center" vertical="center" wrapText="1"/>
    </xf>
    <xf numFmtId="0" fontId="34" fillId="4" borderId="38" xfId="1" applyFont="1" applyFill="1" applyBorder="1" applyAlignment="1">
      <alignment horizontal="center" vertical="center" wrapText="1"/>
    </xf>
    <xf numFmtId="0" fontId="40" fillId="4" borderId="27" xfId="1" applyFont="1" applyFill="1" applyBorder="1" applyAlignment="1">
      <alignment horizontal="center" vertical="center" wrapText="1"/>
    </xf>
    <xf numFmtId="0" fontId="40" fillId="4" borderId="38" xfId="1" applyFont="1" applyFill="1" applyBorder="1" applyAlignment="1">
      <alignment horizontal="center" vertical="center" wrapText="1"/>
    </xf>
    <xf numFmtId="0" fontId="17" fillId="4" borderId="40" xfId="1" applyFont="1" applyFill="1" applyBorder="1" applyAlignment="1">
      <alignment horizontal="center" vertical="center"/>
    </xf>
    <xf numFmtId="0" fontId="17" fillId="4" borderId="37" xfId="1" applyFont="1" applyFill="1" applyBorder="1" applyAlignment="1">
      <alignment horizontal="center" vertical="center"/>
    </xf>
    <xf numFmtId="0" fontId="17" fillId="4" borderId="41" xfId="1" applyFont="1" applyFill="1" applyBorder="1" applyAlignment="1">
      <alignment horizontal="center" vertical="center"/>
    </xf>
    <xf numFmtId="0" fontId="17" fillId="4" borderId="46" xfId="1" applyFont="1" applyFill="1" applyBorder="1" applyAlignment="1">
      <alignment horizontal="center" vertical="center"/>
    </xf>
    <xf numFmtId="0" fontId="17" fillId="4" borderId="48" xfId="1" applyFont="1" applyFill="1" applyBorder="1" applyAlignment="1">
      <alignment horizontal="center" vertical="center"/>
    </xf>
    <xf numFmtId="0" fontId="17" fillId="4" borderId="47" xfId="1" applyFont="1" applyFill="1" applyBorder="1" applyAlignment="1">
      <alignment horizontal="center" vertical="center"/>
    </xf>
    <xf numFmtId="0" fontId="20" fillId="4" borderId="27" xfId="1" applyFont="1" applyFill="1" applyBorder="1" applyAlignment="1">
      <alignment horizontal="center" vertical="center"/>
    </xf>
    <xf numFmtId="0" fontId="12" fillId="4" borderId="27" xfId="1" applyFont="1" applyFill="1" applyBorder="1" applyAlignment="1">
      <alignment horizontal="center" vertical="center" wrapText="1"/>
    </xf>
    <xf numFmtId="0" fontId="12" fillId="4" borderId="38" xfId="1" applyFont="1" applyFill="1" applyBorder="1" applyAlignment="1">
      <alignment horizontal="center" vertical="center" wrapText="1"/>
    </xf>
    <xf numFmtId="0" fontId="17" fillId="4" borderId="27" xfId="1" applyFont="1" applyFill="1" applyBorder="1" applyAlignment="1">
      <alignment horizontal="center" vertical="center"/>
    </xf>
    <xf numFmtId="0" fontId="17" fillId="4" borderId="38" xfId="1" applyFont="1" applyFill="1" applyBorder="1" applyAlignment="1">
      <alignment horizontal="center" vertical="center"/>
    </xf>
    <xf numFmtId="0" fontId="12" fillId="4" borderId="27" xfId="1" applyFont="1" applyFill="1" applyBorder="1" applyAlignment="1">
      <alignment horizontal="center" vertical="center"/>
    </xf>
    <xf numFmtId="0" fontId="12" fillId="4" borderId="38" xfId="1" applyFont="1" applyFill="1" applyBorder="1" applyAlignment="1">
      <alignment horizontal="center" vertical="center"/>
    </xf>
    <xf numFmtId="0" fontId="21" fillId="4" borderId="26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34" fillId="4" borderId="26" xfId="1" applyFont="1" applyFill="1" applyBorder="1" applyAlignment="1">
      <alignment vertical="center"/>
    </xf>
    <xf numFmtId="0" fontId="34" fillId="4" borderId="0" xfId="1" applyFont="1" applyFill="1" applyAlignment="1">
      <alignment vertical="center"/>
    </xf>
    <xf numFmtId="0" fontId="34" fillId="4" borderId="38" xfId="0" applyFont="1" applyFill="1" applyBorder="1" applyAlignment="1">
      <alignment horizontal="center" vertical="center" wrapText="1"/>
    </xf>
    <xf numFmtId="0" fontId="16" fillId="4" borderId="28" xfId="1" applyFont="1" applyFill="1" applyBorder="1" applyAlignment="1">
      <alignment horizontal="center" vertical="center"/>
    </xf>
    <xf numFmtId="0" fontId="16" fillId="4" borderId="30" xfId="1" applyFont="1" applyFill="1" applyBorder="1" applyAlignment="1">
      <alignment horizontal="center" vertical="center"/>
    </xf>
    <xf numFmtId="0" fontId="34" fillId="4" borderId="28" xfId="1" applyFont="1" applyFill="1" applyBorder="1" applyAlignment="1">
      <alignment horizontal="center" vertical="center" wrapText="1"/>
    </xf>
    <xf numFmtId="0" fontId="34" fillId="4" borderId="30" xfId="1" applyFont="1" applyFill="1" applyBorder="1" applyAlignment="1">
      <alignment horizontal="center" vertical="center" wrapText="1"/>
    </xf>
    <xf numFmtId="0" fontId="20" fillId="4" borderId="27" xfId="1" applyFont="1" applyFill="1" applyBorder="1" applyAlignment="1">
      <alignment vertical="center"/>
    </xf>
    <xf numFmtId="0" fontId="21" fillId="4" borderId="28" xfId="1" applyFont="1" applyFill="1" applyBorder="1" applyAlignment="1">
      <alignment horizontal="center" vertical="center"/>
    </xf>
    <xf numFmtId="0" fontId="21" fillId="4" borderId="29" xfId="1" applyFont="1" applyFill="1" applyBorder="1" applyAlignment="1">
      <alignment horizontal="center" vertical="center"/>
    </xf>
    <xf numFmtId="0" fontId="21" fillId="4" borderId="30" xfId="1" applyFont="1" applyFill="1" applyBorder="1" applyAlignment="1">
      <alignment horizontal="center" vertical="center"/>
    </xf>
    <xf numFmtId="0" fontId="34" fillId="4" borderId="44" xfId="0" applyFont="1" applyFill="1" applyBorder="1" applyAlignment="1">
      <alignment horizontal="center" vertical="center" wrapText="1"/>
    </xf>
    <xf numFmtId="0" fontId="34" fillId="4" borderId="39" xfId="0" applyFont="1" applyFill="1" applyBorder="1" applyAlignment="1">
      <alignment horizontal="center" vertical="center" wrapText="1"/>
    </xf>
    <xf numFmtId="0" fontId="34" fillId="4" borderId="39" xfId="1" applyFont="1" applyFill="1" applyBorder="1" applyAlignment="1">
      <alignment horizontal="center" vertical="center" wrapText="1"/>
    </xf>
    <xf numFmtId="0" fontId="37" fillId="4" borderId="27" xfId="0" applyFont="1" applyFill="1" applyBorder="1"/>
    <xf numFmtId="0" fontId="16" fillId="4" borderId="27" xfId="1" applyFont="1" applyFill="1" applyBorder="1" applyAlignment="1">
      <alignment horizontal="center" vertical="center" wrapText="1"/>
    </xf>
    <xf numFmtId="0" fontId="16" fillId="4" borderId="40" xfId="1" applyFont="1" applyFill="1" applyBorder="1" applyAlignment="1">
      <alignment horizontal="center" vertical="center" wrapText="1"/>
    </xf>
    <xf numFmtId="0" fontId="16" fillId="4" borderId="41" xfId="1" applyFont="1" applyFill="1" applyBorder="1" applyAlignment="1">
      <alignment horizontal="center" vertical="center" wrapText="1"/>
    </xf>
    <xf numFmtId="0" fontId="16" fillId="4" borderId="26" xfId="1" applyFont="1" applyFill="1" applyBorder="1" applyAlignment="1">
      <alignment horizontal="center" vertical="center" wrapText="1"/>
    </xf>
    <xf numFmtId="0" fontId="16" fillId="4" borderId="45" xfId="1" applyFont="1" applyFill="1" applyBorder="1" applyAlignment="1">
      <alignment horizontal="center" vertical="center" wrapText="1"/>
    </xf>
    <xf numFmtId="0" fontId="16" fillId="4" borderId="46" xfId="1" applyFont="1" applyFill="1" applyBorder="1" applyAlignment="1">
      <alignment horizontal="center" vertical="center" wrapText="1"/>
    </xf>
    <xf numFmtId="0" fontId="16" fillId="4" borderId="47" xfId="1" applyFont="1" applyFill="1" applyBorder="1" applyAlignment="1">
      <alignment horizontal="center" vertical="center" wrapText="1"/>
    </xf>
    <xf numFmtId="0" fontId="12" fillId="4" borderId="40" xfId="1" applyFont="1" applyFill="1" applyBorder="1" applyAlignment="1">
      <alignment horizontal="center" vertical="center" wrapText="1"/>
    </xf>
    <xf numFmtId="0" fontId="12" fillId="4" borderId="41" xfId="1" applyFont="1" applyFill="1" applyBorder="1" applyAlignment="1">
      <alignment horizontal="center" vertical="center" wrapText="1"/>
    </xf>
    <xf numFmtId="0" fontId="12" fillId="4" borderId="26" xfId="1" applyFont="1" applyFill="1" applyBorder="1" applyAlignment="1">
      <alignment horizontal="center" vertical="center" wrapText="1"/>
    </xf>
    <xf numFmtId="0" fontId="12" fillId="4" borderId="45" xfId="1" applyFont="1" applyFill="1" applyBorder="1" applyAlignment="1">
      <alignment horizontal="center" vertical="center" wrapText="1"/>
    </xf>
    <xf numFmtId="0" fontId="12" fillId="4" borderId="46" xfId="1" applyFont="1" applyFill="1" applyBorder="1" applyAlignment="1">
      <alignment horizontal="center" vertical="center" wrapText="1"/>
    </xf>
    <xf numFmtId="0" fontId="12" fillId="4" borderId="47" xfId="1" applyFont="1" applyFill="1" applyBorder="1" applyAlignment="1">
      <alignment horizontal="center" vertical="center" wrapText="1"/>
    </xf>
    <xf numFmtId="0" fontId="34" fillId="4" borderId="44" xfId="1" applyFont="1" applyFill="1" applyBorder="1" applyAlignment="1">
      <alignment horizontal="center" vertical="center" wrapText="1"/>
    </xf>
    <xf numFmtId="0" fontId="20" fillId="4" borderId="26" xfId="0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12" fillId="4" borderId="27" xfId="1" applyFont="1" applyFill="1" applyBorder="1" applyAlignment="1">
      <alignment vertical="center"/>
    </xf>
    <xf numFmtId="0" fontId="12" fillId="4" borderId="26" xfId="1" applyFont="1" applyFill="1" applyBorder="1" applyAlignment="1">
      <alignment vertical="center"/>
    </xf>
    <xf numFmtId="0" fontId="12" fillId="4" borderId="0" xfId="1" applyFont="1" applyFill="1" applyAlignment="1">
      <alignment vertical="center"/>
    </xf>
    <xf numFmtId="0" fontId="12" fillId="4" borderId="27" xfId="0" applyFont="1" applyFill="1" applyBorder="1" applyAlignment="1">
      <alignment horizontal="center" vertical="center" wrapText="1"/>
    </xf>
    <xf numFmtId="164" fontId="12" fillId="4" borderId="27" xfId="0" applyNumberFormat="1" applyFont="1" applyFill="1" applyBorder="1" applyAlignment="1">
      <alignment horizontal="center" vertical="center" wrapText="1"/>
    </xf>
    <xf numFmtId="0" fontId="18" fillId="0" borderId="6" xfId="4" applyFont="1" applyBorder="1" applyAlignment="1">
      <alignment vertical="center" wrapText="1"/>
    </xf>
    <xf numFmtId="0" fontId="4" fillId="0" borderId="6" xfId="4" applyFont="1" applyBorder="1" applyAlignment="1">
      <alignment vertical="center" wrapText="1"/>
    </xf>
    <xf numFmtId="0" fontId="18" fillId="0" borderId="17" xfId="4" applyFont="1" applyBorder="1" applyAlignment="1">
      <alignment horizontal="center" vertical="center" wrapText="1"/>
    </xf>
    <xf numFmtId="0" fontId="3" fillId="0" borderId="4" xfId="4" applyBorder="1" applyAlignment="1">
      <alignment horizontal="center" vertical="center" wrapText="1"/>
    </xf>
    <xf numFmtId="4" fontId="4" fillId="0" borderId="6" xfId="4" applyNumberFormat="1" applyFont="1" applyBorder="1" applyAlignment="1">
      <alignment horizontal="center" vertical="center" wrapText="1"/>
    </xf>
    <xf numFmtId="0" fontId="41" fillId="0" borderId="17" xfId="4" applyFont="1" applyBorder="1" applyAlignment="1">
      <alignment horizontal="center" vertical="center" wrapText="1"/>
    </xf>
    <xf numFmtId="0" fontId="42" fillId="0" borderId="6" xfId="4" applyFont="1" applyBorder="1" applyAlignment="1">
      <alignment vertical="center" wrapText="1"/>
    </xf>
    <xf numFmtId="0" fontId="18" fillId="0" borderId="18" xfId="4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8" fillId="0" borderId="4" xfId="4" applyFont="1" applyBorder="1" applyAlignment="1">
      <alignment horizontal="center" vertical="center" wrapText="1"/>
    </xf>
    <xf numFmtId="0" fontId="18" fillId="0" borderId="17" xfId="4" applyFont="1" applyBorder="1" applyAlignment="1">
      <alignment vertical="center" wrapText="1"/>
    </xf>
    <xf numFmtId="0" fontId="18" fillId="0" borderId="4" xfId="4" applyFont="1" applyBorder="1" applyAlignment="1">
      <alignment vertical="center" wrapText="1"/>
    </xf>
    <xf numFmtId="4" fontId="18" fillId="0" borderId="6" xfId="4" applyNumberFormat="1" applyFont="1" applyBorder="1" applyAlignment="1">
      <alignment horizontal="center" vertical="center" wrapText="1"/>
    </xf>
    <xf numFmtId="0" fontId="4" fillId="0" borderId="17" xfId="4" applyFont="1" applyBorder="1" applyAlignment="1">
      <alignment vertical="center" wrapText="1"/>
    </xf>
    <xf numFmtId="0" fontId="4" fillId="0" borderId="4" xfId="4" applyFont="1" applyBorder="1" applyAlignment="1">
      <alignment vertical="center" wrapText="1"/>
    </xf>
    <xf numFmtId="4" fontId="4" fillId="0" borderId="17" xfId="4" applyNumberFormat="1" applyFont="1" applyBorder="1" applyAlignment="1">
      <alignment horizontal="center" vertical="center" wrapText="1"/>
    </xf>
    <xf numFmtId="4" fontId="4" fillId="0" borderId="4" xfId="4" applyNumberFormat="1" applyFont="1" applyBorder="1" applyAlignment="1">
      <alignment horizontal="center" vertical="center" wrapText="1"/>
    </xf>
    <xf numFmtId="0" fontId="41" fillId="0" borderId="4" xfId="4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wrapText="1"/>
    </xf>
    <xf numFmtId="0" fontId="0" fillId="0" borderId="35" xfId="0" applyBorder="1" applyAlignment="1">
      <alignment wrapText="1"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1" xfId="0" applyBorder="1" applyAlignment="1">
      <alignment wrapText="1"/>
    </xf>
    <xf numFmtId="0" fontId="34" fillId="4" borderId="27" xfId="4" applyFont="1" applyFill="1" applyBorder="1" applyAlignment="1">
      <alignment horizontal="center" vertical="center"/>
    </xf>
    <xf numFmtId="0" fontId="34" fillId="4" borderId="38" xfId="4" applyFont="1" applyFill="1" applyBorder="1" applyAlignment="1">
      <alignment horizontal="center" vertical="center"/>
    </xf>
    <xf numFmtId="0" fontId="34" fillId="4" borderId="27" xfId="4" applyFont="1" applyFill="1" applyBorder="1" applyAlignment="1">
      <alignment horizontal="center"/>
    </xf>
    <xf numFmtId="0" fontId="21" fillId="4" borderId="27" xfId="4" applyFont="1" applyFill="1" applyBorder="1" applyAlignment="1">
      <alignment horizontal="center"/>
    </xf>
    <xf numFmtId="0" fontId="17" fillId="4" borderId="27" xfId="1" applyFont="1" applyFill="1" applyBorder="1" applyAlignment="1">
      <alignment vertical="center"/>
    </xf>
  </cellXfs>
  <cellStyles count="6">
    <cellStyle name="Normal" xfId="0" builtinId="0"/>
    <cellStyle name="Normal 2" xfId="4" xr:uid="{00000000-0005-0000-0000-000001000000}"/>
    <cellStyle name="Normal_ESTR98" xfId="3" xr:uid="{00000000-0005-0000-0000-000002000000}"/>
    <cellStyle name="Normal_LIQUIDACION URES" xfId="5" xr:uid="{00000000-0005-0000-0000-000003000000}"/>
    <cellStyle name="Normal_PLAZAS98" xfId="1" xr:uid="{00000000-0005-0000-0000-000004000000}"/>
    <cellStyle name="Normal_SPGG98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3190875</xdr:colOff>
      <xdr:row>4</xdr:row>
      <xdr:rowOff>257175</xdr:rowOff>
    </xdr:from>
    <xdr:ext cx="6566939" cy="1801888"/>
    <xdr:sp macro="" textlink="">
      <xdr:nvSpPr>
        <xdr:cNvPr id="3" name="1 Rectángul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 rot="19985514">
          <a:off x="3190875" y="1885950"/>
          <a:ext cx="6566939" cy="180188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7200" b="1" cap="none" spc="0">
              <a:ln/>
              <a:pattFill prst="dkUpDiag">
                <a:fgClr>
                  <a:schemeClr val="bg1">
                    <a:lumMod val="50000"/>
                  </a:schemeClr>
                </a:fgClr>
                <a:bgClr>
                  <a:schemeClr val="tx1">
                    <a:lumMod val="75000"/>
                    <a:lumOff val="25000"/>
                  </a:schemeClr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695325</xdr:colOff>
      <xdr:row>4</xdr:row>
      <xdr:rowOff>64453</xdr:rowOff>
    </xdr:from>
    <xdr:ext cx="6566939" cy="1801888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 rot="19985514">
          <a:off x="3076575" y="1388428"/>
          <a:ext cx="6566939" cy="180188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7200" b="1" cap="none" spc="0">
              <a:ln/>
              <a:pattFill prst="dkUpDiag">
                <a:fgClr>
                  <a:schemeClr val="bg1">
                    <a:lumMod val="50000"/>
                  </a:schemeClr>
                </a:fgClr>
                <a:bgClr>
                  <a:schemeClr val="tx1">
                    <a:lumMod val="75000"/>
                    <a:lumOff val="25000"/>
                  </a:schemeClr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657224</xdr:colOff>
      <xdr:row>10</xdr:row>
      <xdr:rowOff>66675</xdr:rowOff>
    </xdr:from>
    <xdr:ext cx="6566939" cy="1801888"/>
    <xdr:sp macro="" textlink="">
      <xdr:nvSpPr>
        <xdr:cNvPr id="4" name="1 Rectángulo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 rot="19985514">
          <a:off x="8058149" y="2781300"/>
          <a:ext cx="6566939" cy="180188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7200" b="1" cap="none" spc="0">
              <a:ln/>
              <a:pattFill prst="dkUpDiag">
                <a:fgClr>
                  <a:schemeClr val="bg1">
                    <a:lumMod val="50000"/>
                  </a:schemeClr>
                </a:fgClr>
                <a:bgClr>
                  <a:schemeClr val="tx1">
                    <a:lumMod val="75000"/>
                    <a:lumOff val="25000"/>
                  </a:schemeClr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view="pageBreakPreview" topLeftCell="A4" zoomScale="80" zoomScaleNormal="80" zoomScaleSheetLayoutView="80" workbookViewId="0">
      <selection activeCell="O6" sqref="O6"/>
    </sheetView>
  </sheetViews>
  <sheetFormatPr baseColWidth="10" defaultColWidth="2" defaultRowHeight="11.25" x14ac:dyDescent="0.2"/>
  <cols>
    <col min="1" max="1" width="17.42578125" style="7" customWidth="1"/>
    <col min="2" max="2" width="9.5703125" style="173" customWidth="1"/>
    <col min="3" max="3" width="18.7109375" style="7" customWidth="1"/>
    <col min="4" max="4" width="17.7109375" style="7" customWidth="1"/>
    <col min="5" max="5" width="8.42578125" style="7" customWidth="1"/>
    <col min="6" max="6" width="10" style="7" customWidth="1"/>
    <col min="7" max="7" width="9.5703125" style="7" customWidth="1"/>
    <col min="8" max="9" width="10.42578125" style="7" customWidth="1"/>
    <col min="10" max="10" width="6" style="7" customWidth="1"/>
    <col min="11" max="11" width="14.7109375" style="7" customWidth="1"/>
    <col min="12" max="12" width="10.85546875" style="7" customWidth="1"/>
    <col min="13" max="13" width="11.7109375" style="7" customWidth="1"/>
    <col min="14" max="14" width="11.140625" style="7" customWidth="1"/>
    <col min="15" max="15" width="8.7109375" style="7" customWidth="1"/>
    <col min="16" max="16" width="14.7109375" style="7" customWidth="1"/>
    <col min="17" max="18" width="11.28515625" style="7" customWidth="1"/>
    <col min="19" max="19" width="15" style="7" customWidth="1"/>
    <col min="20" max="20" width="8.7109375" style="7" customWidth="1"/>
    <col min="21" max="16384" width="2" style="7"/>
  </cols>
  <sheetData>
    <row r="1" spans="1:21" s="2" customFormat="1" ht="41.25" customHeight="1" x14ac:dyDescent="0.2">
      <c r="A1" s="337" t="s">
        <v>190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</row>
    <row r="2" spans="1:21" s="2" customFormat="1" ht="22.5" customHeight="1" x14ac:dyDescent="0.2">
      <c r="A2" s="334" t="s">
        <v>35</v>
      </c>
      <c r="B2" s="335"/>
      <c r="C2" s="336"/>
      <c r="D2" s="340" t="s">
        <v>307</v>
      </c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</row>
    <row r="3" spans="1:21" s="3" customFormat="1" ht="22.5" customHeight="1" x14ac:dyDescent="0.25">
      <c r="A3" s="338" t="s">
        <v>0</v>
      </c>
      <c r="B3" s="338" t="s">
        <v>1</v>
      </c>
      <c r="C3" s="341" t="s">
        <v>2</v>
      </c>
      <c r="D3" s="341" t="s">
        <v>3</v>
      </c>
      <c r="E3" s="338" t="s">
        <v>28</v>
      </c>
      <c r="F3" s="339" t="s">
        <v>4</v>
      </c>
      <c r="G3" s="339"/>
      <c r="H3" s="348">
        <v>2021</v>
      </c>
      <c r="I3" s="349"/>
      <c r="J3" s="349"/>
      <c r="K3" s="349"/>
      <c r="L3" s="350"/>
      <c r="M3" s="348" t="s">
        <v>188</v>
      </c>
      <c r="N3" s="349"/>
      <c r="O3" s="349"/>
      <c r="P3" s="349"/>
      <c r="Q3" s="350"/>
      <c r="R3" s="337" t="s">
        <v>189</v>
      </c>
      <c r="S3" s="337"/>
    </row>
    <row r="4" spans="1:21" s="3" customFormat="1" ht="22.5" customHeight="1" x14ac:dyDescent="0.25">
      <c r="A4" s="338"/>
      <c r="B4" s="338"/>
      <c r="C4" s="341"/>
      <c r="D4" s="341"/>
      <c r="E4" s="338"/>
      <c r="F4" s="342" t="s">
        <v>29</v>
      </c>
      <c r="G4" s="342" t="s">
        <v>30</v>
      </c>
      <c r="H4" s="342" t="s">
        <v>32</v>
      </c>
      <c r="I4" s="342" t="s">
        <v>33</v>
      </c>
      <c r="J4" s="342" t="s">
        <v>31</v>
      </c>
      <c r="K4" s="348" t="s">
        <v>274</v>
      </c>
      <c r="L4" s="350"/>
      <c r="M4" s="134"/>
      <c r="N4" s="134"/>
      <c r="O4" s="134"/>
      <c r="P4" s="348" t="s">
        <v>274</v>
      </c>
      <c r="Q4" s="349"/>
      <c r="R4" s="344" t="s">
        <v>32</v>
      </c>
      <c r="S4" s="346" t="s">
        <v>34</v>
      </c>
    </row>
    <row r="5" spans="1:21" s="3" customFormat="1" ht="41.25" customHeight="1" x14ac:dyDescent="0.25">
      <c r="A5" s="338"/>
      <c r="B5" s="338"/>
      <c r="C5" s="341"/>
      <c r="D5" s="341"/>
      <c r="E5" s="338"/>
      <c r="F5" s="343"/>
      <c r="G5" s="343"/>
      <c r="H5" s="343"/>
      <c r="I5" s="343"/>
      <c r="J5" s="343"/>
      <c r="K5" s="129" t="s">
        <v>275</v>
      </c>
      <c r="L5" s="129" t="s">
        <v>276</v>
      </c>
      <c r="M5" s="129" t="s">
        <v>32</v>
      </c>
      <c r="N5" s="129" t="s">
        <v>33</v>
      </c>
      <c r="O5" s="129" t="s">
        <v>31</v>
      </c>
      <c r="P5" s="129" t="s">
        <v>275</v>
      </c>
      <c r="Q5" s="139" t="s">
        <v>276</v>
      </c>
      <c r="R5" s="345"/>
      <c r="S5" s="347"/>
      <c r="U5" s="16"/>
    </row>
    <row r="6" spans="1:21" s="6" customFormat="1" ht="81" customHeight="1" x14ac:dyDescent="0.25">
      <c r="A6" s="17" t="s">
        <v>292</v>
      </c>
      <c r="B6" s="18" t="s">
        <v>293</v>
      </c>
      <c r="C6" s="331" t="s">
        <v>2611</v>
      </c>
      <c r="D6" s="171" t="s">
        <v>294</v>
      </c>
      <c r="E6" s="174" t="s">
        <v>31</v>
      </c>
      <c r="F6" s="175">
        <v>0.56000000000000005</v>
      </c>
      <c r="G6" s="174">
        <v>2017</v>
      </c>
      <c r="H6" s="183">
        <v>0.6</v>
      </c>
      <c r="I6" s="183">
        <v>0.32</v>
      </c>
      <c r="J6" s="176">
        <f>I6/H6</f>
        <v>0.53333333333333333</v>
      </c>
      <c r="K6" s="325">
        <v>2383936</v>
      </c>
      <c r="L6" s="327">
        <v>0.89300000000000002</v>
      </c>
      <c r="M6" s="183">
        <v>0.6</v>
      </c>
      <c r="N6" s="183">
        <v>0.6</v>
      </c>
      <c r="O6" s="176">
        <f>N6/M6</f>
        <v>1</v>
      </c>
      <c r="P6" s="325">
        <v>2145319</v>
      </c>
      <c r="Q6" s="327">
        <v>0.59599999999999997</v>
      </c>
      <c r="R6" s="183">
        <v>0.6</v>
      </c>
      <c r="S6" s="325">
        <f>1937418+300000</f>
        <v>2237418</v>
      </c>
    </row>
    <row r="7" spans="1:21" s="6" customFormat="1" ht="45" customHeight="1" x14ac:dyDescent="0.25">
      <c r="A7" s="209" t="s">
        <v>292</v>
      </c>
      <c r="B7" s="211" t="s">
        <v>293</v>
      </c>
      <c r="C7" s="332"/>
      <c r="D7" s="5" t="s">
        <v>295</v>
      </c>
      <c r="E7" s="174" t="s">
        <v>31</v>
      </c>
      <c r="F7" s="177" t="s">
        <v>304</v>
      </c>
      <c r="G7" s="178" t="s">
        <v>305</v>
      </c>
      <c r="H7" s="184">
        <v>0.84</v>
      </c>
      <c r="I7" s="184">
        <v>0.98</v>
      </c>
      <c r="J7" s="176">
        <f t="shared" ref="J7:J13" si="0">I7/H7</f>
        <v>1.1666666666666667</v>
      </c>
      <c r="K7" s="326">
        <f>2985546+7768647</f>
        <v>10754193</v>
      </c>
      <c r="L7" s="328">
        <v>0.69489999999999996</v>
      </c>
      <c r="M7" s="184">
        <v>0.86</v>
      </c>
      <c r="N7" s="184">
        <v>0.86</v>
      </c>
      <c r="O7" s="176">
        <f t="shared" ref="O7:O13" si="1">N7/M7</f>
        <v>1</v>
      </c>
      <c r="P7" s="326">
        <f>1832022+19039102</f>
        <v>20871124</v>
      </c>
      <c r="Q7" s="328">
        <v>0.47170000000000001</v>
      </c>
      <c r="R7" s="184">
        <v>0.87</v>
      </c>
      <c r="S7" s="326">
        <f>2702205+1379753+800000</f>
        <v>4881958</v>
      </c>
    </row>
    <row r="8" spans="1:21" s="6" customFormat="1" ht="67.5" x14ac:dyDescent="0.25">
      <c r="A8" s="210" t="s">
        <v>292</v>
      </c>
      <c r="B8" s="211" t="s">
        <v>293</v>
      </c>
      <c r="C8" s="172" t="s">
        <v>2612</v>
      </c>
      <c r="D8" s="5" t="s">
        <v>296</v>
      </c>
      <c r="E8" s="174" t="s">
        <v>31</v>
      </c>
      <c r="F8" s="178" t="s">
        <v>303</v>
      </c>
      <c r="G8" s="178" t="s">
        <v>306</v>
      </c>
      <c r="H8" s="184">
        <v>0.18</v>
      </c>
      <c r="I8" s="184">
        <v>0.13</v>
      </c>
      <c r="J8" s="176">
        <f t="shared" si="0"/>
        <v>0.72222222222222232</v>
      </c>
      <c r="K8" s="326">
        <f>2295780+13658534</f>
        <v>15954314</v>
      </c>
      <c r="L8" s="328">
        <v>0.91200000000000003</v>
      </c>
      <c r="M8" s="184">
        <v>0.18</v>
      </c>
      <c r="N8" s="184">
        <v>0.18</v>
      </c>
      <c r="O8" s="176">
        <f t="shared" si="1"/>
        <v>1</v>
      </c>
      <c r="P8" s="326">
        <f>2535409+25044698</f>
        <v>27580107</v>
      </c>
      <c r="Q8" s="328">
        <v>0.42370000000000002</v>
      </c>
      <c r="R8" s="184">
        <v>0.97</v>
      </c>
      <c r="S8" s="326">
        <f>1862677+100000</f>
        <v>1962677</v>
      </c>
    </row>
    <row r="9" spans="1:21" s="6" customFormat="1" ht="101.25" x14ac:dyDescent="0.25">
      <c r="A9" s="210" t="s">
        <v>292</v>
      </c>
      <c r="B9" s="211" t="s">
        <v>293</v>
      </c>
      <c r="C9" s="172" t="s">
        <v>2613</v>
      </c>
      <c r="D9" s="5" t="s">
        <v>297</v>
      </c>
      <c r="E9" s="174" t="s">
        <v>31</v>
      </c>
      <c r="F9" s="179">
        <v>1</v>
      </c>
      <c r="G9" s="178" t="s">
        <v>305</v>
      </c>
      <c r="H9" s="184">
        <v>0.95</v>
      </c>
      <c r="I9" s="184">
        <v>0.91</v>
      </c>
      <c r="J9" s="176">
        <f t="shared" si="0"/>
        <v>0.95789473684210535</v>
      </c>
      <c r="K9" s="326">
        <v>1116602</v>
      </c>
      <c r="L9" s="328">
        <v>0.79730000000000001</v>
      </c>
      <c r="M9" s="184">
        <v>0.96</v>
      </c>
      <c r="N9" s="184">
        <v>0.96</v>
      </c>
      <c r="O9" s="176">
        <f t="shared" si="1"/>
        <v>1</v>
      </c>
      <c r="P9" s="326">
        <v>1039230</v>
      </c>
      <c r="Q9" s="328">
        <v>0.53590000000000004</v>
      </c>
      <c r="R9" s="184">
        <v>0.95</v>
      </c>
      <c r="S9" s="326">
        <f>874593+100000</f>
        <v>974593</v>
      </c>
    </row>
    <row r="10" spans="1:21" s="6" customFormat="1" ht="90" x14ac:dyDescent="0.25">
      <c r="A10" s="210" t="s">
        <v>292</v>
      </c>
      <c r="B10" s="211" t="s">
        <v>298</v>
      </c>
      <c r="C10" s="172" t="s">
        <v>2614</v>
      </c>
      <c r="D10" s="5" t="s">
        <v>299</v>
      </c>
      <c r="E10" s="178"/>
      <c r="F10" s="178" t="s">
        <v>303</v>
      </c>
      <c r="G10" s="178" t="s">
        <v>306</v>
      </c>
      <c r="H10" s="184">
        <v>0.82</v>
      </c>
      <c r="I10" s="184">
        <v>0.93</v>
      </c>
      <c r="J10" s="176">
        <f t="shared" si="0"/>
        <v>1.1341463414634148</v>
      </c>
      <c r="K10" s="326">
        <f>1285216+6897691</f>
        <v>8182907</v>
      </c>
      <c r="L10" s="328">
        <v>0.97660000000000002</v>
      </c>
      <c r="M10" s="184">
        <v>0.87</v>
      </c>
      <c r="N10" s="184">
        <v>0.87</v>
      </c>
      <c r="O10" s="176">
        <f t="shared" si="1"/>
        <v>1</v>
      </c>
      <c r="P10" s="326">
        <f>1574561+6991745</f>
        <v>8566306</v>
      </c>
      <c r="Q10" s="328">
        <v>0.53510000000000002</v>
      </c>
      <c r="R10" s="184">
        <v>0.89</v>
      </c>
      <c r="S10" s="326">
        <f>1106583+500000</f>
        <v>1606583</v>
      </c>
    </row>
    <row r="11" spans="1:21" s="6" customFormat="1" ht="90" x14ac:dyDescent="0.25">
      <c r="A11" s="210" t="s">
        <v>292</v>
      </c>
      <c r="B11" s="212" t="s">
        <v>298</v>
      </c>
      <c r="C11" s="333" t="s">
        <v>2615</v>
      </c>
      <c r="D11" s="5" t="s">
        <v>300</v>
      </c>
      <c r="E11" s="178"/>
      <c r="F11" s="178" t="s">
        <v>303</v>
      </c>
      <c r="G11" s="178" t="s">
        <v>306</v>
      </c>
      <c r="H11" s="184">
        <v>0.65</v>
      </c>
      <c r="I11" s="184">
        <v>0.97</v>
      </c>
      <c r="J11" s="176">
        <f t="shared" si="0"/>
        <v>1.4923076923076921</v>
      </c>
      <c r="K11" s="326">
        <v>77043548</v>
      </c>
      <c r="L11" s="328">
        <v>0.8</v>
      </c>
      <c r="M11" s="184">
        <v>0.65</v>
      </c>
      <c r="N11" s="184">
        <v>0.65</v>
      </c>
      <c r="O11" s="176">
        <f t="shared" si="1"/>
        <v>1</v>
      </c>
      <c r="P11" s="326">
        <v>106392852</v>
      </c>
      <c r="Q11" s="328"/>
      <c r="R11" s="184">
        <v>0.7</v>
      </c>
      <c r="S11" s="326">
        <v>40099105</v>
      </c>
    </row>
    <row r="12" spans="1:21" s="6" customFormat="1" ht="78.75" x14ac:dyDescent="0.25">
      <c r="A12" s="17" t="s">
        <v>292</v>
      </c>
      <c r="B12" s="172" t="s">
        <v>298</v>
      </c>
      <c r="C12" s="332"/>
      <c r="D12" s="5" t="s">
        <v>301</v>
      </c>
      <c r="E12" s="178"/>
      <c r="F12" s="178" t="s">
        <v>303</v>
      </c>
      <c r="G12" s="178" t="s">
        <v>306</v>
      </c>
      <c r="H12" s="184">
        <v>0.9</v>
      </c>
      <c r="I12" s="184">
        <v>0.88</v>
      </c>
      <c r="J12" s="176">
        <f t="shared" si="0"/>
        <v>0.97777777777777775</v>
      </c>
      <c r="K12" s="326">
        <f>4559351+60050330</f>
        <v>64609681</v>
      </c>
      <c r="L12" s="328">
        <v>0.96189999999999998</v>
      </c>
      <c r="M12" s="184">
        <v>0.9</v>
      </c>
      <c r="N12" s="184">
        <v>0.9</v>
      </c>
      <c r="O12" s="176">
        <f t="shared" si="1"/>
        <v>1</v>
      </c>
      <c r="P12" s="326">
        <f>4008818+99876827</f>
        <v>103885645</v>
      </c>
      <c r="Q12" s="328">
        <v>0.67700000000000005</v>
      </c>
      <c r="R12" s="184">
        <v>0.9</v>
      </c>
      <c r="S12" s="326">
        <f>1834192+2354433+2000000</f>
        <v>6188625</v>
      </c>
    </row>
    <row r="13" spans="1:21" s="6" customFormat="1" ht="45" x14ac:dyDescent="0.25">
      <c r="A13" s="4" t="s">
        <v>292</v>
      </c>
      <c r="B13" s="172" t="s">
        <v>298</v>
      </c>
      <c r="C13" s="172" t="s">
        <v>2616</v>
      </c>
      <c r="D13" s="5" t="s">
        <v>302</v>
      </c>
      <c r="E13" s="178"/>
      <c r="F13" s="178" t="s">
        <v>303</v>
      </c>
      <c r="G13" s="178" t="s">
        <v>306</v>
      </c>
      <c r="H13" s="184">
        <v>0.7</v>
      </c>
      <c r="I13" s="184">
        <v>0</v>
      </c>
      <c r="J13" s="176">
        <f t="shared" si="0"/>
        <v>0</v>
      </c>
      <c r="K13" s="326">
        <v>29500</v>
      </c>
      <c r="L13" s="328"/>
      <c r="M13" s="184">
        <v>0.9</v>
      </c>
      <c r="N13" s="184">
        <v>0.9</v>
      </c>
      <c r="O13" s="176">
        <f t="shared" si="1"/>
        <v>1</v>
      </c>
      <c r="P13" s="326">
        <v>30000</v>
      </c>
      <c r="Q13" s="328"/>
      <c r="R13" s="184">
        <v>1</v>
      </c>
      <c r="S13" s="326">
        <v>69071</v>
      </c>
    </row>
    <row r="14" spans="1:21" ht="12.75" x14ac:dyDescent="0.2">
      <c r="A14" s="71"/>
      <c r="K14" s="330"/>
      <c r="L14" s="330"/>
      <c r="M14" s="330"/>
      <c r="N14" s="330"/>
      <c r="O14" s="330"/>
      <c r="P14" s="330"/>
      <c r="Q14" s="330"/>
      <c r="R14" s="330"/>
      <c r="S14" s="330"/>
    </row>
    <row r="15" spans="1:21" x14ac:dyDescent="0.2">
      <c r="A15" s="72"/>
    </row>
    <row r="16" spans="1:21" x14ac:dyDescent="0.2">
      <c r="K16" s="329"/>
      <c r="P16" s="329"/>
      <c r="S16" s="329"/>
    </row>
  </sheetData>
  <mergeCells count="23">
    <mergeCell ref="S4:S5"/>
    <mergeCell ref="J4:J5"/>
    <mergeCell ref="H3:L3"/>
    <mergeCell ref="K4:L4"/>
    <mergeCell ref="M3:Q3"/>
    <mergeCell ref="P4:Q4"/>
    <mergeCell ref="R3:S3"/>
    <mergeCell ref="C6:C7"/>
    <mergeCell ref="C11:C12"/>
    <mergeCell ref="A2:C2"/>
    <mergeCell ref="A1:S1"/>
    <mergeCell ref="E3:E5"/>
    <mergeCell ref="F3:G3"/>
    <mergeCell ref="D2:S2"/>
    <mergeCell ref="A3:A5"/>
    <mergeCell ref="B3:B5"/>
    <mergeCell ref="C3:C5"/>
    <mergeCell ref="D3:D5"/>
    <mergeCell ref="F4:F5"/>
    <mergeCell ref="G4:G5"/>
    <mergeCell ref="H4:H5"/>
    <mergeCell ref="I4:I5"/>
    <mergeCell ref="R4:R5"/>
  </mergeCells>
  <pageMargins left="0.70866141732283472" right="0.70866141732283472" top="0.74803149606299213" bottom="0.74803149606299213" header="0.31496062992125984" footer="0.31496062992125984"/>
  <pageSetup scale="39" orientation="portrait" r:id="rId1"/>
  <headerFooter>
    <oddHeader>&amp;C&amp;"-,Negrita"&amp;24PROYECTO DE PRESUPUESTO 2023</oddHeader>
  </headerFooter>
  <colBreaks count="1" manualBreakCount="1">
    <brk id="19" max="104857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B34"/>
  <sheetViews>
    <sheetView view="pageBreakPreview" zoomScale="60" zoomScaleNormal="100" workbookViewId="0">
      <selection activeCell="D9" sqref="D9"/>
    </sheetView>
  </sheetViews>
  <sheetFormatPr baseColWidth="10" defaultColWidth="11.42578125" defaultRowHeight="12" x14ac:dyDescent="0.2"/>
  <cols>
    <col min="1" max="1" width="17.42578125" style="27" customWidth="1"/>
    <col min="2" max="2" width="10" style="27" customWidth="1"/>
    <col min="3" max="3" width="14.42578125" style="27" customWidth="1"/>
    <col min="4" max="4" width="12" style="27" customWidth="1"/>
    <col min="5" max="5" width="15.140625" style="27" customWidth="1"/>
    <col min="6" max="7" width="14" style="27" customWidth="1"/>
    <col min="8" max="8" width="15.5703125" style="27" customWidth="1"/>
    <col min="9" max="9" width="12.42578125" style="27" customWidth="1"/>
    <col min="10" max="10" width="12.7109375" style="27" customWidth="1"/>
    <col min="11" max="11" width="9.7109375" style="27" customWidth="1"/>
    <col min="12" max="12" width="9.85546875" style="27" customWidth="1"/>
    <col min="13" max="13" width="11" style="27" customWidth="1"/>
    <col min="14" max="14" width="4.85546875" style="27" customWidth="1"/>
    <col min="15" max="15" width="8.85546875" style="27" customWidth="1"/>
    <col min="16" max="16" width="11.28515625" style="27" customWidth="1"/>
    <col min="17" max="17" width="8.140625" style="27" customWidth="1"/>
    <col min="18" max="18" width="13.5703125" style="27" customWidth="1"/>
    <col min="19" max="19" width="11.42578125" style="27"/>
    <col min="20" max="20" width="13.42578125" style="27" customWidth="1"/>
    <col min="21" max="21" width="8.28515625" style="27" customWidth="1"/>
    <col min="22" max="22" width="15.85546875" style="27" customWidth="1"/>
    <col min="23" max="23" width="12.42578125" style="27" customWidth="1"/>
    <col min="24" max="16384" width="11.42578125" style="27"/>
  </cols>
  <sheetData>
    <row r="1" spans="1:28" ht="29.25" customHeight="1" x14ac:dyDescent="0.2">
      <c r="A1" s="401" t="s">
        <v>262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3"/>
    </row>
    <row r="2" spans="1:28" ht="20.25" x14ac:dyDescent="0.2">
      <c r="A2" s="401" t="s">
        <v>204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3"/>
    </row>
    <row r="3" spans="1:28" ht="37.5" customHeight="1" x14ac:dyDescent="0.2">
      <c r="A3" s="400" t="s">
        <v>5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9" t="s">
        <v>212</v>
      </c>
      <c r="S3" s="410"/>
      <c r="T3" s="415" t="s">
        <v>203</v>
      </c>
      <c r="U3" s="416"/>
      <c r="V3" s="375" t="s">
        <v>205</v>
      </c>
      <c r="W3" s="395" t="s">
        <v>223</v>
      </c>
      <c r="X3" s="28"/>
      <c r="Y3" s="28"/>
      <c r="Z3" s="28"/>
      <c r="AA3" s="28"/>
      <c r="AB3" s="28"/>
    </row>
    <row r="4" spans="1:28" ht="12" hidden="1" customHeight="1" x14ac:dyDescent="0.2">
      <c r="A4" s="79" t="s">
        <v>129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411"/>
      <c r="S4" s="412"/>
      <c r="T4" s="417"/>
      <c r="U4" s="418"/>
      <c r="V4" s="421"/>
      <c r="W4" s="404"/>
    </row>
    <row r="5" spans="1:28" ht="27.75" customHeight="1" x14ac:dyDescent="0.2">
      <c r="A5" s="79"/>
      <c r="B5" s="375" t="s">
        <v>226</v>
      </c>
      <c r="C5" s="375" t="s">
        <v>206</v>
      </c>
      <c r="D5" s="375" t="s">
        <v>130</v>
      </c>
      <c r="E5" s="375" t="s">
        <v>207</v>
      </c>
      <c r="F5" s="375" t="s">
        <v>201</v>
      </c>
      <c r="G5" s="375" t="s">
        <v>131</v>
      </c>
      <c r="H5" s="375" t="s">
        <v>208</v>
      </c>
      <c r="I5" s="396" t="s">
        <v>213</v>
      </c>
      <c r="J5" s="397"/>
      <c r="K5" s="396" t="s">
        <v>132</v>
      </c>
      <c r="L5" s="397"/>
      <c r="M5" s="398" t="s">
        <v>216</v>
      </c>
      <c r="N5" s="399"/>
      <c r="O5" s="408" t="s">
        <v>225</v>
      </c>
      <c r="P5" s="408"/>
      <c r="Q5" s="408"/>
      <c r="R5" s="413"/>
      <c r="S5" s="414"/>
      <c r="T5" s="419"/>
      <c r="U5" s="420"/>
      <c r="V5" s="406"/>
      <c r="W5" s="405"/>
    </row>
    <row r="6" spans="1:28" ht="51" customHeight="1" x14ac:dyDescent="0.2">
      <c r="A6" s="81" t="s">
        <v>202</v>
      </c>
      <c r="B6" s="406"/>
      <c r="C6" s="406"/>
      <c r="D6" s="406"/>
      <c r="E6" s="406"/>
      <c r="F6" s="406"/>
      <c r="G6" s="406"/>
      <c r="H6" s="406"/>
      <c r="I6" s="81" t="s">
        <v>214</v>
      </c>
      <c r="J6" s="81" t="s">
        <v>215</v>
      </c>
      <c r="K6" s="81" t="s">
        <v>217</v>
      </c>
      <c r="L6" s="81" t="s">
        <v>218</v>
      </c>
      <c r="M6" s="87" t="s">
        <v>219</v>
      </c>
      <c r="N6" s="86" t="s">
        <v>31</v>
      </c>
      <c r="O6" s="85" t="s">
        <v>220</v>
      </c>
      <c r="P6" s="88" t="s">
        <v>221</v>
      </c>
      <c r="Q6" s="85" t="s">
        <v>222</v>
      </c>
      <c r="R6" s="82">
        <v>2021</v>
      </c>
      <c r="S6" s="82" t="s">
        <v>188</v>
      </c>
      <c r="T6" s="83" t="s">
        <v>137</v>
      </c>
      <c r="U6" s="84" t="s">
        <v>31</v>
      </c>
      <c r="V6" s="89" t="s">
        <v>189</v>
      </c>
      <c r="W6" s="97" t="s">
        <v>224</v>
      </c>
    </row>
    <row r="7" spans="1:28" x14ac:dyDescent="0.2">
      <c r="A7" s="76">
        <v>1</v>
      </c>
      <c r="B7" s="76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53"/>
      <c r="S7" s="53"/>
      <c r="T7" s="53"/>
      <c r="U7" s="53"/>
      <c r="V7" s="90"/>
      <c r="W7" s="38"/>
    </row>
    <row r="8" spans="1:28" x14ac:dyDescent="0.2">
      <c r="A8" s="74">
        <v>2</v>
      </c>
      <c r="B8" s="74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38"/>
      <c r="S8" s="38"/>
      <c r="T8" s="38"/>
      <c r="U8" s="38"/>
      <c r="V8" s="91"/>
      <c r="W8" s="38"/>
    </row>
    <row r="9" spans="1:28" x14ac:dyDescent="0.2">
      <c r="A9" s="74">
        <v>3</v>
      </c>
      <c r="B9" s="74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38"/>
      <c r="S9" s="38"/>
      <c r="T9" s="38"/>
      <c r="U9" s="38"/>
      <c r="V9" s="91"/>
      <c r="W9" s="38"/>
    </row>
    <row r="10" spans="1:28" x14ac:dyDescent="0.2">
      <c r="A10" s="74">
        <v>4</v>
      </c>
      <c r="B10" s="74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38"/>
      <c r="S10" s="38"/>
      <c r="T10" s="38"/>
      <c r="U10" s="38"/>
      <c r="V10" s="91"/>
      <c r="W10" s="38"/>
    </row>
    <row r="11" spans="1:28" x14ac:dyDescent="0.2">
      <c r="A11" s="74">
        <v>5</v>
      </c>
      <c r="B11" s="74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38"/>
      <c r="S11" s="38"/>
      <c r="T11" s="38"/>
      <c r="U11" s="38"/>
      <c r="V11" s="91"/>
      <c r="W11" s="38"/>
    </row>
    <row r="12" spans="1:28" x14ac:dyDescent="0.2">
      <c r="A12" s="74">
        <v>6</v>
      </c>
      <c r="B12" s="74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38"/>
      <c r="S12" s="38"/>
      <c r="T12" s="38"/>
      <c r="U12" s="38"/>
      <c r="V12" s="91"/>
      <c r="W12" s="38"/>
    </row>
    <row r="13" spans="1:28" x14ac:dyDescent="0.2">
      <c r="A13" s="74">
        <v>7</v>
      </c>
      <c r="B13" s="74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38"/>
      <c r="S13" s="38"/>
      <c r="T13" s="38"/>
      <c r="U13" s="38"/>
      <c r="V13" s="91"/>
      <c r="W13" s="38"/>
    </row>
    <row r="14" spans="1:28" x14ac:dyDescent="0.2">
      <c r="A14" s="74">
        <v>8</v>
      </c>
      <c r="B14" s="74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38"/>
      <c r="S14" s="38"/>
      <c r="T14" s="38"/>
      <c r="U14" s="38"/>
      <c r="V14" s="91"/>
      <c r="W14" s="38"/>
    </row>
    <row r="15" spans="1:28" x14ac:dyDescent="0.2">
      <c r="A15" s="74">
        <v>9</v>
      </c>
      <c r="B15" s="74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38"/>
      <c r="S15" s="38"/>
      <c r="T15" s="38"/>
      <c r="U15" s="38"/>
      <c r="V15" s="91"/>
      <c r="W15" s="38"/>
    </row>
    <row r="16" spans="1:28" x14ac:dyDescent="0.2">
      <c r="A16" s="74">
        <v>10</v>
      </c>
      <c r="B16" s="74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38"/>
      <c r="S16" s="38"/>
      <c r="T16" s="38"/>
      <c r="U16" s="38"/>
      <c r="V16" s="91"/>
      <c r="W16" s="38"/>
    </row>
    <row r="17" spans="1:24" x14ac:dyDescent="0.2">
      <c r="A17" s="74">
        <v>11</v>
      </c>
      <c r="B17" s="74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38"/>
      <c r="S17" s="38"/>
      <c r="T17" s="38"/>
      <c r="U17" s="38"/>
      <c r="V17" s="91"/>
      <c r="W17" s="38"/>
    </row>
    <row r="18" spans="1:24" x14ac:dyDescent="0.2">
      <c r="A18" s="74">
        <v>12</v>
      </c>
      <c r="B18" s="74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38"/>
      <c r="S18" s="38"/>
      <c r="T18" s="38"/>
      <c r="U18" s="38"/>
      <c r="V18" s="91"/>
      <c r="W18" s="38"/>
    </row>
    <row r="19" spans="1:24" x14ac:dyDescent="0.2">
      <c r="A19" s="74">
        <v>13</v>
      </c>
      <c r="B19" s="74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38"/>
      <c r="S19" s="38"/>
      <c r="T19" s="38"/>
      <c r="U19" s="38"/>
      <c r="V19" s="91"/>
      <c r="W19" s="38"/>
    </row>
    <row r="20" spans="1:24" x14ac:dyDescent="0.2">
      <c r="A20" s="74">
        <v>14</v>
      </c>
      <c r="B20" s="74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38"/>
      <c r="S20" s="38"/>
      <c r="T20" s="38"/>
      <c r="U20" s="38"/>
      <c r="V20" s="91"/>
      <c r="W20" s="38"/>
    </row>
    <row r="21" spans="1:24" x14ac:dyDescent="0.2">
      <c r="A21" s="74">
        <v>15</v>
      </c>
      <c r="B21" s="74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38"/>
      <c r="S21" s="38"/>
      <c r="T21" s="38"/>
      <c r="U21" s="38"/>
      <c r="V21" s="91"/>
      <c r="W21" s="38"/>
    </row>
    <row r="22" spans="1:24" x14ac:dyDescent="0.2">
      <c r="A22" s="74">
        <v>16</v>
      </c>
      <c r="B22" s="74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38"/>
      <c r="S22" s="38"/>
      <c r="T22" s="38"/>
      <c r="U22" s="38"/>
      <c r="V22" s="91"/>
      <c r="W22" s="38"/>
    </row>
    <row r="23" spans="1:24" x14ac:dyDescent="0.2">
      <c r="A23" s="74">
        <v>17</v>
      </c>
      <c r="B23" s="74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38"/>
      <c r="S23" s="38"/>
      <c r="T23" s="38"/>
      <c r="U23" s="38"/>
      <c r="V23" s="91"/>
      <c r="W23" s="38"/>
    </row>
    <row r="24" spans="1:24" x14ac:dyDescent="0.2">
      <c r="A24" s="74">
        <v>18</v>
      </c>
      <c r="B24" s="74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38"/>
      <c r="S24" s="38"/>
      <c r="T24" s="38"/>
      <c r="U24" s="38"/>
      <c r="V24" s="91"/>
      <c r="W24" s="38"/>
    </row>
    <row r="25" spans="1:24" x14ac:dyDescent="0.2">
      <c r="A25" s="74">
        <v>19</v>
      </c>
      <c r="B25" s="74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38"/>
      <c r="S25" s="38"/>
      <c r="T25" s="38"/>
      <c r="U25" s="38"/>
      <c r="V25" s="91"/>
      <c r="W25" s="38"/>
    </row>
    <row r="26" spans="1:24" x14ac:dyDescent="0.2">
      <c r="A26" s="74">
        <v>20</v>
      </c>
      <c r="B26" s="74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38"/>
      <c r="S26" s="38"/>
      <c r="T26" s="38"/>
      <c r="U26" s="38"/>
      <c r="V26" s="91"/>
      <c r="W26" s="38"/>
    </row>
    <row r="27" spans="1:24" x14ac:dyDescent="0.2">
      <c r="A27" s="113" t="s">
        <v>134</v>
      </c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42"/>
      <c r="S27" s="42"/>
      <c r="T27" s="42"/>
      <c r="U27" s="42"/>
      <c r="V27" s="116"/>
      <c r="W27" s="42"/>
    </row>
    <row r="28" spans="1:24" ht="24" customHeight="1" x14ac:dyDescent="0.25">
      <c r="A28" s="104" t="s">
        <v>10</v>
      </c>
      <c r="B28" s="104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117"/>
      <c r="S28" s="117"/>
      <c r="T28" s="117"/>
      <c r="U28" s="117"/>
      <c r="V28" s="407"/>
      <c r="W28" s="407"/>
      <c r="X28" s="92"/>
    </row>
    <row r="29" spans="1:24" x14ac:dyDescent="0.2">
      <c r="A29" s="72" t="s">
        <v>209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1:24" x14ac:dyDescent="0.2">
      <c r="A30" s="71" t="s">
        <v>210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1:24" x14ac:dyDescent="0.2">
      <c r="A31" s="72" t="s">
        <v>211</v>
      </c>
      <c r="B31" s="61"/>
    </row>
    <row r="32" spans="1:24" x14ac:dyDescent="0.2">
      <c r="A32" s="61"/>
    </row>
    <row r="33" spans="1:8" x14ac:dyDescent="0.2">
      <c r="A33" s="61"/>
      <c r="H33" s="75"/>
    </row>
    <row r="34" spans="1:8" x14ac:dyDescent="0.2">
      <c r="A34" s="61"/>
    </row>
  </sheetData>
  <mergeCells count="20">
    <mergeCell ref="V28:W28"/>
    <mergeCell ref="O5:Q5"/>
    <mergeCell ref="R3:S5"/>
    <mergeCell ref="T3:U5"/>
    <mergeCell ref="V3:V5"/>
    <mergeCell ref="K5:L5"/>
    <mergeCell ref="M5:N5"/>
    <mergeCell ref="A3:B3"/>
    <mergeCell ref="C3:Q3"/>
    <mergeCell ref="A1:W1"/>
    <mergeCell ref="A2:W2"/>
    <mergeCell ref="W3:W5"/>
    <mergeCell ref="B5:B6"/>
    <mergeCell ref="C5:C6"/>
    <mergeCell ref="D5:D6"/>
    <mergeCell ref="E5:E6"/>
    <mergeCell ref="F5:F6"/>
    <mergeCell ref="G5:G6"/>
    <mergeCell ref="H5:H6"/>
    <mergeCell ref="I5:J5"/>
  </mergeCells>
  <pageMargins left="0.70866141732283472" right="0.70866141732283472" top="0.74803149606299213" bottom="0.74803149606299213" header="0.31496062992125984" footer="0.31496062992125984"/>
  <pageSetup scale="39" orientation="portrait" r:id="rId1"/>
  <headerFooter>
    <oddHeader>&amp;C&amp;"-,Negrita"&amp;24PROYECTO DE PRESUPUESTO 2023</oddHeader>
  </headerFooter>
  <colBreaks count="1" manualBreakCount="1">
    <brk id="23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O401"/>
  <sheetViews>
    <sheetView view="pageBreakPreview" zoomScale="60" zoomScaleNormal="100" workbookViewId="0">
      <selection activeCell="D9" sqref="D9"/>
    </sheetView>
  </sheetViews>
  <sheetFormatPr baseColWidth="10" defaultColWidth="11.42578125" defaultRowHeight="12" x14ac:dyDescent="0.2"/>
  <cols>
    <col min="1" max="1" width="17.42578125" style="27" customWidth="1"/>
    <col min="2" max="2" width="15.28515625" style="27" customWidth="1"/>
    <col min="3" max="6" width="18.7109375" style="27" customWidth="1"/>
    <col min="7" max="7" width="19.5703125" style="27" customWidth="1"/>
    <col min="8" max="10" width="18.7109375" style="27" customWidth="1"/>
    <col min="11" max="12" width="7.140625" style="68" customWidth="1"/>
    <col min="13" max="13" width="14.85546875" style="27" customWidth="1"/>
    <col min="14" max="15" width="7.140625" style="27" customWidth="1"/>
    <col min="16" max="16" width="14.42578125" style="27" customWidth="1"/>
    <col min="17" max="17" width="11.42578125" style="27"/>
    <col min="18" max="18" width="13.5703125" style="27" customWidth="1"/>
    <col min="19" max="16384" width="11.42578125" style="27"/>
  </cols>
  <sheetData>
    <row r="1" spans="1:22" s="58" customFormat="1" ht="28.5" customHeight="1" x14ac:dyDescent="0.2">
      <c r="A1" s="422" t="s">
        <v>263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</row>
    <row r="2" spans="1:22" ht="17.25" customHeight="1" x14ac:dyDescent="0.2">
      <c r="A2" s="424" t="s">
        <v>230</v>
      </c>
      <c r="B2" s="424"/>
      <c r="C2" s="425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28"/>
      <c r="T2" s="28"/>
      <c r="U2" s="28"/>
      <c r="V2" s="28"/>
    </row>
    <row r="3" spans="1:22" s="69" customFormat="1" ht="24" customHeight="1" x14ac:dyDescent="0.2">
      <c r="A3" s="427" t="s">
        <v>149</v>
      </c>
      <c r="B3" s="427"/>
      <c r="C3" s="427"/>
      <c r="D3" s="427"/>
      <c r="E3" s="427"/>
      <c r="F3" s="427" t="s">
        <v>150</v>
      </c>
      <c r="G3" s="427"/>
      <c r="H3" s="427"/>
      <c r="I3" s="427"/>
      <c r="J3" s="427"/>
      <c r="K3" s="428" t="s">
        <v>246</v>
      </c>
      <c r="L3" s="428"/>
      <c r="M3" s="428"/>
      <c r="N3" s="428" t="s">
        <v>247</v>
      </c>
      <c r="O3" s="428"/>
      <c r="P3" s="428"/>
      <c r="Q3" s="427" t="s">
        <v>278</v>
      </c>
      <c r="R3" s="427"/>
    </row>
    <row r="4" spans="1:22" s="70" customFormat="1" ht="98.25" customHeight="1" x14ac:dyDescent="0.25">
      <c r="A4" s="162" t="s">
        <v>143</v>
      </c>
      <c r="B4" s="162" t="s">
        <v>151</v>
      </c>
      <c r="C4" s="162" t="s">
        <v>152</v>
      </c>
      <c r="D4" s="162" t="s">
        <v>153</v>
      </c>
      <c r="E4" s="162" t="s">
        <v>154</v>
      </c>
      <c r="F4" s="162" t="s">
        <v>155</v>
      </c>
      <c r="G4" s="162" t="s">
        <v>156</v>
      </c>
      <c r="H4" s="162" t="s">
        <v>157</v>
      </c>
      <c r="I4" s="162" t="s">
        <v>158</v>
      </c>
      <c r="J4" s="162" t="s">
        <v>159</v>
      </c>
      <c r="K4" s="163" t="s">
        <v>160</v>
      </c>
      <c r="L4" s="163" t="s">
        <v>161</v>
      </c>
      <c r="M4" s="163" t="s">
        <v>162</v>
      </c>
      <c r="N4" s="163" t="s">
        <v>160</v>
      </c>
      <c r="O4" s="163" t="s">
        <v>161</v>
      </c>
      <c r="P4" s="163" t="s">
        <v>162</v>
      </c>
      <c r="Q4" s="163" t="s">
        <v>160</v>
      </c>
      <c r="R4" s="163" t="s">
        <v>280</v>
      </c>
    </row>
    <row r="5" spans="1:22" x14ac:dyDescent="0.2">
      <c r="A5" s="185" t="s">
        <v>307</v>
      </c>
      <c r="B5" s="185" t="s">
        <v>308</v>
      </c>
      <c r="C5" s="430" t="s">
        <v>163</v>
      </c>
      <c r="D5" s="430" t="s">
        <v>309</v>
      </c>
      <c r="E5" s="433">
        <v>6000</v>
      </c>
      <c r="F5" s="434" t="s">
        <v>310</v>
      </c>
      <c r="G5" s="430" t="s">
        <v>311</v>
      </c>
      <c r="H5" s="430" t="s">
        <v>312</v>
      </c>
      <c r="I5" s="429" t="s">
        <v>313</v>
      </c>
      <c r="J5" s="430" t="s">
        <v>314</v>
      </c>
      <c r="K5" s="429" t="s">
        <v>315</v>
      </c>
      <c r="L5" s="186">
        <v>0</v>
      </c>
      <c r="M5" s="187">
        <v>0</v>
      </c>
      <c r="N5" s="431" t="s">
        <v>316</v>
      </c>
      <c r="O5" s="186">
        <v>0</v>
      </c>
      <c r="P5" s="187">
        <v>0</v>
      </c>
      <c r="Q5" s="186">
        <v>0</v>
      </c>
      <c r="R5" s="187">
        <v>0</v>
      </c>
      <c r="S5" s="188"/>
    </row>
    <row r="6" spans="1:22" x14ac:dyDescent="0.2">
      <c r="A6" s="185" t="s">
        <v>307</v>
      </c>
      <c r="B6" s="185" t="s">
        <v>317</v>
      </c>
      <c r="C6" s="430"/>
      <c r="D6" s="430"/>
      <c r="E6" s="433"/>
      <c r="F6" s="432"/>
      <c r="G6" s="430"/>
      <c r="H6" s="430" t="s">
        <v>318</v>
      </c>
      <c r="I6" s="429"/>
      <c r="J6" s="430" t="s">
        <v>318</v>
      </c>
      <c r="K6" s="429"/>
      <c r="L6" s="186">
        <v>12</v>
      </c>
      <c r="M6" s="187">
        <v>75213.600000000006</v>
      </c>
      <c r="N6" s="432"/>
      <c r="O6" s="186">
        <v>6</v>
      </c>
      <c r="P6" s="187">
        <v>36600.6</v>
      </c>
      <c r="Q6" s="186">
        <v>6</v>
      </c>
      <c r="R6" s="187">
        <v>76101.2</v>
      </c>
      <c r="S6" s="188"/>
      <c r="T6" s="189"/>
    </row>
    <row r="7" spans="1:22" x14ac:dyDescent="0.2">
      <c r="A7" s="185" t="s">
        <v>307</v>
      </c>
      <c r="B7" s="185" t="s">
        <v>308</v>
      </c>
      <c r="C7" s="430" t="s">
        <v>163</v>
      </c>
      <c r="D7" s="430" t="s">
        <v>319</v>
      </c>
      <c r="E7" s="433">
        <v>5500</v>
      </c>
      <c r="F7" s="434" t="s">
        <v>320</v>
      </c>
      <c r="G7" s="430" t="s">
        <v>321</v>
      </c>
      <c r="H7" s="430" t="s">
        <v>322</v>
      </c>
      <c r="I7" s="429" t="s">
        <v>313</v>
      </c>
      <c r="J7" s="430" t="s">
        <v>323</v>
      </c>
      <c r="K7" s="430" t="s">
        <v>315</v>
      </c>
      <c r="L7" s="190">
        <v>12</v>
      </c>
      <c r="M7" s="187">
        <v>69213.600000000006</v>
      </c>
      <c r="N7" s="431" t="s">
        <v>316</v>
      </c>
      <c r="O7" s="186">
        <v>6</v>
      </c>
      <c r="P7" s="187">
        <v>34200.6</v>
      </c>
      <c r="Q7" s="186">
        <v>6</v>
      </c>
      <c r="R7" s="187">
        <v>70101.2</v>
      </c>
      <c r="S7" s="188"/>
      <c r="T7" s="189"/>
    </row>
    <row r="8" spans="1:22" x14ac:dyDescent="0.2">
      <c r="A8" s="185" t="s">
        <v>307</v>
      </c>
      <c r="B8" s="185" t="s">
        <v>317</v>
      </c>
      <c r="C8" s="430"/>
      <c r="D8" s="430"/>
      <c r="E8" s="433"/>
      <c r="F8" s="432"/>
      <c r="G8" s="430"/>
      <c r="H8" s="430" t="s">
        <v>318</v>
      </c>
      <c r="I8" s="429"/>
      <c r="J8" s="430" t="s">
        <v>318</v>
      </c>
      <c r="K8" s="430"/>
      <c r="L8" s="190">
        <v>0</v>
      </c>
      <c r="M8" s="187">
        <v>0</v>
      </c>
      <c r="N8" s="432"/>
      <c r="O8" s="186">
        <v>0</v>
      </c>
      <c r="P8" s="187">
        <v>0</v>
      </c>
      <c r="Q8" s="186">
        <v>0</v>
      </c>
      <c r="R8" s="187">
        <v>0</v>
      </c>
      <c r="S8" s="188"/>
      <c r="T8" s="189"/>
    </row>
    <row r="9" spans="1:22" x14ac:dyDescent="0.2">
      <c r="A9" s="185" t="s">
        <v>307</v>
      </c>
      <c r="B9" s="185" t="s">
        <v>308</v>
      </c>
      <c r="C9" s="430" t="s">
        <v>163</v>
      </c>
      <c r="D9" s="430" t="s">
        <v>324</v>
      </c>
      <c r="E9" s="433">
        <v>5400</v>
      </c>
      <c r="F9" s="434" t="s">
        <v>325</v>
      </c>
      <c r="G9" s="430" t="s">
        <v>326</v>
      </c>
      <c r="H9" s="430" t="s">
        <v>327</v>
      </c>
      <c r="I9" s="429" t="s">
        <v>313</v>
      </c>
      <c r="J9" s="430" t="s">
        <v>328</v>
      </c>
      <c r="K9" s="429" t="s">
        <v>315</v>
      </c>
      <c r="L9" s="190">
        <v>12</v>
      </c>
      <c r="M9" s="187">
        <v>68013.600000000006</v>
      </c>
      <c r="N9" s="431" t="s">
        <v>316</v>
      </c>
      <c r="O9" s="186">
        <v>6</v>
      </c>
      <c r="P9" s="187">
        <v>33600.6</v>
      </c>
      <c r="Q9" s="186">
        <v>6</v>
      </c>
      <c r="R9" s="187">
        <v>68901.2</v>
      </c>
      <c r="S9" s="188"/>
      <c r="T9" s="189"/>
    </row>
    <row r="10" spans="1:22" x14ac:dyDescent="0.2">
      <c r="A10" s="185" t="s">
        <v>307</v>
      </c>
      <c r="B10" s="185" t="s">
        <v>317</v>
      </c>
      <c r="C10" s="430"/>
      <c r="D10" s="430"/>
      <c r="E10" s="433"/>
      <c r="F10" s="432"/>
      <c r="G10" s="430"/>
      <c r="H10" s="430" t="s">
        <v>318</v>
      </c>
      <c r="I10" s="429"/>
      <c r="J10" s="430" t="s">
        <v>318</v>
      </c>
      <c r="K10" s="429"/>
      <c r="L10" s="190">
        <v>0</v>
      </c>
      <c r="M10" s="187">
        <v>0</v>
      </c>
      <c r="N10" s="432"/>
      <c r="O10" s="186">
        <v>0</v>
      </c>
      <c r="P10" s="187">
        <v>0</v>
      </c>
      <c r="Q10" s="186">
        <v>0</v>
      </c>
      <c r="R10" s="187">
        <v>0</v>
      </c>
      <c r="S10" s="188"/>
      <c r="T10" s="189"/>
    </row>
    <row r="11" spans="1:22" x14ac:dyDescent="0.2">
      <c r="A11" s="185" t="s">
        <v>307</v>
      </c>
      <c r="B11" s="185" t="s">
        <v>308</v>
      </c>
      <c r="C11" s="430" t="s">
        <v>163</v>
      </c>
      <c r="D11" s="430" t="s">
        <v>329</v>
      </c>
      <c r="E11" s="433">
        <v>5000</v>
      </c>
      <c r="F11" s="434" t="s">
        <v>330</v>
      </c>
      <c r="G11" s="430" t="s">
        <v>331</v>
      </c>
      <c r="H11" s="430" t="s">
        <v>332</v>
      </c>
      <c r="I11" s="429" t="s">
        <v>313</v>
      </c>
      <c r="J11" s="430" t="s">
        <v>332</v>
      </c>
      <c r="K11" s="429" t="s">
        <v>315</v>
      </c>
      <c r="L11" s="190">
        <v>12</v>
      </c>
      <c r="M11" s="187">
        <v>63213.599999999999</v>
      </c>
      <c r="N11" s="431" t="s">
        <v>316</v>
      </c>
      <c r="O11" s="186">
        <v>6</v>
      </c>
      <c r="P11" s="187">
        <v>31200.6</v>
      </c>
      <c r="Q11" s="186">
        <v>6</v>
      </c>
      <c r="R11" s="187">
        <v>64101.2</v>
      </c>
      <c r="S11" s="188"/>
      <c r="T11" s="189"/>
    </row>
    <row r="12" spans="1:22" x14ac:dyDescent="0.2">
      <c r="A12" s="185" t="s">
        <v>307</v>
      </c>
      <c r="B12" s="185" t="s">
        <v>317</v>
      </c>
      <c r="C12" s="430"/>
      <c r="D12" s="430"/>
      <c r="E12" s="433"/>
      <c r="F12" s="432"/>
      <c r="G12" s="430"/>
      <c r="H12" s="430" t="s">
        <v>318</v>
      </c>
      <c r="I12" s="429"/>
      <c r="J12" s="430" t="s">
        <v>318</v>
      </c>
      <c r="K12" s="429"/>
      <c r="L12" s="190">
        <v>0</v>
      </c>
      <c r="M12" s="187">
        <v>0</v>
      </c>
      <c r="N12" s="432"/>
      <c r="O12" s="186">
        <v>0</v>
      </c>
      <c r="P12" s="187">
        <v>0</v>
      </c>
      <c r="Q12" s="186">
        <v>0</v>
      </c>
      <c r="R12" s="187">
        <v>0</v>
      </c>
      <c r="S12" s="188"/>
      <c r="T12" s="189"/>
    </row>
    <row r="13" spans="1:22" x14ac:dyDescent="0.2">
      <c r="A13" s="185" t="s">
        <v>307</v>
      </c>
      <c r="B13" s="185" t="s">
        <v>308</v>
      </c>
      <c r="C13" s="430" t="s">
        <v>163</v>
      </c>
      <c r="D13" s="430" t="s">
        <v>333</v>
      </c>
      <c r="E13" s="433">
        <v>3000</v>
      </c>
      <c r="F13" s="434" t="s">
        <v>334</v>
      </c>
      <c r="G13" s="430" t="s">
        <v>335</v>
      </c>
      <c r="H13" s="430" t="s">
        <v>312</v>
      </c>
      <c r="I13" s="429" t="s">
        <v>313</v>
      </c>
      <c r="J13" s="430" t="s">
        <v>314</v>
      </c>
      <c r="K13" s="430" t="s">
        <v>315</v>
      </c>
      <c r="L13" s="190">
        <v>12</v>
      </c>
      <c r="M13" s="187">
        <v>39210.68</v>
      </c>
      <c r="N13" s="431" t="s">
        <v>316</v>
      </c>
      <c r="O13" s="186">
        <v>6</v>
      </c>
      <c r="P13" s="187">
        <v>19200.599999999999</v>
      </c>
      <c r="Q13" s="186">
        <v>6</v>
      </c>
      <c r="R13" s="187">
        <v>40101.199999999997</v>
      </c>
      <c r="S13" s="188"/>
      <c r="T13" s="189"/>
    </row>
    <row r="14" spans="1:22" x14ac:dyDescent="0.2">
      <c r="A14" s="185" t="s">
        <v>307</v>
      </c>
      <c r="B14" s="185" t="s">
        <v>317</v>
      </c>
      <c r="C14" s="430"/>
      <c r="D14" s="430"/>
      <c r="E14" s="433"/>
      <c r="F14" s="432"/>
      <c r="G14" s="430"/>
      <c r="H14" s="430" t="s">
        <v>318</v>
      </c>
      <c r="I14" s="429"/>
      <c r="J14" s="430" t="s">
        <v>318</v>
      </c>
      <c r="K14" s="430"/>
      <c r="L14" s="190">
        <v>0</v>
      </c>
      <c r="M14" s="187">
        <v>0</v>
      </c>
      <c r="N14" s="432"/>
      <c r="O14" s="186">
        <v>0</v>
      </c>
      <c r="P14" s="187">
        <v>0</v>
      </c>
      <c r="Q14" s="186">
        <v>0</v>
      </c>
      <c r="R14" s="187">
        <v>0</v>
      </c>
      <c r="S14" s="188"/>
      <c r="T14" s="189"/>
    </row>
    <row r="15" spans="1:22" x14ac:dyDescent="0.2">
      <c r="A15" s="185" t="s">
        <v>307</v>
      </c>
      <c r="B15" s="185" t="s">
        <v>308</v>
      </c>
      <c r="C15" s="430" t="s">
        <v>163</v>
      </c>
      <c r="D15" s="430" t="s">
        <v>336</v>
      </c>
      <c r="E15" s="433">
        <v>2500</v>
      </c>
      <c r="F15" s="434" t="s">
        <v>337</v>
      </c>
      <c r="G15" s="430" t="s">
        <v>338</v>
      </c>
      <c r="H15" s="430"/>
      <c r="I15" s="429"/>
      <c r="J15" s="430"/>
      <c r="K15" s="429" t="s">
        <v>315</v>
      </c>
      <c r="L15" s="190">
        <v>12</v>
      </c>
      <c r="M15" s="187">
        <v>33213.599999999999</v>
      </c>
      <c r="N15" s="431" t="s">
        <v>316</v>
      </c>
      <c r="O15" s="186">
        <v>6</v>
      </c>
      <c r="P15" s="187">
        <v>16195.2</v>
      </c>
      <c r="Q15" s="186">
        <v>6</v>
      </c>
      <c r="R15" s="187">
        <v>34090.400000000001</v>
      </c>
      <c r="S15" s="188"/>
      <c r="T15" s="189"/>
    </row>
    <row r="16" spans="1:22" x14ac:dyDescent="0.2">
      <c r="A16" s="185" t="s">
        <v>307</v>
      </c>
      <c r="B16" s="185" t="s">
        <v>317</v>
      </c>
      <c r="C16" s="430"/>
      <c r="D16" s="430"/>
      <c r="E16" s="433"/>
      <c r="F16" s="432"/>
      <c r="G16" s="430"/>
      <c r="H16" s="430"/>
      <c r="I16" s="429"/>
      <c r="J16" s="430"/>
      <c r="K16" s="429"/>
      <c r="L16" s="190">
        <v>0</v>
      </c>
      <c r="M16" s="187">
        <v>0</v>
      </c>
      <c r="N16" s="432"/>
      <c r="O16" s="186">
        <v>0</v>
      </c>
      <c r="P16" s="187">
        <v>0</v>
      </c>
      <c r="Q16" s="186">
        <v>0</v>
      </c>
      <c r="R16" s="187">
        <v>0</v>
      </c>
      <c r="S16" s="188"/>
      <c r="T16" s="189"/>
    </row>
    <row r="17" spans="1:20" x14ac:dyDescent="0.2">
      <c r="A17" s="185" t="s">
        <v>307</v>
      </c>
      <c r="B17" s="185" t="s">
        <v>308</v>
      </c>
      <c r="C17" s="430" t="s">
        <v>163</v>
      </c>
      <c r="D17" s="430" t="s">
        <v>339</v>
      </c>
      <c r="E17" s="433">
        <v>6500</v>
      </c>
      <c r="F17" s="434" t="s">
        <v>340</v>
      </c>
      <c r="G17" s="430" t="s">
        <v>341</v>
      </c>
      <c r="H17" s="430" t="s">
        <v>327</v>
      </c>
      <c r="I17" s="429" t="s">
        <v>313</v>
      </c>
      <c r="J17" s="430" t="s">
        <v>328</v>
      </c>
      <c r="K17" s="429" t="s">
        <v>315</v>
      </c>
      <c r="L17" s="190">
        <v>12</v>
      </c>
      <c r="M17" s="187">
        <v>81213.600000000006</v>
      </c>
      <c r="N17" s="431" t="s">
        <v>316</v>
      </c>
      <c r="O17" s="186">
        <v>6</v>
      </c>
      <c r="P17" s="187">
        <v>40200.6</v>
      </c>
      <c r="Q17" s="186">
        <v>6</v>
      </c>
      <c r="R17" s="187">
        <v>82101.2</v>
      </c>
      <c r="S17" s="188"/>
      <c r="T17" s="189"/>
    </row>
    <row r="18" spans="1:20" x14ac:dyDescent="0.2">
      <c r="A18" s="185" t="s">
        <v>307</v>
      </c>
      <c r="B18" s="185" t="s">
        <v>317</v>
      </c>
      <c r="C18" s="430"/>
      <c r="D18" s="430"/>
      <c r="E18" s="433"/>
      <c r="F18" s="432"/>
      <c r="G18" s="430"/>
      <c r="H18" s="430" t="s">
        <v>318</v>
      </c>
      <c r="I18" s="429"/>
      <c r="J18" s="430" t="s">
        <v>318</v>
      </c>
      <c r="K18" s="429"/>
      <c r="L18" s="190">
        <v>0</v>
      </c>
      <c r="M18" s="187">
        <v>0</v>
      </c>
      <c r="N18" s="432"/>
      <c r="O18" s="186">
        <v>0</v>
      </c>
      <c r="P18" s="187">
        <v>0</v>
      </c>
      <c r="Q18" s="186">
        <v>0</v>
      </c>
      <c r="R18" s="187">
        <v>0</v>
      </c>
      <c r="S18" s="188"/>
      <c r="T18" s="189"/>
    </row>
    <row r="19" spans="1:20" x14ac:dyDescent="0.2">
      <c r="A19" s="185" t="s">
        <v>307</v>
      </c>
      <c r="B19" s="185" t="s">
        <v>308</v>
      </c>
      <c r="C19" s="430" t="s">
        <v>163</v>
      </c>
      <c r="D19" s="430" t="s">
        <v>342</v>
      </c>
      <c r="E19" s="433">
        <v>2800</v>
      </c>
      <c r="F19" s="434" t="s">
        <v>343</v>
      </c>
      <c r="G19" s="430" t="s">
        <v>344</v>
      </c>
      <c r="H19" s="430" t="s">
        <v>345</v>
      </c>
      <c r="I19" s="429" t="s">
        <v>346</v>
      </c>
      <c r="J19" s="430" t="s">
        <v>345</v>
      </c>
      <c r="K19" s="429" t="s">
        <v>315</v>
      </c>
      <c r="L19" s="190">
        <v>12</v>
      </c>
      <c r="M19" s="187">
        <v>36813.599999999999</v>
      </c>
      <c r="N19" s="431" t="s">
        <v>316</v>
      </c>
      <c r="O19" s="186">
        <v>6</v>
      </c>
      <c r="P19" s="187">
        <v>17997.289999999997</v>
      </c>
      <c r="Q19" s="186">
        <v>6</v>
      </c>
      <c r="R19" s="187">
        <v>37694.579999999994</v>
      </c>
      <c r="S19" s="188"/>
      <c r="T19" s="189"/>
    </row>
    <row r="20" spans="1:20" x14ac:dyDescent="0.2">
      <c r="A20" s="185" t="s">
        <v>307</v>
      </c>
      <c r="B20" s="185" t="s">
        <v>317</v>
      </c>
      <c r="C20" s="430"/>
      <c r="D20" s="430"/>
      <c r="E20" s="433"/>
      <c r="F20" s="432"/>
      <c r="G20" s="430"/>
      <c r="H20" s="430" t="s">
        <v>318</v>
      </c>
      <c r="I20" s="429"/>
      <c r="J20" s="430" t="s">
        <v>318</v>
      </c>
      <c r="K20" s="429"/>
      <c r="L20" s="190">
        <v>0</v>
      </c>
      <c r="M20" s="187">
        <v>0</v>
      </c>
      <c r="N20" s="432"/>
      <c r="O20" s="186">
        <v>0</v>
      </c>
      <c r="P20" s="187">
        <v>0</v>
      </c>
      <c r="Q20" s="186">
        <v>0</v>
      </c>
      <c r="R20" s="187">
        <v>0</v>
      </c>
      <c r="S20" s="188"/>
      <c r="T20" s="189"/>
    </row>
    <row r="21" spans="1:20" x14ac:dyDescent="0.2">
      <c r="A21" s="185" t="s">
        <v>307</v>
      </c>
      <c r="B21" s="185" t="s">
        <v>308</v>
      </c>
      <c r="C21" s="430" t="s">
        <v>163</v>
      </c>
      <c r="D21" s="430" t="s">
        <v>347</v>
      </c>
      <c r="E21" s="433">
        <v>2500</v>
      </c>
      <c r="F21" s="434" t="s">
        <v>348</v>
      </c>
      <c r="G21" s="430" t="s">
        <v>349</v>
      </c>
      <c r="H21" s="430"/>
      <c r="I21" s="429"/>
      <c r="J21" s="430"/>
      <c r="K21" s="429" t="s">
        <v>315</v>
      </c>
      <c r="L21" s="190">
        <v>12</v>
      </c>
      <c r="M21" s="187">
        <v>33213.599999999999</v>
      </c>
      <c r="N21" s="431" t="s">
        <v>316</v>
      </c>
      <c r="O21" s="186">
        <v>6</v>
      </c>
      <c r="P21" s="187">
        <v>16195.2</v>
      </c>
      <c r="Q21" s="186">
        <v>6</v>
      </c>
      <c r="R21" s="187">
        <v>34090.400000000001</v>
      </c>
      <c r="S21" s="188"/>
      <c r="T21" s="189"/>
    </row>
    <row r="22" spans="1:20" x14ac:dyDescent="0.2">
      <c r="A22" s="185" t="s">
        <v>307</v>
      </c>
      <c r="B22" s="185" t="s">
        <v>317</v>
      </c>
      <c r="C22" s="430"/>
      <c r="D22" s="430"/>
      <c r="E22" s="433"/>
      <c r="F22" s="432"/>
      <c r="G22" s="430"/>
      <c r="H22" s="430"/>
      <c r="I22" s="429"/>
      <c r="J22" s="430"/>
      <c r="K22" s="429"/>
      <c r="L22" s="190">
        <v>0</v>
      </c>
      <c r="M22" s="187">
        <v>0</v>
      </c>
      <c r="N22" s="432"/>
      <c r="O22" s="186">
        <v>0</v>
      </c>
      <c r="P22" s="187">
        <v>0</v>
      </c>
      <c r="Q22" s="186">
        <v>0</v>
      </c>
      <c r="R22" s="187">
        <v>0</v>
      </c>
      <c r="S22" s="188"/>
      <c r="T22" s="189"/>
    </row>
    <row r="23" spans="1:20" x14ac:dyDescent="0.2">
      <c r="A23" s="185" t="s">
        <v>307</v>
      </c>
      <c r="B23" s="185" t="s">
        <v>308</v>
      </c>
      <c r="C23" s="430" t="s">
        <v>163</v>
      </c>
      <c r="D23" s="430" t="s">
        <v>350</v>
      </c>
      <c r="E23" s="433">
        <v>7000</v>
      </c>
      <c r="F23" s="434" t="s">
        <v>351</v>
      </c>
      <c r="G23" s="430" t="s">
        <v>352</v>
      </c>
      <c r="H23" s="430" t="s">
        <v>353</v>
      </c>
      <c r="I23" s="429" t="s">
        <v>313</v>
      </c>
      <c r="J23" s="430" t="s">
        <v>353</v>
      </c>
      <c r="K23" s="429" t="s">
        <v>315</v>
      </c>
      <c r="L23" s="190">
        <v>6</v>
      </c>
      <c r="M23" s="187">
        <v>0</v>
      </c>
      <c r="N23" s="431" t="s">
        <v>316</v>
      </c>
      <c r="O23" s="186">
        <v>0</v>
      </c>
      <c r="P23" s="187">
        <v>0</v>
      </c>
      <c r="Q23" s="186">
        <v>0</v>
      </c>
      <c r="R23" s="187">
        <v>0</v>
      </c>
      <c r="S23" s="188"/>
      <c r="T23" s="189"/>
    </row>
    <row r="24" spans="1:20" x14ac:dyDescent="0.2">
      <c r="A24" s="185" t="s">
        <v>307</v>
      </c>
      <c r="B24" s="185" t="s">
        <v>317</v>
      </c>
      <c r="C24" s="430"/>
      <c r="D24" s="430"/>
      <c r="E24" s="433"/>
      <c r="F24" s="432"/>
      <c r="G24" s="430"/>
      <c r="H24" s="430" t="s">
        <v>318</v>
      </c>
      <c r="I24" s="429"/>
      <c r="J24" s="430" t="s">
        <v>318</v>
      </c>
      <c r="K24" s="429"/>
      <c r="L24" s="190">
        <v>6</v>
      </c>
      <c r="M24" s="187">
        <v>76662.399999999994</v>
      </c>
      <c r="N24" s="432"/>
      <c r="O24" s="186">
        <v>6</v>
      </c>
      <c r="P24" s="187">
        <v>43192.82</v>
      </c>
      <c r="Q24" s="186">
        <v>6</v>
      </c>
      <c r="R24" s="187">
        <v>82085.64</v>
      </c>
      <c r="S24" s="188"/>
      <c r="T24" s="189"/>
    </row>
    <row r="25" spans="1:20" x14ac:dyDescent="0.2">
      <c r="A25" s="185" t="s">
        <v>307</v>
      </c>
      <c r="B25" s="185" t="s">
        <v>308</v>
      </c>
      <c r="C25" s="430" t="s">
        <v>163</v>
      </c>
      <c r="D25" s="430" t="s">
        <v>354</v>
      </c>
      <c r="E25" s="433">
        <v>8000</v>
      </c>
      <c r="F25" s="434" t="s">
        <v>355</v>
      </c>
      <c r="G25" s="430" t="s">
        <v>356</v>
      </c>
      <c r="H25" s="430" t="s">
        <v>332</v>
      </c>
      <c r="I25" s="429" t="s">
        <v>313</v>
      </c>
      <c r="J25" s="430" t="s">
        <v>332</v>
      </c>
      <c r="K25" s="429" t="s">
        <v>315</v>
      </c>
      <c r="L25" s="190">
        <v>12</v>
      </c>
      <c r="M25" s="187">
        <v>99209.71</v>
      </c>
      <c r="N25" s="431" t="s">
        <v>316</v>
      </c>
      <c r="O25" s="186">
        <v>6</v>
      </c>
      <c r="P25" s="187">
        <v>48600.6</v>
      </c>
      <c r="Q25" s="186">
        <v>6</v>
      </c>
      <c r="R25" s="187">
        <v>95101.2</v>
      </c>
      <c r="S25" s="188"/>
      <c r="T25" s="189"/>
    </row>
    <row r="26" spans="1:20" x14ac:dyDescent="0.2">
      <c r="A26" s="185" t="s">
        <v>307</v>
      </c>
      <c r="B26" s="185" t="s">
        <v>317</v>
      </c>
      <c r="C26" s="430"/>
      <c r="D26" s="430"/>
      <c r="E26" s="433"/>
      <c r="F26" s="432"/>
      <c r="G26" s="430"/>
      <c r="H26" s="430" t="s">
        <v>318</v>
      </c>
      <c r="I26" s="429"/>
      <c r="J26" s="430" t="s">
        <v>318</v>
      </c>
      <c r="K26" s="429"/>
      <c r="L26" s="190">
        <v>0</v>
      </c>
      <c r="M26" s="187">
        <v>0</v>
      </c>
      <c r="N26" s="432"/>
      <c r="O26" s="186">
        <v>0</v>
      </c>
      <c r="P26" s="187">
        <v>0</v>
      </c>
      <c r="Q26" s="186">
        <v>0</v>
      </c>
      <c r="R26" s="187">
        <v>0</v>
      </c>
      <c r="S26" s="188"/>
      <c r="T26" s="189"/>
    </row>
    <row r="27" spans="1:20" x14ac:dyDescent="0.2">
      <c r="A27" s="185" t="s">
        <v>307</v>
      </c>
      <c r="B27" s="185" t="s">
        <v>308</v>
      </c>
      <c r="C27" s="430" t="s">
        <v>163</v>
      </c>
      <c r="D27" s="430" t="s">
        <v>357</v>
      </c>
      <c r="E27" s="433">
        <v>2500</v>
      </c>
      <c r="F27" s="434" t="s">
        <v>358</v>
      </c>
      <c r="G27" s="430" t="s">
        <v>359</v>
      </c>
      <c r="H27" s="430"/>
      <c r="I27" s="429"/>
      <c r="J27" s="430"/>
      <c r="K27" s="429" t="s">
        <v>315</v>
      </c>
      <c r="L27" s="190">
        <v>12</v>
      </c>
      <c r="M27" s="187">
        <v>33213.599999999999</v>
      </c>
      <c r="N27" s="431" t="s">
        <v>316</v>
      </c>
      <c r="O27" s="186">
        <v>6</v>
      </c>
      <c r="P27" s="187">
        <v>16195.2</v>
      </c>
      <c r="Q27" s="186">
        <v>6</v>
      </c>
      <c r="R27" s="187">
        <v>34090.400000000001</v>
      </c>
      <c r="S27" s="188"/>
      <c r="T27" s="189"/>
    </row>
    <row r="28" spans="1:20" x14ac:dyDescent="0.2">
      <c r="A28" s="185" t="s">
        <v>307</v>
      </c>
      <c r="B28" s="185" t="s">
        <v>317</v>
      </c>
      <c r="C28" s="430"/>
      <c r="D28" s="430"/>
      <c r="E28" s="433"/>
      <c r="F28" s="432"/>
      <c r="G28" s="430"/>
      <c r="H28" s="430"/>
      <c r="I28" s="429"/>
      <c r="J28" s="430"/>
      <c r="K28" s="429"/>
      <c r="L28" s="190">
        <v>0</v>
      </c>
      <c r="M28" s="187">
        <v>0</v>
      </c>
      <c r="N28" s="432"/>
      <c r="O28" s="186">
        <v>0</v>
      </c>
      <c r="P28" s="187">
        <v>0</v>
      </c>
      <c r="Q28" s="186">
        <v>0</v>
      </c>
      <c r="R28" s="187">
        <v>0</v>
      </c>
      <c r="S28" s="188"/>
      <c r="T28" s="189"/>
    </row>
    <row r="29" spans="1:20" x14ac:dyDescent="0.2">
      <c r="A29" s="185" t="s">
        <v>307</v>
      </c>
      <c r="B29" s="185" t="s">
        <v>308</v>
      </c>
      <c r="C29" s="430" t="s">
        <v>163</v>
      </c>
      <c r="D29" s="430" t="s">
        <v>360</v>
      </c>
      <c r="E29" s="433">
        <v>5500</v>
      </c>
      <c r="F29" s="434" t="s">
        <v>361</v>
      </c>
      <c r="G29" s="430" t="s">
        <v>362</v>
      </c>
      <c r="H29" s="430" t="s">
        <v>363</v>
      </c>
      <c r="I29" s="429" t="s">
        <v>364</v>
      </c>
      <c r="J29" s="430" t="s">
        <v>363</v>
      </c>
      <c r="K29" s="429" t="s">
        <v>315</v>
      </c>
      <c r="L29" s="190">
        <v>12</v>
      </c>
      <c r="M29" s="187">
        <v>89613.6</v>
      </c>
      <c r="N29" s="431" t="s">
        <v>316</v>
      </c>
      <c r="O29" s="186">
        <v>6</v>
      </c>
      <c r="P29" s="187">
        <v>44381.599999999999</v>
      </c>
      <c r="Q29" s="186">
        <v>6</v>
      </c>
      <c r="R29" s="187">
        <v>90463.2</v>
      </c>
      <c r="S29" s="188"/>
      <c r="T29" s="189"/>
    </row>
    <row r="30" spans="1:20" x14ac:dyDescent="0.2">
      <c r="A30" s="185" t="s">
        <v>307</v>
      </c>
      <c r="B30" s="185" t="s">
        <v>317</v>
      </c>
      <c r="C30" s="430"/>
      <c r="D30" s="430"/>
      <c r="E30" s="433"/>
      <c r="F30" s="432"/>
      <c r="G30" s="430"/>
      <c r="H30" s="430" t="s">
        <v>318</v>
      </c>
      <c r="I30" s="429"/>
      <c r="J30" s="430" t="s">
        <v>318</v>
      </c>
      <c r="K30" s="429"/>
      <c r="L30" s="190">
        <v>0</v>
      </c>
      <c r="M30" s="187">
        <v>0</v>
      </c>
      <c r="N30" s="432"/>
      <c r="O30" s="186">
        <v>0</v>
      </c>
      <c r="P30" s="187">
        <v>0</v>
      </c>
      <c r="Q30" s="186">
        <v>0</v>
      </c>
      <c r="R30" s="187">
        <v>0</v>
      </c>
      <c r="S30" s="188"/>
      <c r="T30" s="189"/>
    </row>
    <row r="31" spans="1:20" x14ac:dyDescent="0.2">
      <c r="A31" s="185" t="s">
        <v>307</v>
      </c>
      <c r="B31" s="185" t="s">
        <v>308</v>
      </c>
      <c r="C31" s="430" t="s">
        <v>163</v>
      </c>
      <c r="D31" s="430" t="s">
        <v>365</v>
      </c>
      <c r="E31" s="433">
        <v>6500</v>
      </c>
      <c r="F31" s="434" t="s">
        <v>366</v>
      </c>
      <c r="G31" s="430" t="s">
        <v>367</v>
      </c>
      <c r="H31" s="430" t="s">
        <v>322</v>
      </c>
      <c r="I31" s="429" t="s">
        <v>313</v>
      </c>
      <c r="J31" s="430" t="s">
        <v>323</v>
      </c>
      <c r="K31" s="429" t="s">
        <v>315</v>
      </c>
      <c r="L31" s="190">
        <v>12</v>
      </c>
      <c r="M31" s="187">
        <v>81213.600000000006</v>
      </c>
      <c r="N31" s="431" t="s">
        <v>316</v>
      </c>
      <c r="O31" s="186">
        <v>6</v>
      </c>
      <c r="P31" s="187">
        <v>40200.6</v>
      </c>
      <c r="Q31" s="186">
        <v>6</v>
      </c>
      <c r="R31" s="187">
        <v>82101.2</v>
      </c>
      <c r="S31" s="188"/>
      <c r="T31" s="189"/>
    </row>
    <row r="32" spans="1:20" x14ac:dyDescent="0.2">
      <c r="A32" s="185" t="s">
        <v>307</v>
      </c>
      <c r="B32" s="185" t="s">
        <v>317</v>
      </c>
      <c r="C32" s="430"/>
      <c r="D32" s="430"/>
      <c r="E32" s="433"/>
      <c r="F32" s="432"/>
      <c r="G32" s="430"/>
      <c r="H32" s="430" t="s">
        <v>318</v>
      </c>
      <c r="I32" s="429"/>
      <c r="J32" s="430" t="s">
        <v>318</v>
      </c>
      <c r="K32" s="429"/>
      <c r="L32" s="190">
        <v>0</v>
      </c>
      <c r="M32" s="187">
        <v>0</v>
      </c>
      <c r="N32" s="432"/>
      <c r="O32" s="186">
        <v>0</v>
      </c>
      <c r="P32" s="187">
        <v>0</v>
      </c>
      <c r="Q32" s="186">
        <v>0</v>
      </c>
      <c r="R32" s="187">
        <v>0</v>
      </c>
      <c r="S32" s="188"/>
      <c r="T32" s="189"/>
    </row>
    <row r="33" spans="1:20" x14ac:dyDescent="0.2">
      <c r="A33" s="185" t="s">
        <v>307</v>
      </c>
      <c r="B33" s="185" t="s">
        <v>308</v>
      </c>
      <c r="C33" s="430" t="s">
        <v>163</v>
      </c>
      <c r="D33" s="430" t="s">
        <v>368</v>
      </c>
      <c r="E33" s="433">
        <v>2700</v>
      </c>
      <c r="F33" s="434" t="s">
        <v>369</v>
      </c>
      <c r="G33" s="430" t="s">
        <v>370</v>
      </c>
      <c r="H33" s="430" t="s">
        <v>371</v>
      </c>
      <c r="I33" s="429"/>
      <c r="J33" s="430" t="s">
        <v>371</v>
      </c>
      <c r="K33" s="429" t="s">
        <v>315</v>
      </c>
      <c r="L33" s="190">
        <v>12</v>
      </c>
      <c r="M33" s="187">
        <v>35613.599999999999</v>
      </c>
      <c r="N33" s="431" t="s">
        <v>316</v>
      </c>
      <c r="O33" s="186">
        <v>6</v>
      </c>
      <c r="P33" s="187">
        <v>17400.599999999999</v>
      </c>
      <c r="Q33" s="186">
        <v>6</v>
      </c>
      <c r="R33" s="187">
        <v>36501.199999999997</v>
      </c>
      <c r="S33" s="188"/>
      <c r="T33" s="189"/>
    </row>
    <row r="34" spans="1:20" x14ac:dyDescent="0.2">
      <c r="A34" s="185" t="s">
        <v>307</v>
      </c>
      <c r="B34" s="185" t="s">
        <v>317</v>
      </c>
      <c r="C34" s="430"/>
      <c r="D34" s="430"/>
      <c r="E34" s="433"/>
      <c r="F34" s="432"/>
      <c r="G34" s="430"/>
      <c r="H34" s="430" t="s">
        <v>318</v>
      </c>
      <c r="I34" s="429"/>
      <c r="J34" s="430" t="s">
        <v>318</v>
      </c>
      <c r="K34" s="429"/>
      <c r="L34" s="190">
        <v>0</v>
      </c>
      <c r="M34" s="187">
        <v>0</v>
      </c>
      <c r="N34" s="432"/>
      <c r="O34" s="186">
        <v>0</v>
      </c>
      <c r="P34" s="187">
        <v>0</v>
      </c>
      <c r="Q34" s="186">
        <v>0</v>
      </c>
      <c r="R34" s="187">
        <v>0</v>
      </c>
      <c r="S34" s="188"/>
      <c r="T34" s="189"/>
    </row>
    <row r="35" spans="1:20" x14ac:dyDescent="0.2">
      <c r="A35" s="185" t="s">
        <v>307</v>
      </c>
      <c r="B35" s="185" t="s">
        <v>308</v>
      </c>
      <c r="C35" s="430" t="s">
        <v>163</v>
      </c>
      <c r="D35" s="430" t="s">
        <v>372</v>
      </c>
      <c r="E35" s="433">
        <v>5000</v>
      </c>
      <c r="F35" s="434" t="s">
        <v>373</v>
      </c>
      <c r="G35" s="430" t="s">
        <v>374</v>
      </c>
      <c r="H35" s="430" t="s">
        <v>332</v>
      </c>
      <c r="I35" s="429" t="s">
        <v>313</v>
      </c>
      <c r="J35" s="430" t="s">
        <v>332</v>
      </c>
      <c r="K35" s="429" t="s">
        <v>315</v>
      </c>
      <c r="L35" s="190">
        <v>12</v>
      </c>
      <c r="M35" s="187">
        <v>63213.599999999999</v>
      </c>
      <c r="N35" s="431" t="s">
        <v>316</v>
      </c>
      <c r="O35" s="186">
        <v>6</v>
      </c>
      <c r="P35" s="187">
        <v>31200.6</v>
      </c>
      <c r="Q35" s="186">
        <v>6</v>
      </c>
      <c r="R35" s="187">
        <v>64101.2</v>
      </c>
      <c r="S35" s="188"/>
      <c r="T35" s="189"/>
    </row>
    <row r="36" spans="1:20" x14ac:dyDescent="0.2">
      <c r="A36" s="185" t="s">
        <v>307</v>
      </c>
      <c r="B36" s="185" t="s">
        <v>317</v>
      </c>
      <c r="C36" s="430"/>
      <c r="D36" s="430"/>
      <c r="E36" s="433"/>
      <c r="F36" s="432"/>
      <c r="G36" s="430"/>
      <c r="H36" s="430" t="s">
        <v>318</v>
      </c>
      <c r="I36" s="429"/>
      <c r="J36" s="430" t="s">
        <v>318</v>
      </c>
      <c r="K36" s="429"/>
      <c r="L36" s="190">
        <v>0</v>
      </c>
      <c r="M36" s="187">
        <v>0</v>
      </c>
      <c r="N36" s="432"/>
      <c r="O36" s="186">
        <v>0</v>
      </c>
      <c r="P36" s="187">
        <v>0</v>
      </c>
      <c r="Q36" s="186">
        <v>0</v>
      </c>
      <c r="R36" s="187">
        <v>0</v>
      </c>
      <c r="S36" s="188"/>
      <c r="T36" s="189"/>
    </row>
    <row r="37" spans="1:20" x14ac:dyDescent="0.2">
      <c r="A37" s="185" t="s">
        <v>307</v>
      </c>
      <c r="B37" s="185" t="s">
        <v>308</v>
      </c>
      <c r="C37" s="430" t="s">
        <v>163</v>
      </c>
      <c r="D37" s="430" t="s">
        <v>375</v>
      </c>
      <c r="E37" s="433">
        <v>2300</v>
      </c>
      <c r="F37" s="434" t="s">
        <v>376</v>
      </c>
      <c r="G37" s="430" t="s">
        <v>377</v>
      </c>
      <c r="H37" s="435"/>
      <c r="I37" s="429"/>
      <c r="J37" s="435"/>
      <c r="K37" s="429" t="s">
        <v>315</v>
      </c>
      <c r="L37" s="190">
        <v>12</v>
      </c>
      <c r="M37" s="187">
        <v>30705.599999999999</v>
      </c>
      <c r="N37" s="431" t="s">
        <v>316</v>
      </c>
      <c r="O37" s="186">
        <v>6</v>
      </c>
      <c r="P37" s="187">
        <v>14959.2</v>
      </c>
      <c r="Q37" s="186">
        <v>6</v>
      </c>
      <c r="R37" s="187">
        <v>31618.400000000001</v>
      </c>
      <c r="S37" s="188"/>
      <c r="T37" s="189"/>
    </row>
    <row r="38" spans="1:20" x14ac:dyDescent="0.2">
      <c r="A38" s="185" t="s">
        <v>307</v>
      </c>
      <c r="B38" s="185" t="s">
        <v>317</v>
      </c>
      <c r="C38" s="430"/>
      <c r="D38" s="430"/>
      <c r="E38" s="433"/>
      <c r="F38" s="432"/>
      <c r="G38" s="430"/>
      <c r="H38" s="435"/>
      <c r="I38" s="429"/>
      <c r="J38" s="435"/>
      <c r="K38" s="429"/>
      <c r="L38" s="190">
        <v>0</v>
      </c>
      <c r="M38" s="187">
        <v>0</v>
      </c>
      <c r="N38" s="432"/>
      <c r="O38" s="186">
        <v>0</v>
      </c>
      <c r="P38" s="187">
        <v>0</v>
      </c>
      <c r="Q38" s="186">
        <v>0</v>
      </c>
      <c r="R38" s="187">
        <v>0</v>
      </c>
      <c r="S38" s="188"/>
      <c r="T38" s="189"/>
    </row>
    <row r="39" spans="1:20" x14ac:dyDescent="0.2">
      <c r="A39" s="185" t="s">
        <v>307</v>
      </c>
      <c r="B39" s="185" t="s">
        <v>308</v>
      </c>
      <c r="C39" s="430" t="s">
        <v>163</v>
      </c>
      <c r="D39" s="430" t="s">
        <v>378</v>
      </c>
      <c r="E39" s="433">
        <v>6200</v>
      </c>
      <c r="F39" s="434" t="s">
        <v>379</v>
      </c>
      <c r="G39" s="430" t="s">
        <v>380</v>
      </c>
      <c r="H39" s="430" t="s">
        <v>327</v>
      </c>
      <c r="I39" s="429" t="s">
        <v>313</v>
      </c>
      <c r="J39" s="430" t="s">
        <v>328</v>
      </c>
      <c r="K39" s="429" t="s">
        <v>315</v>
      </c>
      <c r="L39" s="190">
        <v>12</v>
      </c>
      <c r="M39" s="187">
        <v>77613.600000000006</v>
      </c>
      <c r="N39" s="431" t="s">
        <v>316</v>
      </c>
      <c r="O39" s="186">
        <v>6</v>
      </c>
      <c r="P39" s="187">
        <v>38400.6</v>
      </c>
      <c r="Q39" s="186">
        <v>6</v>
      </c>
      <c r="R39" s="187">
        <v>78501.2</v>
      </c>
      <c r="S39" s="188"/>
      <c r="T39" s="189"/>
    </row>
    <row r="40" spans="1:20" x14ac:dyDescent="0.2">
      <c r="A40" s="185" t="s">
        <v>307</v>
      </c>
      <c r="B40" s="185" t="s">
        <v>317</v>
      </c>
      <c r="C40" s="430"/>
      <c r="D40" s="430"/>
      <c r="E40" s="433"/>
      <c r="F40" s="432"/>
      <c r="G40" s="430"/>
      <c r="H40" s="430" t="s">
        <v>318</v>
      </c>
      <c r="I40" s="429"/>
      <c r="J40" s="430" t="s">
        <v>318</v>
      </c>
      <c r="K40" s="429"/>
      <c r="L40" s="190">
        <v>0</v>
      </c>
      <c r="M40" s="187">
        <v>0</v>
      </c>
      <c r="N40" s="432"/>
      <c r="O40" s="186">
        <v>0</v>
      </c>
      <c r="P40" s="187">
        <v>0</v>
      </c>
      <c r="Q40" s="186">
        <v>0</v>
      </c>
      <c r="R40" s="187">
        <v>0</v>
      </c>
      <c r="S40" s="188"/>
      <c r="T40" s="189"/>
    </row>
    <row r="41" spans="1:20" x14ac:dyDescent="0.2">
      <c r="A41" s="185" t="s">
        <v>307</v>
      </c>
      <c r="B41" s="185" t="s">
        <v>308</v>
      </c>
      <c r="C41" s="430" t="s">
        <v>163</v>
      </c>
      <c r="D41" s="430" t="s">
        <v>381</v>
      </c>
      <c r="E41" s="433">
        <v>7500</v>
      </c>
      <c r="F41" s="434" t="s">
        <v>382</v>
      </c>
      <c r="G41" s="430" t="s">
        <v>383</v>
      </c>
      <c r="H41" s="430" t="s">
        <v>312</v>
      </c>
      <c r="I41" s="429" t="s">
        <v>313</v>
      </c>
      <c r="J41" s="430" t="s">
        <v>314</v>
      </c>
      <c r="K41" s="429" t="s">
        <v>315</v>
      </c>
      <c r="L41" s="190">
        <v>12</v>
      </c>
      <c r="M41" s="187">
        <v>93134.950000000012</v>
      </c>
      <c r="N41" s="431" t="s">
        <v>316</v>
      </c>
      <c r="O41" s="186">
        <v>6</v>
      </c>
      <c r="P41" s="187">
        <v>46170.909999999996</v>
      </c>
      <c r="Q41" s="186">
        <v>6</v>
      </c>
      <c r="R41" s="187">
        <v>89041.82</v>
      </c>
      <c r="S41" s="188"/>
      <c r="T41" s="189"/>
    </row>
    <row r="42" spans="1:20" x14ac:dyDescent="0.2">
      <c r="A42" s="185" t="s">
        <v>307</v>
      </c>
      <c r="B42" s="185" t="s">
        <v>317</v>
      </c>
      <c r="C42" s="430"/>
      <c r="D42" s="430"/>
      <c r="E42" s="433"/>
      <c r="F42" s="432"/>
      <c r="G42" s="430"/>
      <c r="H42" s="430" t="s">
        <v>318</v>
      </c>
      <c r="I42" s="429"/>
      <c r="J42" s="430" t="s">
        <v>318</v>
      </c>
      <c r="K42" s="429"/>
      <c r="L42" s="190">
        <v>0</v>
      </c>
      <c r="M42" s="187">
        <v>0</v>
      </c>
      <c r="N42" s="432"/>
      <c r="O42" s="186">
        <v>0</v>
      </c>
      <c r="P42" s="187">
        <v>0</v>
      </c>
      <c r="Q42" s="186">
        <v>0</v>
      </c>
      <c r="R42" s="187">
        <v>0</v>
      </c>
      <c r="S42" s="188"/>
      <c r="T42" s="189"/>
    </row>
    <row r="43" spans="1:20" x14ac:dyDescent="0.2">
      <c r="A43" s="185" t="s">
        <v>307</v>
      </c>
      <c r="B43" s="185" t="s">
        <v>308</v>
      </c>
      <c r="C43" s="430" t="s">
        <v>163</v>
      </c>
      <c r="D43" s="430" t="s">
        <v>384</v>
      </c>
      <c r="E43" s="433">
        <v>2500</v>
      </c>
      <c r="F43" s="434" t="s">
        <v>385</v>
      </c>
      <c r="G43" s="430" t="s">
        <v>386</v>
      </c>
      <c r="H43" s="430" t="s">
        <v>387</v>
      </c>
      <c r="I43" s="429" t="s">
        <v>346</v>
      </c>
      <c r="J43" s="430" t="s">
        <v>388</v>
      </c>
      <c r="K43" s="429" t="s">
        <v>315</v>
      </c>
      <c r="L43" s="190">
        <v>12</v>
      </c>
      <c r="M43" s="187">
        <v>33213.599999999999</v>
      </c>
      <c r="N43" s="431" t="s">
        <v>316</v>
      </c>
      <c r="O43" s="186">
        <v>6</v>
      </c>
      <c r="P43" s="187">
        <v>4995.83</v>
      </c>
      <c r="Q43" s="186">
        <v>6</v>
      </c>
      <c r="R43" s="187">
        <v>15490.92</v>
      </c>
      <c r="S43" s="188"/>
      <c r="T43" s="189"/>
    </row>
    <row r="44" spans="1:20" x14ac:dyDescent="0.2">
      <c r="A44" s="185" t="s">
        <v>307</v>
      </c>
      <c r="B44" s="185" t="s">
        <v>317</v>
      </c>
      <c r="C44" s="430"/>
      <c r="D44" s="430"/>
      <c r="E44" s="433"/>
      <c r="F44" s="432"/>
      <c r="G44" s="430"/>
      <c r="H44" s="430" t="s">
        <v>318</v>
      </c>
      <c r="I44" s="429"/>
      <c r="J44" s="430" t="s">
        <v>318</v>
      </c>
      <c r="K44" s="429"/>
      <c r="L44" s="190">
        <v>0</v>
      </c>
      <c r="M44" s="187">
        <v>0</v>
      </c>
      <c r="N44" s="432"/>
      <c r="O44" s="186">
        <v>0</v>
      </c>
      <c r="P44" s="187">
        <v>0</v>
      </c>
      <c r="Q44" s="186">
        <v>0</v>
      </c>
      <c r="R44" s="187">
        <v>0</v>
      </c>
      <c r="S44" s="188"/>
      <c r="T44" s="189"/>
    </row>
    <row r="45" spans="1:20" x14ac:dyDescent="0.2">
      <c r="A45" s="185" t="s">
        <v>307</v>
      </c>
      <c r="B45" s="185" t="s">
        <v>308</v>
      </c>
      <c r="C45" s="430" t="s">
        <v>163</v>
      </c>
      <c r="D45" s="430" t="s">
        <v>389</v>
      </c>
      <c r="E45" s="433">
        <v>3900</v>
      </c>
      <c r="F45" s="434" t="s">
        <v>390</v>
      </c>
      <c r="G45" s="430" t="s">
        <v>391</v>
      </c>
      <c r="H45" s="430" t="s">
        <v>392</v>
      </c>
      <c r="I45" s="429" t="s">
        <v>393</v>
      </c>
      <c r="J45" s="430" t="s">
        <v>394</v>
      </c>
      <c r="K45" s="429" t="s">
        <v>315</v>
      </c>
      <c r="L45" s="190">
        <v>6</v>
      </c>
      <c r="M45" s="187">
        <v>0</v>
      </c>
      <c r="N45" s="431" t="s">
        <v>316</v>
      </c>
      <c r="O45" s="186">
        <v>0</v>
      </c>
      <c r="P45" s="187">
        <v>0</v>
      </c>
      <c r="Q45" s="186">
        <v>0</v>
      </c>
      <c r="R45" s="187">
        <v>0</v>
      </c>
      <c r="S45" s="188"/>
      <c r="T45" s="189"/>
    </row>
    <row r="46" spans="1:20" x14ac:dyDescent="0.2">
      <c r="A46" s="185" t="s">
        <v>307</v>
      </c>
      <c r="B46" s="185" t="s">
        <v>317</v>
      </c>
      <c r="C46" s="430"/>
      <c r="D46" s="430"/>
      <c r="E46" s="433"/>
      <c r="F46" s="432"/>
      <c r="G46" s="430"/>
      <c r="H46" s="430"/>
      <c r="I46" s="429"/>
      <c r="J46" s="430"/>
      <c r="K46" s="429"/>
      <c r="L46" s="190">
        <v>6</v>
      </c>
      <c r="M46" s="187">
        <v>50008.729999999996</v>
      </c>
      <c r="N46" s="432"/>
      <c r="O46" s="186">
        <v>6</v>
      </c>
      <c r="P46" s="187">
        <v>24598.71</v>
      </c>
      <c r="Q46" s="186">
        <v>6</v>
      </c>
      <c r="R46" s="187">
        <v>50897.42</v>
      </c>
      <c r="S46" s="188"/>
      <c r="T46" s="189"/>
    </row>
    <row r="47" spans="1:20" x14ac:dyDescent="0.2">
      <c r="A47" s="185" t="s">
        <v>307</v>
      </c>
      <c r="B47" s="185" t="s">
        <v>308</v>
      </c>
      <c r="C47" s="430" t="s">
        <v>163</v>
      </c>
      <c r="D47" s="430" t="s">
        <v>395</v>
      </c>
      <c r="E47" s="433">
        <v>3000</v>
      </c>
      <c r="F47" s="434" t="s">
        <v>396</v>
      </c>
      <c r="G47" s="430" t="s">
        <v>397</v>
      </c>
      <c r="H47" s="430" t="s">
        <v>398</v>
      </c>
      <c r="I47" s="429" t="s">
        <v>393</v>
      </c>
      <c r="J47" s="430" t="s">
        <v>398</v>
      </c>
      <c r="K47" s="429" t="s">
        <v>315</v>
      </c>
      <c r="L47" s="190">
        <v>0</v>
      </c>
      <c r="M47" s="187">
        <v>0</v>
      </c>
      <c r="N47" s="431" t="s">
        <v>316</v>
      </c>
      <c r="O47" s="186">
        <v>0</v>
      </c>
      <c r="P47" s="187">
        <v>0</v>
      </c>
      <c r="Q47" s="186">
        <v>0</v>
      </c>
      <c r="R47" s="187">
        <v>0</v>
      </c>
      <c r="S47" s="188"/>
      <c r="T47" s="189"/>
    </row>
    <row r="48" spans="1:20" x14ac:dyDescent="0.2">
      <c r="A48" s="185" t="s">
        <v>307</v>
      </c>
      <c r="B48" s="185" t="s">
        <v>317</v>
      </c>
      <c r="C48" s="430"/>
      <c r="D48" s="430"/>
      <c r="E48" s="433"/>
      <c r="F48" s="432"/>
      <c r="G48" s="430"/>
      <c r="H48" s="430" t="s">
        <v>318</v>
      </c>
      <c r="I48" s="429"/>
      <c r="J48" s="430" t="s">
        <v>318</v>
      </c>
      <c r="K48" s="429"/>
      <c r="L48" s="190">
        <v>12</v>
      </c>
      <c r="M48" s="187">
        <v>39207.339999999997</v>
      </c>
      <c r="N48" s="432"/>
      <c r="O48" s="186">
        <v>6</v>
      </c>
      <c r="P48" s="187">
        <v>16596.75</v>
      </c>
      <c r="Q48" s="186">
        <v>6</v>
      </c>
      <c r="R48" s="187">
        <v>34893.5</v>
      </c>
      <c r="S48" s="188"/>
      <c r="T48" s="189"/>
    </row>
    <row r="49" spans="1:20" x14ac:dyDescent="0.2">
      <c r="A49" s="185" t="s">
        <v>307</v>
      </c>
      <c r="B49" s="185" t="s">
        <v>308</v>
      </c>
      <c r="C49" s="430" t="s">
        <v>163</v>
      </c>
      <c r="D49" s="430" t="s">
        <v>399</v>
      </c>
      <c r="E49" s="433">
        <v>7200</v>
      </c>
      <c r="F49" s="434" t="s">
        <v>400</v>
      </c>
      <c r="G49" s="430" t="s">
        <v>401</v>
      </c>
      <c r="H49" s="430" t="s">
        <v>402</v>
      </c>
      <c r="I49" s="429" t="s">
        <v>313</v>
      </c>
      <c r="J49" s="430" t="s">
        <v>403</v>
      </c>
      <c r="K49" s="429" t="s">
        <v>315</v>
      </c>
      <c r="L49" s="190">
        <v>12</v>
      </c>
      <c r="M49" s="187">
        <v>89613.6</v>
      </c>
      <c r="N49" s="431" t="s">
        <v>316</v>
      </c>
      <c r="O49" s="186">
        <v>6</v>
      </c>
      <c r="P49" s="187">
        <v>44392.1</v>
      </c>
      <c r="Q49" s="186">
        <v>6</v>
      </c>
      <c r="R49" s="187">
        <v>90484.2</v>
      </c>
      <c r="S49" s="188"/>
      <c r="T49" s="189"/>
    </row>
    <row r="50" spans="1:20" x14ac:dyDescent="0.2">
      <c r="A50" s="185" t="s">
        <v>307</v>
      </c>
      <c r="B50" s="185" t="s">
        <v>317</v>
      </c>
      <c r="C50" s="430"/>
      <c r="D50" s="430"/>
      <c r="E50" s="433"/>
      <c r="F50" s="432"/>
      <c r="G50" s="430"/>
      <c r="H50" s="430" t="s">
        <v>318</v>
      </c>
      <c r="I50" s="429"/>
      <c r="J50" s="430" t="s">
        <v>318</v>
      </c>
      <c r="K50" s="429"/>
      <c r="L50" s="190">
        <v>0</v>
      </c>
      <c r="M50" s="187">
        <v>0</v>
      </c>
      <c r="N50" s="432"/>
      <c r="O50" s="186">
        <v>0</v>
      </c>
      <c r="P50" s="187">
        <v>0</v>
      </c>
      <c r="Q50" s="186">
        <v>0</v>
      </c>
      <c r="R50" s="187">
        <v>0</v>
      </c>
      <c r="S50" s="188"/>
      <c r="T50" s="189"/>
    </row>
    <row r="51" spans="1:20" x14ac:dyDescent="0.2">
      <c r="A51" s="185" t="s">
        <v>307</v>
      </c>
      <c r="B51" s="185" t="s">
        <v>308</v>
      </c>
      <c r="C51" s="430" t="s">
        <v>163</v>
      </c>
      <c r="D51" s="430" t="s">
        <v>404</v>
      </c>
      <c r="E51" s="433">
        <v>5100</v>
      </c>
      <c r="F51" s="434" t="s">
        <v>405</v>
      </c>
      <c r="G51" s="430" t="s">
        <v>406</v>
      </c>
      <c r="H51" s="430" t="s">
        <v>312</v>
      </c>
      <c r="I51" s="429" t="s">
        <v>313</v>
      </c>
      <c r="J51" s="430" t="s">
        <v>314</v>
      </c>
      <c r="K51" s="429" t="s">
        <v>315</v>
      </c>
      <c r="L51" s="190">
        <v>12</v>
      </c>
      <c r="M51" s="187">
        <v>64410.06</v>
      </c>
      <c r="N51" s="431" t="s">
        <v>316</v>
      </c>
      <c r="O51" s="186">
        <v>6</v>
      </c>
      <c r="P51" s="187">
        <v>31800.6</v>
      </c>
      <c r="Q51" s="186">
        <v>6</v>
      </c>
      <c r="R51" s="187">
        <v>65301.2</v>
      </c>
      <c r="S51" s="188"/>
      <c r="T51" s="189"/>
    </row>
    <row r="52" spans="1:20" x14ac:dyDescent="0.2">
      <c r="A52" s="185" t="s">
        <v>307</v>
      </c>
      <c r="B52" s="185" t="s">
        <v>317</v>
      </c>
      <c r="C52" s="430"/>
      <c r="D52" s="430"/>
      <c r="E52" s="433"/>
      <c r="F52" s="432"/>
      <c r="G52" s="430"/>
      <c r="H52" s="430" t="s">
        <v>318</v>
      </c>
      <c r="I52" s="429"/>
      <c r="J52" s="430" t="s">
        <v>318</v>
      </c>
      <c r="K52" s="429"/>
      <c r="L52" s="190">
        <v>0</v>
      </c>
      <c r="M52" s="187">
        <v>0</v>
      </c>
      <c r="N52" s="432"/>
      <c r="O52" s="186">
        <v>0</v>
      </c>
      <c r="P52" s="187">
        <v>0</v>
      </c>
      <c r="Q52" s="186">
        <v>0</v>
      </c>
      <c r="R52" s="187">
        <v>0</v>
      </c>
      <c r="S52" s="188"/>
      <c r="T52" s="189"/>
    </row>
    <row r="53" spans="1:20" x14ac:dyDescent="0.2">
      <c r="A53" s="185" t="s">
        <v>307</v>
      </c>
      <c r="B53" s="185" t="s">
        <v>308</v>
      </c>
      <c r="C53" s="430" t="s">
        <v>163</v>
      </c>
      <c r="D53" s="430" t="s">
        <v>407</v>
      </c>
      <c r="E53" s="433">
        <v>13000</v>
      </c>
      <c r="F53" s="434" t="s">
        <v>408</v>
      </c>
      <c r="G53" s="430" t="s">
        <v>409</v>
      </c>
      <c r="H53" s="430" t="s">
        <v>322</v>
      </c>
      <c r="I53" s="429" t="s">
        <v>313</v>
      </c>
      <c r="J53" s="430" t="s">
        <v>323</v>
      </c>
      <c r="K53" s="429" t="s">
        <v>315</v>
      </c>
      <c r="L53" s="190">
        <v>12</v>
      </c>
      <c r="M53" s="187">
        <v>24123.360000000001</v>
      </c>
      <c r="N53" s="431" t="s">
        <v>316</v>
      </c>
      <c r="O53" s="436"/>
      <c r="P53" s="437"/>
      <c r="Q53" s="186">
        <v>6</v>
      </c>
      <c r="R53" s="187">
        <v>0</v>
      </c>
      <c r="S53" s="188"/>
      <c r="T53" s="189"/>
    </row>
    <row r="54" spans="1:20" x14ac:dyDescent="0.2">
      <c r="A54" s="185" t="s">
        <v>307</v>
      </c>
      <c r="B54" s="185" t="s">
        <v>317</v>
      </c>
      <c r="C54" s="430"/>
      <c r="D54" s="430"/>
      <c r="E54" s="433"/>
      <c r="F54" s="432"/>
      <c r="G54" s="430"/>
      <c r="H54" s="430" t="s">
        <v>318</v>
      </c>
      <c r="I54" s="429"/>
      <c r="J54" s="430" t="s">
        <v>318</v>
      </c>
      <c r="K54" s="429"/>
      <c r="L54" s="190">
        <v>0</v>
      </c>
      <c r="M54" s="187">
        <v>0</v>
      </c>
      <c r="N54" s="432"/>
      <c r="O54" s="438"/>
      <c r="P54" s="439"/>
      <c r="Q54" s="186">
        <v>0</v>
      </c>
      <c r="R54" s="187">
        <v>0</v>
      </c>
      <c r="S54" s="188"/>
      <c r="T54" s="189"/>
    </row>
    <row r="55" spans="1:20" x14ac:dyDescent="0.2">
      <c r="A55" s="185" t="s">
        <v>307</v>
      </c>
      <c r="B55" s="185" t="s">
        <v>308</v>
      </c>
      <c r="C55" s="430" t="s">
        <v>163</v>
      </c>
      <c r="D55" s="430" t="s">
        <v>410</v>
      </c>
      <c r="E55" s="433">
        <v>5500</v>
      </c>
      <c r="F55" s="434" t="s">
        <v>411</v>
      </c>
      <c r="G55" s="430" t="s">
        <v>412</v>
      </c>
      <c r="H55" s="430" t="s">
        <v>413</v>
      </c>
      <c r="I55" s="429" t="s">
        <v>313</v>
      </c>
      <c r="J55" s="430" t="s">
        <v>323</v>
      </c>
      <c r="K55" s="430" t="s">
        <v>315</v>
      </c>
      <c r="L55" s="190">
        <v>12</v>
      </c>
      <c r="M55" s="187">
        <v>69211.310000000012</v>
      </c>
      <c r="N55" s="431" t="s">
        <v>316</v>
      </c>
      <c r="O55" s="186">
        <v>6</v>
      </c>
      <c r="P55" s="187">
        <v>34200.6</v>
      </c>
      <c r="Q55" s="186">
        <v>6</v>
      </c>
      <c r="R55" s="187">
        <v>70101.2</v>
      </c>
      <c r="S55" s="188"/>
      <c r="T55" s="189"/>
    </row>
    <row r="56" spans="1:20" x14ac:dyDescent="0.2">
      <c r="A56" s="185" t="s">
        <v>307</v>
      </c>
      <c r="B56" s="185" t="s">
        <v>317</v>
      </c>
      <c r="C56" s="430"/>
      <c r="D56" s="430"/>
      <c r="E56" s="433"/>
      <c r="F56" s="432"/>
      <c r="G56" s="430"/>
      <c r="H56" s="430" t="s">
        <v>318</v>
      </c>
      <c r="I56" s="429"/>
      <c r="J56" s="430" t="s">
        <v>318</v>
      </c>
      <c r="K56" s="430"/>
      <c r="L56" s="190">
        <v>0</v>
      </c>
      <c r="M56" s="187">
        <v>0</v>
      </c>
      <c r="N56" s="432"/>
      <c r="O56" s="186">
        <v>0</v>
      </c>
      <c r="P56" s="187">
        <v>0</v>
      </c>
      <c r="Q56" s="186">
        <v>0</v>
      </c>
      <c r="R56" s="187">
        <v>0</v>
      </c>
      <c r="S56" s="188"/>
      <c r="T56" s="189"/>
    </row>
    <row r="57" spans="1:20" x14ac:dyDescent="0.2">
      <c r="A57" s="185" t="s">
        <v>307</v>
      </c>
      <c r="B57" s="185" t="s">
        <v>308</v>
      </c>
      <c r="C57" s="430" t="s">
        <v>163</v>
      </c>
      <c r="D57" s="430" t="s">
        <v>414</v>
      </c>
      <c r="E57" s="433">
        <v>5500</v>
      </c>
      <c r="F57" s="434" t="s">
        <v>415</v>
      </c>
      <c r="G57" s="430" t="s">
        <v>416</v>
      </c>
      <c r="H57" s="430" t="s">
        <v>322</v>
      </c>
      <c r="I57" s="429" t="s">
        <v>313</v>
      </c>
      <c r="J57" s="430" t="s">
        <v>323</v>
      </c>
      <c r="K57" s="429" t="s">
        <v>315</v>
      </c>
      <c r="L57" s="190">
        <v>12</v>
      </c>
      <c r="M57" s="187">
        <v>69213.600000000006</v>
      </c>
      <c r="N57" s="431" t="s">
        <v>316</v>
      </c>
      <c r="O57" s="186">
        <v>6</v>
      </c>
      <c r="P57" s="187">
        <v>34200.6</v>
      </c>
      <c r="Q57" s="186">
        <v>6</v>
      </c>
      <c r="R57" s="187">
        <v>70101.2</v>
      </c>
      <c r="S57" s="188"/>
      <c r="T57" s="189"/>
    </row>
    <row r="58" spans="1:20" x14ac:dyDescent="0.2">
      <c r="A58" s="185" t="s">
        <v>307</v>
      </c>
      <c r="B58" s="185" t="s">
        <v>317</v>
      </c>
      <c r="C58" s="430"/>
      <c r="D58" s="430"/>
      <c r="E58" s="433"/>
      <c r="F58" s="432"/>
      <c r="G58" s="430"/>
      <c r="H58" s="430" t="s">
        <v>318</v>
      </c>
      <c r="I58" s="429"/>
      <c r="J58" s="430" t="s">
        <v>318</v>
      </c>
      <c r="K58" s="429"/>
      <c r="L58" s="190">
        <v>0</v>
      </c>
      <c r="M58" s="187">
        <v>0</v>
      </c>
      <c r="N58" s="432"/>
      <c r="O58" s="186">
        <v>0</v>
      </c>
      <c r="P58" s="187">
        <v>0</v>
      </c>
      <c r="Q58" s="186">
        <v>0</v>
      </c>
      <c r="R58" s="187">
        <v>0</v>
      </c>
      <c r="S58" s="188"/>
      <c r="T58" s="189"/>
    </row>
    <row r="59" spans="1:20" x14ac:dyDescent="0.2">
      <c r="A59" s="185" t="s">
        <v>307</v>
      </c>
      <c r="B59" s="185" t="s">
        <v>308</v>
      </c>
      <c r="C59" s="430" t="s">
        <v>163</v>
      </c>
      <c r="D59" s="430" t="s">
        <v>417</v>
      </c>
      <c r="E59" s="433">
        <v>10000</v>
      </c>
      <c r="F59" s="434" t="s">
        <v>418</v>
      </c>
      <c r="G59" s="430" t="s">
        <v>419</v>
      </c>
      <c r="H59" s="430" t="s">
        <v>420</v>
      </c>
      <c r="I59" s="429" t="s">
        <v>313</v>
      </c>
      <c r="J59" s="430" t="s">
        <v>421</v>
      </c>
      <c r="K59" s="429" t="s">
        <v>315</v>
      </c>
      <c r="L59" s="190">
        <v>12</v>
      </c>
      <c r="M59" s="187">
        <v>123213.6</v>
      </c>
      <c r="N59" s="431" t="s">
        <v>316</v>
      </c>
      <c r="O59" s="186">
        <v>6</v>
      </c>
      <c r="P59" s="187">
        <v>60365.88</v>
      </c>
      <c r="Q59" s="186">
        <v>6</v>
      </c>
      <c r="R59" s="187">
        <v>116831.76</v>
      </c>
      <c r="S59" s="188"/>
      <c r="T59" s="189"/>
    </row>
    <row r="60" spans="1:20" x14ac:dyDescent="0.2">
      <c r="A60" s="185" t="s">
        <v>307</v>
      </c>
      <c r="B60" s="185" t="s">
        <v>317</v>
      </c>
      <c r="C60" s="430"/>
      <c r="D60" s="430"/>
      <c r="E60" s="433"/>
      <c r="F60" s="432"/>
      <c r="G60" s="430"/>
      <c r="H60" s="430" t="s">
        <v>318</v>
      </c>
      <c r="I60" s="429"/>
      <c r="J60" s="430" t="s">
        <v>318</v>
      </c>
      <c r="K60" s="429"/>
      <c r="L60" s="190">
        <v>0</v>
      </c>
      <c r="M60" s="187">
        <v>0</v>
      </c>
      <c r="N60" s="432"/>
      <c r="O60" s="186">
        <v>0</v>
      </c>
      <c r="P60" s="187">
        <v>0</v>
      </c>
      <c r="Q60" s="186">
        <v>0</v>
      </c>
      <c r="R60" s="187">
        <v>0</v>
      </c>
      <c r="S60" s="188"/>
      <c r="T60" s="189"/>
    </row>
    <row r="61" spans="1:20" x14ac:dyDescent="0.2">
      <c r="A61" s="185" t="s">
        <v>307</v>
      </c>
      <c r="B61" s="185" t="s">
        <v>308</v>
      </c>
      <c r="C61" s="430" t="s">
        <v>163</v>
      </c>
      <c r="D61" s="430" t="s">
        <v>422</v>
      </c>
      <c r="E61" s="433">
        <v>5500</v>
      </c>
      <c r="F61" s="434" t="s">
        <v>423</v>
      </c>
      <c r="G61" s="430" t="s">
        <v>424</v>
      </c>
      <c r="H61" s="430" t="s">
        <v>322</v>
      </c>
      <c r="I61" s="429" t="s">
        <v>313</v>
      </c>
      <c r="J61" s="430" t="s">
        <v>323</v>
      </c>
      <c r="K61" s="429" t="s">
        <v>315</v>
      </c>
      <c r="L61" s="190">
        <v>12</v>
      </c>
      <c r="M61" s="187">
        <v>69213.600000000006</v>
      </c>
      <c r="N61" s="431" t="s">
        <v>316</v>
      </c>
      <c r="O61" s="186">
        <v>6</v>
      </c>
      <c r="P61" s="187">
        <v>33500.6</v>
      </c>
      <c r="Q61" s="186">
        <v>6</v>
      </c>
      <c r="R61" s="187">
        <v>70101.2</v>
      </c>
      <c r="S61" s="188"/>
      <c r="T61" s="189"/>
    </row>
    <row r="62" spans="1:20" x14ac:dyDescent="0.2">
      <c r="A62" s="185" t="s">
        <v>307</v>
      </c>
      <c r="B62" s="185" t="s">
        <v>317</v>
      </c>
      <c r="C62" s="430"/>
      <c r="D62" s="430"/>
      <c r="E62" s="433"/>
      <c r="F62" s="432"/>
      <c r="G62" s="430"/>
      <c r="H62" s="430" t="s">
        <v>318</v>
      </c>
      <c r="I62" s="429"/>
      <c r="J62" s="430" t="s">
        <v>318</v>
      </c>
      <c r="K62" s="429"/>
      <c r="L62" s="190">
        <v>0</v>
      </c>
      <c r="M62" s="187">
        <v>0</v>
      </c>
      <c r="N62" s="432"/>
      <c r="O62" s="186">
        <v>0</v>
      </c>
      <c r="P62" s="187">
        <v>0</v>
      </c>
      <c r="Q62" s="186">
        <v>0</v>
      </c>
      <c r="R62" s="187">
        <v>0</v>
      </c>
      <c r="S62" s="188"/>
      <c r="T62" s="189"/>
    </row>
    <row r="63" spans="1:20" x14ac:dyDescent="0.2">
      <c r="A63" s="185" t="s">
        <v>307</v>
      </c>
      <c r="B63" s="185" t="s">
        <v>308</v>
      </c>
      <c r="C63" s="430" t="s">
        <v>163</v>
      </c>
      <c r="D63" s="430" t="s">
        <v>425</v>
      </c>
      <c r="E63" s="433">
        <v>5000</v>
      </c>
      <c r="F63" s="434" t="s">
        <v>426</v>
      </c>
      <c r="G63" s="430" t="s">
        <v>427</v>
      </c>
      <c r="H63" s="430" t="s">
        <v>322</v>
      </c>
      <c r="I63" s="429" t="s">
        <v>313</v>
      </c>
      <c r="J63" s="430" t="s">
        <v>323</v>
      </c>
      <c r="K63" s="430" t="s">
        <v>315</v>
      </c>
      <c r="L63" s="190">
        <v>12</v>
      </c>
      <c r="M63" s="187">
        <v>63212.909999999996</v>
      </c>
      <c r="N63" s="431" t="s">
        <v>316</v>
      </c>
      <c r="O63" s="186">
        <v>6</v>
      </c>
      <c r="P63" s="187">
        <v>31200.6</v>
      </c>
      <c r="Q63" s="186">
        <v>6</v>
      </c>
      <c r="R63" s="187">
        <v>64101.2</v>
      </c>
      <c r="S63" s="188"/>
      <c r="T63" s="189"/>
    </row>
    <row r="64" spans="1:20" x14ac:dyDescent="0.2">
      <c r="A64" s="185" t="s">
        <v>307</v>
      </c>
      <c r="B64" s="185" t="s">
        <v>317</v>
      </c>
      <c r="C64" s="430"/>
      <c r="D64" s="430"/>
      <c r="E64" s="433"/>
      <c r="F64" s="432"/>
      <c r="G64" s="430"/>
      <c r="H64" s="430" t="s">
        <v>318</v>
      </c>
      <c r="I64" s="429"/>
      <c r="J64" s="430" t="s">
        <v>318</v>
      </c>
      <c r="K64" s="430"/>
      <c r="L64" s="190">
        <v>0</v>
      </c>
      <c r="M64" s="187">
        <v>0</v>
      </c>
      <c r="N64" s="432"/>
      <c r="O64" s="186">
        <v>0</v>
      </c>
      <c r="P64" s="187">
        <v>0</v>
      </c>
      <c r="Q64" s="186">
        <v>0</v>
      </c>
      <c r="R64" s="187">
        <v>0</v>
      </c>
      <c r="S64" s="188"/>
      <c r="T64" s="189"/>
    </row>
    <row r="65" spans="1:20" x14ac:dyDescent="0.2">
      <c r="A65" s="185" t="s">
        <v>307</v>
      </c>
      <c r="B65" s="185" t="s">
        <v>308</v>
      </c>
      <c r="C65" s="430" t="s">
        <v>163</v>
      </c>
      <c r="D65" s="430" t="s">
        <v>347</v>
      </c>
      <c r="E65" s="433">
        <v>2500</v>
      </c>
      <c r="F65" s="434" t="s">
        <v>428</v>
      </c>
      <c r="G65" s="430" t="s">
        <v>429</v>
      </c>
      <c r="H65" s="435"/>
      <c r="I65" s="429"/>
      <c r="J65" s="435"/>
      <c r="K65" s="429" t="s">
        <v>315</v>
      </c>
      <c r="L65" s="190">
        <v>12</v>
      </c>
      <c r="M65" s="187">
        <v>33213.599999999999</v>
      </c>
      <c r="N65" s="431" t="s">
        <v>316</v>
      </c>
      <c r="O65" s="186">
        <v>6</v>
      </c>
      <c r="P65" s="187">
        <v>16195.2</v>
      </c>
      <c r="Q65" s="186">
        <v>6</v>
      </c>
      <c r="R65" s="187">
        <v>34090.400000000001</v>
      </c>
      <c r="S65" s="188"/>
      <c r="T65" s="189"/>
    </row>
    <row r="66" spans="1:20" x14ac:dyDescent="0.2">
      <c r="A66" s="185" t="s">
        <v>307</v>
      </c>
      <c r="B66" s="185" t="s">
        <v>317</v>
      </c>
      <c r="C66" s="430"/>
      <c r="D66" s="430"/>
      <c r="E66" s="433"/>
      <c r="F66" s="432"/>
      <c r="G66" s="430"/>
      <c r="H66" s="435"/>
      <c r="I66" s="429"/>
      <c r="J66" s="435"/>
      <c r="K66" s="429"/>
      <c r="L66" s="190">
        <v>0</v>
      </c>
      <c r="M66" s="187">
        <v>0</v>
      </c>
      <c r="N66" s="432"/>
      <c r="O66" s="186">
        <v>0</v>
      </c>
      <c r="P66" s="187">
        <v>0</v>
      </c>
      <c r="Q66" s="186">
        <v>0</v>
      </c>
      <c r="R66" s="187">
        <v>0</v>
      </c>
      <c r="S66" s="188"/>
      <c r="T66" s="189"/>
    </row>
    <row r="67" spans="1:20" x14ac:dyDescent="0.2">
      <c r="A67" s="185" t="s">
        <v>307</v>
      </c>
      <c r="B67" s="185" t="s">
        <v>308</v>
      </c>
      <c r="C67" s="430" t="s">
        <v>163</v>
      </c>
      <c r="D67" s="430" t="s">
        <v>333</v>
      </c>
      <c r="E67" s="433">
        <v>3000</v>
      </c>
      <c r="F67" s="434" t="s">
        <v>430</v>
      </c>
      <c r="G67" s="430" t="s">
        <v>431</v>
      </c>
      <c r="H67" s="430" t="s">
        <v>312</v>
      </c>
      <c r="I67" s="429" t="s">
        <v>313</v>
      </c>
      <c r="J67" s="430" t="s">
        <v>314</v>
      </c>
      <c r="K67" s="430" t="s">
        <v>315</v>
      </c>
      <c r="L67" s="190">
        <v>12</v>
      </c>
      <c r="M67" s="187">
        <v>39213.599999999999</v>
      </c>
      <c r="N67" s="431" t="s">
        <v>316</v>
      </c>
      <c r="O67" s="186">
        <v>6</v>
      </c>
      <c r="P67" s="187">
        <v>19200.599999999999</v>
      </c>
      <c r="Q67" s="186">
        <v>6</v>
      </c>
      <c r="R67" s="187">
        <v>40101.199999999997</v>
      </c>
      <c r="S67" s="188"/>
      <c r="T67" s="189"/>
    </row>
    <row r="68" spans="1:20" x14ac:dyDescent="0.2">
      <c r="A68" s="185" t="s">
        <v>307</v>
      </c>
      <c r="B68" s="185" t="s">
        <v>317</v>
      </c>
      <c r="C68" s="430"/>
      <c r="D68" s="430"/>
      <c r="E68" s="433"/>
      <c r="F68" s="432"/>
      <c r="G68" s="430"/>
      <c r="H68" s="430" t="s">
        <v>318</v>
      </c>
      <c r="I68" s="429"/>
      <c r="J68" s="430" t="s">
        <v>318</v>
      </c>
      <c r="K68" s="430"/>
      <c r="L68" s="190">
        <v>0</v>
      </c>
      <c r="M68" s="187">
        <v>0</v>
      </c>
      <c r="N68" s="432"/>
      <c r="O68" s="186">
        <v>0</v>
      </c>
      <c r="P68" s="187">
        <v>0</v>
      </c>
      <c r="Q68" s="186">
        <v>0</v>
      </c>
      <c r="R68" s="187">
        <v>0</v>
      </c>
      <c r="S68" s="188"/>
      <c r="T68" s="189"/>
    </row>
    <row r="69" spans="1:20" x14ac:dyDescent="0.2">
      <c r="A69" s="185" t="s">
        <v>307</v>
      </c>
      <c r="B69" s="185" t="s">
        <v>308</v>
      </c>
      <c r="C69" s="430" t="s">
        <v>163</v>
      </c>
      <c r="D69" s="430" t="s">
        <v>432</v>
      </c>
      <c r="E69" s="433">
        <v>5500</v>
      </c>
      <c r="F69" s="434" t="s">
        <v>433</v>
      </c>
      <c r="G69" s="430" t="s">
        <v>434</v>
      </c>
      <c r="H69" s="430" t="s">
        <v>322</v>
      </c>
      <c r="I69" s="429" t="s">
        <v>313</v>
      </c>
      <c r="J69" s="430" t="s">
        <v>323</v>
      </c>
      <c r="K69" s="430" t="s">
        <v>315</v>
      </c>
      <c r="L69" s="190">
        <v>12</v>
      </c>
      <c r="M69" s="187">
        <v>69213.600000000006</v>
      </c>
      <c r="N69" s="431" t="s">
        <v>316</v>
      </c>
      <c r="O69" s="186">
        <v>6</v>
      </c>
      <c r="P69" s="187">
        <v>34200.6</v>
      </c>
      <c r="Q69" s="186">
        <v>6</v>
      </c>
      <c r="R69" s="187">
        <v>70101.2</v>
      </c>
      <c r="S69" s="188"/>
      <c r="T69" s="189"/>
    </row>
    <row r="70" spans="1:20" x14ac:dyDescent="0.2">
      <c r="A70" s="185" t="s">
        <v>307</v>
      </c>
      <c r="B70" s="185" t="s">
        <v>317</v>
      </c>
      <c r="C70" s="430"/>
      <c r="D70" s="430"/>
      <c r="E70" s="433"/>
      <c r="F70" s="432"/>
      <c r="G70" s="430"/>
      <c r="H70" s="430" t="s">
        <v>318</v>
      </c>
      <c r="I70" s="429"/>
      <c r="J70" s="430" t="s">
        <v>318</v>
      </c>
      <c r="K70" s="430"/>
      <c r="L70" s="190">
        <v>0</v>
      </c>
      <c r="M70" s="187">
        <v>0</v>
      </c>
      <c r="N70" s="432"/>
      <c r="O70" s="186">
        <v>0</v>
      </c>
      <c r="P70" s="187">
        <v>0</v>
      </c>
      <c r="Q70" s="186">
        <v>0</v>
      </c>
      <c r="R70" s="187">
        <v>0</v>
      </c>
      <c r="S70" s="188"/>
      <c r="T70" s="189"/>
    </row>
    <row r="71" spans="1:20" x14ac:dyDescent="0.2">
      <c r="A71" s="185" t="s">
        <v>307</v>
      </c>
      <c r="B71" s="185" t="s">
        <v>308</v>
      </c>
      <c r="C71" s="430" t="s">
        <v>163</v>
      </c>
      <c r="D71" s="430" t="s">
        <v>435</v>
      </c>
      <c r="E71" s="433">
        <v>6700</v>
      </c>
      <c r="F71" s="434" t="s">
        <v>436</v>
      </c>
      <c r="G71" s="430" t="s">
        <v>437</v>
      </c>
      <c r="H71" s="430" t="s">
        <v>420</v>
      </c>
      <c r="I71" s="429" t="s">
        <v>313</v>
      </c>
      <c r="J71" s="430" t="s">
        <v>421</v>
      </c>
      <c r="K71" s="429" t="s">
        <v>315</v>
      </c>
      <c r="L71" s="190">
        <v>12</v>
      </c>
      <c r="M71" s="187">
        <v>83613.600000000006</v>
      </c>
      <c r="N71" s="431" t="s">
        <v>316</v>
      </c>
      <c r="O71" s="186">
        <v>6</v>
      </c>
      <c r="P71" s="187">
        <v>40800.6</v>
      </c>
      <c r="Q71" s="186">
        <v>6</v>
      </c>
      <c r="R71" s="187">
        <v>79501.2</v>
      </c>
      <c r="S71" s="188"/>
      <c r="T71" s="189"/>
    </row>
    <row r="72" spans="1:20" x14ac:dyDescent="0.2">
      <c r="A72" s="185" t="s">
        <v>307</v>
      </c>
      <c r="B72" s="185" t="s">
        <v>317</v>
      </c>
      <c r="C72" s="430"/>
      <c r="D72" s="430"/>
      <c r="E72" s="433"/>
      <c r="F72" s="432"/>
      <c r="G72" s="430"/>
      <c r="H72" s="430" t="s">
        <v>318</v>
      </c>
      <c r="I72" s="429"/>
      <c r="J72" s="430" t="s">
        <v>318</v>
      </c>
      <c r="K72" s="429"/>
      <c r="L72" s="190">
        <v>0</v>
      </c>
      <c r="M72" s="187">
        <v>0</v>
      </c>
      <c r="N72" s="432"/>
      <c r="O72" s="186">
        <v>0</v>
      </c>
      <c r="P72" s="187">
        <v>0</v>
      </c>
      <c r="Q72" s="186">
        <v>0</v>
      </c>
      <c r="R72" s="187">
        <v>0</v>
      </c>
      <c r="S72" s="188"/>
      <c r="T72" s="189"/>
    </row>
    <row r="73" spans="1:20" x14ac:dyDescent="0.2">
      <c r="A73" s="185" t="s">
        <v>307</v>
      </c>
      <c r="B73" s="185" t="s">
        <v>308</v>
      </c>
      <c r="C73" s="430" t="s">
        <v>163</v>
      </c>
      <c r="D73" s="430" t="s">
        <v>438</v>
      </c>
      <c r="E73" s="433">
        <v>5500</v>
      </c>
      <c r="F73" s="434" t="s">
        <v>439</v>
      </c>
      <c r="G73" s="430" t="s">
        <v>440</v>
      </c>
      <c r="H73" s="430" t="s">
        <v>322</v>
      </c>
      <c r="I73" s="429" t="s">
        <v>313</v>
      </c>
      <c r="J73" s="430" t="s">
        <v>323</v>
      </c>
      <c r="K73" s="429" t="s">
        <v>315</v>
      </c>
      <c r="L73" s="190">
        <v>12</v>
      </c>
      <c r="M73" s="187">
        <v>69213.600000000006</v>
      </c>
      <c r="N73" s="431" t="s">
        <v>316</v>
      </c>
      <c r="O73" s="186">
        <v>6</v>
      </c>
      <c r="P73" s="187">
        <v>34200.6</v>
      </c>
      <c r="Q73" s="186">
        <v>6</v>
      </c>
      <c r="R73" s="187">
        <v>70101.2</v>
      </c>
      <c r="S73" s="188"/>
      <c r="T73" s="189"/>
    </row>
    <row r="74" spans="1:20" x14ac:dyDescent="0.2">
      <c r="A74" s="185" t="s">
        <v>307</v>
      </c>
      <c r="B74" s="185" t="s">
        <v>317</v>
      </c>
      <c r="C74" s="430"/>
      <c r="D74" s="430"/>
      <c r="E74" s="433"/>
      <c r="F74" s="432"/>
      <c r="G74" s="430"/>
      <c r="H74" s="430" t="s">
        <v>318</v>
      </c>
      <c r="I74" s="429"/>
      <c r="J74" s="430" t="s">
        <v>318</v>
      </c>
      <c r="K74" s="429"/>
      <c r="L74" s="190">
        <v>0</v>
      </c>
      <c r="M74" s="187">
        <v>0</v>
      </c>
      <c r="N74" s="432"/>
      <c r="O74" s="186">
        <v>0</v>
      </c>
      <c r="P74" s="187">
        <v>0</v>
      </c>
      <c r="Q74" s="186">
        <v>0</v>
      </c>
      <c r="R74" s="187">
        <v>0</v>
      </c>
      <c r="S74" s="188"/>
      <c r="T74" s="189"/>
    </row>
    <row r="75" spans="1:20" x14ac:dyDescent="0.2">
      <c r="A75" s="185" t="s">
        <v>307</v>
      </c>
      <c r="B75" s="185" t="s">
        <v>308</v>
      </c>
      <c r="C75" s="430" t="s">
        <v>163</v>
      </c>
      <c r="D75" s="430" t="s">
        <v>441</v>
      </c>
      <c r="E75" s="433">
        <v>5000</v>
      </c>
      <c r="F75" s="434" t="s">
        <v>442</v>
      </c>
      <c r="G75" s="430" t="s">
        <v>443</v>
      </c>
      <c r="H75" s="430" t="s">
        <v>322</v>
      </c>
      <c r="I75" s="429" t="s">
        <v>313</v>
      </c>
      <c r="J75" s="430" t="s">
        <v>323</v>
      </c>
      <c r="K75" s="429" t="s">
        <v>315</v>
      </c>
      <c r="L75" s="190">
        <v>12</v>
      </c>
      <c r="M75" s="187">
        <v>63206.659999999996</v>
      </c>
      <c r="N75" s="431" t="s">
        <v>316</v>
      </c>
      <c r="O75" s="186">
        <v>6</v>
      </c>
      <c r="P75" s="187">
        <v>31200.6</v>
      </c>
      <c r="Q75" s="186">
        <v>6</v>
      </c>
      <c r="R75" s="187">
        <v>64101.2</v>
      </c>
      <c r="S75" s="188"/>
      <c r="T75" s="189"/>
    </row>
    <row r="76" spans="1:20" x14ac:dyDescent="0.2">
      <c r="A76" s="185" t="s">
        <v>307</v>
      </c>
      <c r="B76" s="185" t="s">
        <v>317</v>
      </c>
      <c r="C76" s="430"/>
      <c r="D76" s="430"/>
      <c r="E76" s="433"/>
      <c r="F76" s="432"/>
      <c r="G76" s="430"/>
      <c r="H76" s="430" t="s">
        <v>318</v>
      </c>
      <c r="I76" s="429"/>
      <c r="J76" s="430" t="s">
        <v>318</v>
      </c>
      <c r="K76" s="429"/>
      <c r="L76" s="190">
        <v>0</v>
      </c>
      <c r="M76" s="187">
        <v>0</v>
      </c>
      <c r="N76" s="432"/>
      <c r="O76" s="186">
        <v>0</v>
      </c>
      <c r="P76" s="187">
        <v>0</v>
      </c>
      <c r="Q76" s="186">
        <v>0</v>
      </c>
      <c r="R76" s="187">
        <v>0</v>
      </c>
      <c r="S76" s="188"/>
      <c r="T76" s="189"/>
    </row>
    <row r="77" spans="1:20" x14ac:dyDescent="0.2">
      <c r="A77" s="185" t="s">
        <v>307</v>
      </c>
      <c r="B77" s="185" t="s">
        <v>308</v>
      </c>
      <c r="C77" s="430" t="s">
        <v>163</v>
      </c>
      <c r="D77" s="430" t="s">
        <v>444</v>
      </c>
      <c r="E77" s="433">
        <v>4500</v>
      </c>
      <c r="F77" s="434" t="s">
        <v>445</v>
      </c>
      <c r="G77" s="430" t="s">
        <v>446</v>
      </c>
      <c r="H77" s="430" t="s">
        <v>447</v>
      </c>
      <c r="I77" s="429" t="s">
        <v>313</v>
      </c>
      <c r="J77" s="430" t="s">
        <v>447</v>
      </c>
      <c r="K77" s="429" t="s">
        <v>315</v>
      </c>
      <c r="L77" s="190">
        <v>6</v>
      </c>
      <c r="M77" s="187">
        <v>0</v>
      </c>
      <c r="N77" s="431" t="s">
        <v>316</v>
      </c>
      <c r="O77" s="186">
        <v>0</v>
      </c>
      <c r="P77" s="187">
        <v>0</v>
      </c>
      <c r="Q77" s="186">
        <v>0</v>
      </c>
      <c r="R77" s="187">
        <v>0</v>
      </c>
      <c r="S77" s="188"/>
      <c r="T77" s="189"/>
    </row>
    <row r="78" spans="1:20" x14ac:dyDescent="0.2">
      <c r="A78" s="185" t="s">
        <v>307</v>
      </c>
      <c r="B78" s="185" t="s">
        <v>317</v>
      </c>
      <c r="C78" s="430"/>
      <c r="D78" s="430"/>
      <c r="E78" s="433"/>
      <c r="F78" s="432"/>
      <c r="G78" s="430"/>
      <c r="H78" s="430" t="s">
        <v>318</v>
      </c>
      <c r="I78" s="429"/>
      <c r="J78" s="430" t="s">
        <v>318</v>
      </c>
      <c r="K78" s="429"/>
      <c r="L78" s="190">
        <v>6</v>
      </c>
      <c r="M78" s="187">
        <v>57213.599999999999</v>
      </c>
      <c r="N78" s="432"/>
      <c r="O78" s="186">
        <v>6</v>
      </c>
      <c r="P78" s="187">
        <v>28200.6</v>
      </c>
      <c r="Q78" s="186">
        <v>6</v>
      </c>
      <c r="R78" s="187">
        <v>58101.2</v>
      </c>
      <c r="S78" s="188"/>
      <c r="T78" s="189"/>
    </row>
    <row r="79" spans="1:20" x14ac:dyDescent="0.2">
      <c r="A79" s="185" t="s">
        <v>307</v>
      </c>
      <c r="B79" s="185" t="s">
        <v>308</v>
      </c>
      <c r="C79" s="430" t="s">
        <v>163</v>
      </c>
      <c r="D79" s="430" t="s">
        <v>448</v>
      </c>
      <c r="E79" s="433">
        <v>6000</v>
      </c>
      <c r="F79" s="434" t="s">
        <v>449</v>
      </c>
      <c r="G79" s="430" t="s">
        <v>450</v>
      </c>
      <c r="H79" s="430" t="s">
        <v>413</v>
      </c>
      <c r="I79" s="429" t="s">
        <v>313</v>
      </c>
      <c r="J79" s="430" t="s">
        <v>323</v>
      </c>
      <c r="K79" s="429" t="s">
        <v>315</v>
      </c>
      <c r="L79" s="190">
        <v>0</v>
      </c>
      <c r="M79" s="187">
        <v>0</v>
      </c>
      <c r="N79" s="431" t="s">
        <v>316</v>
      </c>
      <c r="O79" s="186">
        <v>0</v>
      </c>
      <c r="P79" s="187">
        <v>0</v>
      </c>
      <c r="Q79" s="186">
        <v>0</v>
      </c>
      <c r="R79" s="187">
        <v>0</v>
      </c>
      <c r="S79" s="188"/>
      <c r="T79" s="189"/>
    </row>
    <row r="80" spans="1:20" x14ac:dyDescent="0.2">
      <c r="A80" s="185" t="s">
        <v>307</v>
      </c>
      <c r="B80" s="185" t="s">
        <v>317</v>
      </c>
      <c r="C80" s="430"/>
      <c r="D80" s="430"/>
      <c r="E80" s="433"/>
      <c r="F80" s="432"/>
      <c r="G80" s="430"/>
      <c r="H80" s="430" t="s">
        <v>318</v>
      </c>
      <c r="I80" s="429"/>
      <c r="J80" s="430" t="s">
        <v>318</v>
      </c>
      <c r="K80" s="429"/>
      <c r="L80" s="190">
        <v>12</v>
      </c>
      <c r="M80" s="187">
        <v>75213.600000000006</v>
      </c>
      <c r="N80" s="432"/>
      <c r="O80" s="186">
        <v>6</v>
      </c>
      <c r="P80" s="187">
        <v>31056.85</v>
      </c>
      <c r="Q80" s="186">
        <v>6</v>
      </c>
      <c r="R80" s="187">
        <v>79813.7</v>
      </c>
      <c r="S80" s="188"/>
      <c r="T80" s="189"/>
    </row>
    <row r="81" spans="1:20" x14ac:dyDescent="0.2">
      <c r="A81" s="185" t="s">
        <v>307</v>
      </c>
      <c r="B81" s="185" t="s">
        <v>308</v>
      </c>
      <c r="C81" s="430" t="s">
        <v>163</v>
      </c>
      <c r="D81" s="430" t="s">
        <v>451</v>
      </c>
      <c r="E81" s="433">
        <v>2500</v>
      </c>
      <c r="F81" s="434" t="s">
        <v>452</v>
      </c>
      <c r="G81" s="430" t="s">
        <v>453</v>
      </c>
      <c r="H81" s="430"/>
      <c r="I81" s="429"/>
      <c r="J81" s="430"/>
      <c r="K81" s="429" t="s">
        <v>315</v>
      </c>
      <c r="L81" s="190">
        <v>12</v>
      </c>
      <c r="M81" s="187">
        <v>33130.269999999997</v>
      </c>
      <c r="N81" s="431" t="s">
        <v>316</v>
      </c>
      <c r="O81" s="186">
        <v>6</v>
      </c>
      <c r="P81" s="187">
        <v>16107.36</v>
      </c>
      <c r="Q81" s="186">
        <v>6</v>
      </c>
      <c r="R81" s="187">
        <v>33914.720000000001</v>
      </c>
      <c r="S81" s="188"/>
      <c r="T81" s="189"/>
    </row>
    <row r="82" spans="1:20" x14ac:dyDescent="0.2">
      <c r="A82" s="185" t="s">
        <v>307</v>
      </c>
      <c r="B82" s="185" t="s">
        <v>317</v>
      </c>
      <c r="C82" s="430"/>
      <c r="D82" s="430"/>
      <c r="E82" s="433"/>
      <c r="F82" s="432"/>
      <c r="G82" s="430"/>
      <c r="H82" s="430"/>
      <c r="I82" s="429"/>
      <c r="J82" s="430"/>
      <c r="K82" s="429"/>
      <c r="L82" s="190">
        <v>0</v>
      </c>
      <c r="M82" s="187">
        <v>0</v>
      </c>
      <c r="N82" s="432"/>
      <c r="O82" s="186">
        <v>0</v>
      </c>
      <c r="P82" s="187">
        <v>0</v>
      </c>
      <c r="Q82" s="186">
        <v>0</v>
      </c>
      <c r="R82" s="187">
        <v>0</v>
      </c>
      <c r="S82" s="188"/>
      <c r="T82" s="189"/>
    </row>
    <row r="83" spans="1:20" x14ac:dyDescent="0.2">
      <c r="A83" s="185" t="s">
        <v>307</v>
      </c>
      <c r="B83" s="185" t="s">
        <v>308</v>
      </c>
      <c r="C83" s="430" t="s">
        <v>163</v>
      </c>
      <c r="D83" s="430" t="s">
        <v>454</v>
      </c>
      <c r="E83" s="433">
        <v>5500</v>
      </c>
      <c r="F83" s="434" t="s">
        <v>455</v>
      </c>
      <c r="G83" s="430" t="s">
        <v>456</v>
      </c>
      <c r="H83" s="430" t="s">
        <v>457</v>
      </c>
      <c r="I83" s="429" t="s">
        <v>313</v>
      </c>
      <c r="J83" s="430" t="s">
        <v>458</v>
      </c>
      <c r="K83" s="429" t="s">
        <v>315</v>
      </c>
      <c r="L83" s="190">
        <v>12</v>
      </c>
      <c r="M83" s="187">
        <v>69205.97</v>
      </c>
      <c r="N83" s="431" t="s">
        <v>316</v>
      </c>
      <c r="O83" s="186">
        <v>6</v>
      </c>
      <c r="P83" s="187">
        <v>34200.6</v>
      </c>
      <c r="Q83" s="186">
        <v>6</v>
      </c>
      <c r="R83" s="187">
        <v>70101.2</v>
      </c>
      <c r="S83" s="188"/>
      <c r="T83" s="189"/>
    </row>
    <row r="84" spans="1:20" x14ac:dyDescent="0.2">
      <c r="A84" s="185" t="s">
        <v>307</v>
      </c>
      <c r="B84" s="185" t="s">
        <v>317</v>
      </c>
      <c r="C84" s="430"/>
      <c r="D84" s="430"/>
      <c r="E84" s="433"/>
      <c r="F84" s="432"/>
      <c r="G84" s="430"/>
      <c r="H84" s="430" t="s">
        <v>318</v>
      </c>
      <c r="I84" s="429"/>
      <c r="J84" s="430" t="s">
        <v>318</v>
      </c>
      <c r="K84" s="429"/>
      <c r="L84" s="190">
        <v>0</v>
      </c>
      <c r="M84" s="187">
        <v>0</v>
      </c>
      <c r="N84" s="432"/>
      <c r="O84" s="186">
        <v>0</v>
      </c>
      <c r="P84" s="187">
        <v>0</v>
      </c>
      <c r="Q84" s="186">
        <v>0</v>
      </c>
      <c r="R84" s="187">
        <v>0</v>
      </c>
      <c r="S84" s="188"/>
      <c r="T84" s="189"/>
    </row>
    <row r="85" spans="1:20" x14ac:dyDescent="0.2">
      <c r="A85" s="185" t="s">
        <v>307</v>
      </c>
      <c r="B85" s="185" t="s">
        <v>308</v>
      </c>
      <c r="C85" s="430" t="s">
        <v>163</v>
      </c>
      <c r="D85" s="430" t="s">
        <v>459</v>
      </c>
      <c r="E85" s="433">
        <v>3900</v>
      </c>
      <c r="F85" s="434" t="s">
        <v>460</v>
      </c>
      <c r="G85" s="430" t="s">
        <v>461</v>
      </c>
      <c r="H85" s="430" t="s">
        <v>462</v>
      </c>
      <c r="I85" s="429" t="s">
        <v>393</v>
      </c>
      <c r="J85" s="430" t="s">
        <v>462</v>
      </c>
      <c r="K85" s="429" t="s">
        <v>315</v>
      </c>
      <c r="L85" s="190">
        <v>12</v>
      </c>
      <c r="M85" s="187">
        <v>50013.599999999999</v>
      </c>
      <c r="N85" s="431" t="s">
        <v>316</v>
      </c>
      <c r="O85" s="186">
        <v>6</v>
      </c>
      <c r="P85" s="187">
        <v>24600.6</v>
      </c>
      <c r="Q85" s="186">
        <v>6</v>
      </c>
      <c r="R85" s="187">
        <v>50901.2</v>
      </c>
      <c r="S85" s="188"/>
      <c r="T85" s="189"/>
    </row>
    <row r="86" spans="1:20" x14ac:dyDescent="0.2">
      <c r="A86" s="185" t="s">
        <v>307</v>
      </c>
      <c r="B86" s="185" t="s">
        <v>317</v>
      </c>
      <c r="C86" s="430"/>
      <c r="D86" s="430"/>
      <c r="E86" s="433"/>
      <c r="F86" s="432"/>
      <c r="G86" s="430"/>
      <c r="H86" s="430" t="s">
        <v>318</v>
      </c>
      <c r="I86" s="429"/>
      <c r="J86" s="430" t="s">
        <v>318</v>
      </c>
      <c r="K86" s="429"/>
      <c r="L86" s="190">
        <v>0</v>
      </c>
      <c r="M86" s="187">
        <v>0</v>
      </c>
      <c r="N86" s="432"/>
      <c r="O86" s="186">
        <v>0</v>
      </c>
      <c r="P86" s="187">
        <v>0</v>
      </c>
      <c r="Q86" s="186">
        <v>0</v>
      </c>
      <c r="R86" s="187">
        <v>0</v>
      </c>
      <c r="S86" s="188"/>
      <c r="T86" s="189"/>
    </row>
    <row r="87" spans="1:20" x14ac:dyDescent="0.2">
      <c r="A87" s="185" t="s">
        <v>307</v>
      </c>
      <c r="B87" s="185" t="s">
        <v>308</v>
      </c>
      <c r="C87" s="430" t="s">
        <v>163</v>
      </c>
      <c r="D87" s="430" t="s">
        <v>463</v>
      </c>
      <c r="E87" s="433">
        <v>5100</v>
      </c>
      <c r="F87" s="434" t="s">
        <v>464</v>
      </c>
      <c r="G87" s="430" t="s">
        <v>465</v>
      </c>
      <c r="H87" s="430" t="s">
        <v>312</v>
      </c>
      <c r="I87" s="429" t="s">
        <v>313</v>
      </c>
      <c r="J87" s="430" t="s">
        <v>314</v>
      </c>
      <c r="K87" s="429" t="s">
        <v>315</v>
      </c>
      <c r="L87" s="190">
        <v>6</v>
      </c>
      <c r="M87" s="187">
        <v>0</v>
      </c>
      <c r="N87" s="431" t="s">
        <v>316</v>
      </c>
      <c r="O87" s="186">
        <v>0</v>
      </c>
      <c r="P87" s="187">
        <v>0</v>
      </c>
      <c r="Q87" s="186">
        <v>0</v>
      </c>
      <c r="R87" s="187">
        <v>0</v>
      </c>
      <c r="S87" s="188"/>
      <c r="T87" s="189"/>
    </row>
    <row r="88" spans="1:20" x14ac:dyDescent="0.2">
      <c r="A88" s="185" t="s">
        <v>307</v>
      </c>
      <c r="B88" s="185" t="s">
        <v>317</v>
      </c>
      <c r="C88" s="430"/>
      <c r="D88" s="430"/>
      <c r="E88" s="433"/>
      <c r="F88" s="432"/>
      <c r="G88" s="430"/>
      <c r="H88" s="430" t="s">
        <v>318</v>
      </c>
      <c r="I88" s="429"/>
      <c r="J88" s="430" t="s">
        <v>318</v>
      </c>
      <c r="K88" s="429"/>
      <c r="L88" s="190">
        <v>6</v>
      </c>
      <c r="M88" s="187">
        <v>64413.599999999999</v>
      </c>
      <c r="N88" s="432"/>
      <c r="O88" s="186">
        <v>6</v>
      </c>
      <c r="P88" s="187">
        <v>31794.22</v>
      </c>
      <c r="Q88" s="186">
        <v>6</v>
      </c>
      <c r="R88" s="187">
        <v>71288.44</v>
      </c>
      <c r="S88" s="188"/>
      <c r="T88" s="189"/>
    </row>
    <row r="89" spans="1:20" x14ac:dyDescent="0.2">
      <c r="A89" s="185" t="s">
        <v>307</v>
      </c>
      <c r="B89" s="185" t="s">
        <v>308</v>
      </c>
      <c r="C89" s="430" t="s">
        <v>163</v>
      </c>
      <c r="D89" s="430" t="s">
        <v>466</v>
      </c>
      <c r="E89" s="433">
        <v>5000</v>
      </c>
      <c r="F89" s="434" t="s">
        <v>467</v>
      </c>
      <c r="G89" s="430" t="s">
        <v>468</v>
      </c>
      <c r="H89" s="430" t="s">
        <v>469</v>
      </c>
      <c r="I89" s="429" t="s">
        <v>313</v>
      </c>
      <c r="J89" s="430" t="s">
        <v>469</v>
      </c>
      <c r="K89" s="429" t="s">
        <v>315</v>
      </c>
      <c r="L89" s="190">
        <v>12</v>
      </c>
      <c r="M89" s="187">
        <v>63213.599999999999</v>
      </c>
      <c r="N89" s="431" t="s">
        <v>316</v>
      </c>
      <c r="O89" s="186">
        <v>6</v>
      </c>
      <c r="P89" s="187">
        <v>31154.07</v>
      </c>
      <c r="Q89" s="186">
        <v>6</v>
      </c>
      <c r="R89" s="187">
        <v>64008.14</v>
      </c>
      <c r="S89" s="188"/>
      <c r="T89" s="189"/>
    </row>
    <row r="90" spans="1:20" x14ac:dyDescent="0.2">
      <c r="A90" s="185" t="s">
        <v>307</v>
      </c>
      <c r="B90" s="185" t="s">
        <v>317</v>
      </c>
      <c r="C90" s="430"/>
      <c r="D90" s="430"/>
      <c r="E90" s="433"/>
      <c r="F90" s="432"/>
      <c r="G90" s="430"/>
      <c r="H90" s="430" t="s">
        <v>318</v>
      </c>
      <c r="I90" s="429"/>
      <c r="J90" s="430" t="s">
        <v>318</v>
      </c>
      <c r="K90" s="429"/>
      <c r="L90" s="190">
        <v>0</v>
      </c>
      <c r="M90" s="187">
        <v>0</v>
      </c>
      <c r="N90" s="432"/>
      <c r="O90" s="186">
        <v>0</v>
      </c>
      <c r="P90" s="187">
        <v>0</v>
      </c>
      <c r="Q90" s="186">
        <v>0</v>
      </c>
      <c r="R90" s="187">
        <v>0</v>
      </c>
      <c r="S90" s="188"/>
      <c r="T90" s="189"/>
    </row>
    <row r="91" spans="1:20" x14ac:dyDescent="0.2">
      <c r="A91" s="185" t="s">
        <v>307</v>
      </c>
      <c r="B91" s="185" t="s">
        <v>308</v>
      </c>
      <c r="C91" s="430" t="s">
        <v>163</v>
      </c>
      <c r="D91" s="430" t="s">
        <v>470</v>
      </c>
      <c r="E91" s="433">
        <v>3200</v>
      </c>
      <c r="F91" s="434" t="s">
        <v>471</v>
      </c>
      <c r="G91" s="430" t="s">
        <v>472</v>
      </c>
      <c r="H91" s="430" t="s">
        <v>473</v>
      </c>
      <c r="I91" s="429" t="s">
        <v>474</v>
      </c>
      <c r="J91" s="430" t="s">
        <v>473</v>
      </c>
      <c r="K91" s="429" t="s">
        <v>315</v>
      </c>
      <c r="L91" s="190">
        <v>0</v>
      </c>
      <c r="M91" s="187">
        <v>0</v>
      </c>
      <c r="N91" s="431" t="s">
        <v>316</v>
      </c>
      <c r="O91" s="186">
        <v>0</v>
      </c>
      <c r="P91" s="187">
        <v>0</v>
      </c>
      <c r="Q91" s="186">
        <v>0</v>
      </c>
      <c r="R91" s="187">
        <v>0</v>
      </c>
      <c r="S91" s="188"/>
      <c r="T91" s="189"/>
    </row>
    <row r="92" spans="1:20" x14ac:dyDescent="0.2">
      <c r="A92" s="185" t="s">
        <v>307</v>
      </c>
      <c r="B92" s="185" t="s">
        <v>317</v>
      </c>
      <c r="C92" s="430"/>
      <c r="D92" s="430"/>
      <c r="E92" s="433"/>
      <c r="F92" s="432"/>
      <c r="G92" s="430"/>
      <c r="H92" s="430" t="s">
        <v>318</v>
      </c>
      <c r="I92" s="429"/>
      <c r="J92" s="430" t="s">
        <v>318</v>
      </c>
      <c r="K92" s="429"/>
      <c r="L92" s="190">
        <v>12</v>
      </c>
      <c r="M92" s="187">
        <v>41608.71</v>
      </c>
      <c r="N92" s="432"/>
      <c r="O92" s="186">
        <v>6</v>
      </c>
      <c r="P92" s="187">
        <v>20393.490000000002</v>
      </c>
      <c r="Q92" s="186">
        <v>6</v>
      </c>
      <c r="R92" s="187">
        <v>46486.98</v>
      </c>
      <c r="S92" s="188"/>
      <c r="T92" s="189"/>
    </row>
    <row r="93" spans="1:20" ht="12" customHeight="1" x14ac:dyDescent="0.2">
      <c r="A93" s="185" t="s">
        <v>307</v>
      </c>
      <c r="B93" s="185" t="s">
        <v>308</v>
      </c>
      <c r="C93" s="430" t="s">
        <v>163</v>
      </c>
      <c r="D93" s="430" t="s">
        <v>475</v>
      </c>
      <c r="E93" s="433">
        <v>6700</v>
      </c>
      <c r="F93" s="434" t="s">
        <v>476</v>
      </c>
      <c r="G93" s="430" t="s">
        <v>477</v>
      </c>
      <c r="H93" s="430" t="s">
        <v>413</v>
      </c>
      <c r="I93" s="429" t="s">
        <v>313</v>
      </c>
      <c r="J93" s="430" t="s">
        <v>323</v>
      </c>
      <c r="K93" s="429" t="s">
        <v>315</v>
      </c>
      <c r="L93" s="190">
        <v>12</v>
      </c>
      <c r="M93" s="187">
        <v>7092.75</v>
      </c>
      <c r="N93" s="431" t="s">
        <v>316</v>
      </c>
      <c r="O93" s="436"/>
      <c r="P93" s="437"/>
      <c r="Q93" s="186">
        <v>6</v>
      </c>
      <c r="R93" s="187">
        <v>0</v>
      </c>
      <c r="S93" s="188"/>
      <c r="T93" s="189"/>
    </row>
    <row r="94" spans="1:20" ht="12" customHeight="1" x14ac:dyDescent="0.2">
      <c r="A94" s="185" t="s">
        <v>307</v>
      </c>
      <c r="B94" s="185" t="s">
        <v>317</v>
      </c>
      <c r="C94" s="430"/>
      <c r="D94" s="430"/>
      <c r="E94" s="433"/>
      <c r="F94" s="432"/>
      <c r="G94" s="430"/>
      <c r="H94" s="430" t="s">
        <v>318</v>
      </c>
      <c r="I94" s="429"/>
      <c r="J94" s="430" t="s">
        <v>318</v>
      </c>
      <c r="K94" s="429"/>
      <c r="L94" s="190">
        <v>0</v>
      </c>
      <c r="M94" s="187">
        <v>0</v>
      </c>
      <c r="N94" s="432"/>
      <c r="O94" s="438"/>
      <c r="P94" s="439"/>
      <c r="Q94" s="186">
        <v>0</v>
      </c>
      <c r="R94" s="187">
        <v>0</v>
      </c>
      <c r="S94" s="188"/>
      <c r="T94" s="189"/>
    </row>
    <row r="95" spans="1:20" x14ac:dyDescent="0.2">
      <c r="A95" s="185" t="s">
        <v>307</v>
      </c>
      <c r="B95" s="185" t="s">
        <v>308</v>
      </c>
      <c r="C95" s="430" t="s">
        <v>163</v>
      </c>
      <c r="D95" s="430" t="s">
        <v>478</v>
      </c>
      <c r="E95" s="433">
        <v>6000</v>
      </c>
      <c r="F95" s="434" t="s">
        <v>479</v>
      </c>
      <c r="G95" s="430" t="s">
        <v>480</v>
      </c>
      <c r="H95" s="430" t="s">
        <v>481</v>
      </c>
      <c r="I95" s="429" t="s">
        <v>313</v>
      </c>
      <c r="J95" s="430" t="s">
        <v>421</v>
      </c>
      <c r="K95" s="429" t="s">
        <v>315</v>
      </c>
      <c r="L95" s="190">
        <v>0</v>
      </c>
      <c r="M95" s="187">
        <v>0</v>
      </c>
      <c r="N95" s="431" t="s">
        <v>316</v>
      </c>
      <c r="O95" s="186">
        <v>0</v>
      </c>
      <c r="P95" s="187">
        <v>0</v>
      </c>
      <c r="Q95" s="186">
        <v>0</v>
      </c>
      <c r="R95" s="187">
        <v>0</v>
      </c>
      <c r="S95" s="188"/>
      <c r="T95" s="189"/>
    </row>
    <row r="96" spans="1:20" x14ac:dyDescent="0.2">
      <c r="A96" s="185" t="s">
        <v>307</v>
      </c>
      <c r="B96" s="185" t="s">
        <v>317</v>
      </c>
      <c r="C96" s="430"/>
      <c r="D96" s="430"/>
      <c r="E96" s="433"/>
      <c r="F96" s="432"/>
      <c r="G96" s="430"/>
      <c r="H96" s="430" t="s">
        <v>318</v>
      </c>
      <c r="I96" s="429"/>
      <c r="J96" s="430" t="s">
        <v>318</v>
      </c>
      <c r="K96" s="429"/>
      <c r="L96" s="190">
        <v>12</v>
      </c>
      <c r="M96" s="187">
        <v>75213.600000000006</v>
      </c>
      <c r="N96" s="432"/>
      <c r="O96" s="186">
        <v>6</v>
      </c>
      <c r="P96" s="187">
        <v>37193.519999999997</v>
      </c>
      <c r="Q96" s="186">
        <v>6</v>
      </c>
      <c r="R96" s="187">
        <v>82087.039999999994</v>
      </c>
      <c r="S96" s="188"/>
      <c r="T96" s="189"/>
    </row>
    <row r="97" spans="1:20" x14ac:dyDescent="0.2">
      <c r="A97" s="185" t="s">
        <v>307</v>
      </c>
      <c r="B97" s="185" t="s">
        <v>308</v>
      </c>
      <c r="C97" s="430" t="s">
        <v>163</v>
      </c>
      <c r="D97" s="430" t="s">
        <v>482</v>
      </c>
      <c r="E97" s="433">
        <v>7800</v>
      </c>
      <c r="F97" s="434" t="s">
        <v>483</v>
      </c>
      <c r="G97" s="430" t="s">
        <v>484</v>
      </c>
      <c r="H97" s="430" t="s">
        <v>322</v>
      </c>
      <c r="I97" s="429" t="s">
        <v>313</v>
      </c>
      <c r="J97" s="430" t="s">
        <v>323</v>
      </c>
      <c r="K97" s="429" t="s">
        <v>315</v>
      </c>
      <c r="L97" s="190">
        <v>12</v>
      </c>
      <c r="M97" s="187">
        <v>96813.6</v>
      </c>
      <c r="N97" s="431" t="s">
        <v>316</v>
      </c>
      <c r="O97" s="186">
        <v>6</v>
      </c>
      <c r="P97" s="187">
        <v>48000.6</v>
      </c>
      <c r="Q97" s="186">
        <v>6</v>
      </c>
      <c r="R97" s="187">
        <v>94622.5</v>
      </c>
      <c r="S97" s="188"/>
      <c r="T97" s="189"/>
    </row>
    <row r="98" spans="1:20" x14ac:dyDescent="0.2">
      <c r="A98" s="185" t="s">
        <v>307</v>
      </c>
      <c r="B98" s="185" t="s">
        <v>317</v>
      </c>
      <c r="C98" s="430"/>
      <c r="D98" s="430"/>
      <c r="E98" s="433"/>
      <c r="F98" s="432"/>
      <c r="G98" s="430"/>
      <c r="H98" s="430" t="s">
        <v>318</v>
      </c>
      <c r="I98" s="429"/>
      <c r="J98" s="430" t="s">
        <v>318</v>
      </c>
      <c r="K98" s="429"/>
      <c r="L98" s="190">
        <v>0</v>
      </c>
      <c r="M98" s="187">
        <v>0</v>
      </c>
      <c r="N98" s="432"/>
      <c r="O98" s="186">
        <v>0</v>
      </c>
      <c r="P98" s="187">
        <v>0</v>
      </c>
      <c r="Q98" s="186">
        <v>0</v>
      </c>
      <c r="R98" s="187">
        <v>0</v>
      </c>
      <c r="S98" s="188"/>
      <c r="T98" s="189"/>
    </row>
    <row r="99" spans="1:20" x14ac:dyDescent="0.2">
      <c r="A99" s="185" t="s">
        <v>307</v>
      </c>
      <c r="B99" s="185" t="s">
        <v>308</v>
      </c>
      <c r="C99" s="430" t="s">
        <v>163</v>
      </c>
      <c r="D99" s="430" t="s">
        <v>485</v>
      </c>
      <c r="E99" s="433">
        <v>6200</v>
      </c>
      <c r="F99" s="434" t="s">
        <v>486</v>
      </c>
      <c r="G99" s="430" t="s">
        <v>487</v>
      </c>
      <c r="H99" s="430" t="s">
        <v>488</v>
      </c>
      <c r="I99" s="429" t="s">
        <v>313</v>
      </c>
      <c r="J99" s="430" t="s">
        <v>421</v>
      </c>
      <c r="K99" s="429" t="s">
        <v>315</v>
      </c>
      <c r="L99" s="190">
        <v>12</v>
      </c>
      <c r="M99" s="187">
        <v>77610.590000000011</v>
      </c>
      <c r="N99" s="431" t="s">
        <v>316</v>
      </c>
      <c r="O99" s="186">
        <v>6</v>
      </c>
      <c r="P99" s="187">
        <v>38316.639999999999</v>
      </c>
      <c r="Q99" s="186">
        <v>6</v>
      </c>
      <c r="R99" s="187">
        <v>78333.279999999999</v>
      </c>
      <c r="S99" s="188"/>
      <c r="T99" s="189"/>
    </row>
    <row r="100" spans="1:20" x14ac:dyDescent="0.2">
      <c r="A100" s="185" t="s">
        <v>307</v>
      </c>
      <c r="B100" s="185" t="s">
        <v>317</v>
      </c>
      <c r="C100" s="430"/>
      <c r="D100" s="430"/>
      <c r="E100" s="433"/>
      <c r="F100" s="432"/>
      <c r="G100" s="430"/>
      <c r="H100" s="430" t="s">
        <v>318</v>
      </c>
      <c r="I100" s="429"/>
      <c r="J100" s="430" t="s">
        <v>318</v>
      </c>
      <c r="K100" s="429"/>
      <c r="L100" s="190">
        <v>0</v>
      </c>
      <c r="M100" s="187">
        <v>0</v>
      </c>
      <c r="N100" s="432"/>
      <c r="O100" s="186">
        <v>0</v>
      </c>
      <c r="P100" s="187">
        <v>0</v>
      </c>
      <c r="Q100" s="186">
        <v>0</v>
      </c>
      <c r="R100" s="187">
        <v>0</v>
      </c>
      <c r="S100" s="188"/>
      <c r="T100" s="189"/>
    </row>
    <row r="101" spans="1:20" x14ac:dyDescent="0.2">
      <c r="A101" s="185" t="s">
        <v>307</v>
      </c>
      <c r="B101" s="185" t="s">
        <v>308</v>
      </c>
      <c r="C101" s="430" t="s">
        <v>163</v>
      </c>
      <c r="D101" s="430" t="s">
        <v>489</v>
      </c>
      <c r="E101" s="433">
        <v>7500</v>
      </c>
      <c r="F101" s="434" t="s">
        <v>490</v>
      </c>
      <c r="G101" s="430" t="s">
        <v>491</v>
      </c>
      <c r="H101" s="430" t="s">
        <v>413</v>
      </c>
      <c r="I101" s="429" t="s">
        <v>313</v>
      </c>
      <c r="J101" s="430" t="s">
        <v>323</v>
      </c>
      <c r="K101" s="429" t="s">
        <v>315</v>
      </c>
      <c r="L101" s="190">
        <v>12</v>
      </c>
      <c r="M101" s="187">
        <v>92961</v>
      </c>
      <c r="N101" s="431" t="s">
        <v>316</v>
      </c>
      <c r="O101" s="186">
        <v>6</v>
      </c>
      <c r="P101" s="187">
        <v>46200.6</v>
      </c>
      <c r="Q101" s="186">
        <v>6</v>
      </c>
      <c r="R101" s="187">
        <v>94101.2</v>
      </c>
      <c r="S101" s="188"/>
      <c r="T101" s="189"/>
    </row>
    <row r="102" spans="1:20" x14ac:dyDescent="0.2">
      <c r="A102" s="185" t="s">
        <v>307</v>
      </c>
      <c r="B102" s="185" t="s">
        <v>317</v>
      </c>
      <c r="C102" s="430"/>
      <c r="D102" s="430"/>
      <c r="E102" s="433"/>
      <c r="F102" s="432"/>
      <c r="G102" s="430"/>
      <c r="H102" s="430" t="s">
        <v>318</v>
      </c>
      <c r="I102" s="429"/>
      <c r="J102" s="430" t="s">
        <v>318</v>
      </c>
      <c r="K102" s="429"/>
      <c r="L102" s="190">
        <v>0</v>
      </c>
      <c r="M102" s="187">
        <v>0</v>
      </c>
      <c r="N102" s="432"/>
      <c r="O102" s="186">
        <v>0</v>
      </c>
      <c r="P102" s="187">
        <v>0</v>
      </c>
      <c r="Q102" s="186">
        <v>0</v>
      </c>
      <c r="R102" s="187">
        <v>0</v>
      </c>
      <c r="S102" s="188"/>
      <c r="T102" s="189"/>
    </row>
    <row r="103" spans="1:20" x14ac:dyDescent="0.2">
      <c r="A103" s="185" t="s">
        <v>307</v>
      </c>
      <c r="B103" s="185" t="s">
        <v>308</v>
      </c>
      <c r="C103" s="430" t="s">
        <v>163</v>
      </c>
      <c r="D103" s="430" t="s">
        <v>492</v>
      </c>
      <c r="E103" s="433">
        <v>5000</v>
      </c>
      <c r="F103" s="434" t="s">
        <v>493</v>
      </c>
      <c r="G103" s="430" t="s">
        <v>494</v>
      </c>
      <c r="H103" s="430" t="s">
        <v>413</v>
      </c>
      <c r="I103" s="429" t="s">
        <v>313</v>
      </c>
      <c r="J103" s="430" t="s">
        <v>323</v>
      </c>
      <c r="K103" s="429" t="s">
        <v>315</v>
      </c>
      <c r="L103" s="190">
        <v>12</v>
      </c>
      <c r="M103" s="187">
        <v>63213.599999999999</v>
      </c>
      <c r="N103" s="431" t="s">
        <v>316</v>
      </c>
      <c r="O103" s="186">
        <v>6</v>
      </c>
      <c r="P103" s="187">
        <v>31200.6</v>
      </c>
      <c r="Q103" s="186">
        <v>6</v>
      </c>
      <c r="R103" s="187">
        <v>64101.2</v>
      </c>
      <c r="S103" s="188"/>
      <c r="T103" s="189"/>
    </row>
    <row r="104" spans="1:20" x14ac:dyDescent="0.2">
      <c r="A104" s="185" t="s">
        <v>307</v>
      </c>
      <c r="B104" s="185" t="s">
        <v>317</v>
      </c>
      <c r="C104" s="430"/>
      <c r="D104" s="430"/>
      <c r="E104" s="433"/>
      <c r="F104" s="432"/>
      <c r="G104" s="430"/>
      <c r="H104" s="430" t="s">
        <v>318</v>
      </c>
      <c r="I104" s="429"/>
      <c r="J104" s="430" t="s">
        <v>318</v>
      </c>
      <c r="K104" s="429"/>
      <c r="L104" s="190">
        <v>0</v>
      </c>
      <c r="M104" s="187">
        <v>0</v>
      </c>
      <c r="N104" s="432"/>
      <c r="O104" s="186">
        <v>0</v>
      </c>
      <c r="P104" s="187">
        <v>0</v>
      </c>
      <c r="Q104" s="186">
        <v>0</v>
      </c>
      <c r="R104" s="187">
        <v>0</v>
      </c>
      <c r="S104" s="188"/>
      <c r="T104" s="189"/>
    </row>
    <row r="105" spans="1:20" x14ac:dyDescent="0.2">
      <c r="A105" s="185" t="s">
        <v>307</v>
      </c>
      <c r="B105" s="185" t="s">
        <v>308</v>
      </c>
      <c r="C105" s="430" t="s">
        <v>163</v>
      </c>
      <c r="D105" s="430" t="s">
        <v>495</v>
      </c>
      <c r="E105" s="433">
        <v>7000</v>
      </c>
      <c r="F105" s="434" t="s">
        <v>496</v>
      </c>
      <c r="G105" s="430" t="s">
        <v>497</v>
      </c>
      <c r="H105" s="430" t="s">
        <v>498</v>
      </c>
      <c r="I105" s="429" t="s">
        <v>313</v>
      </c>
      <c r="J105" s="430" t="s">
        <v>421</v>
      </c>
      <c r="K105" s="429" t="s">
        <v>315</v>
      </c>
      <c r="L105" s="190">
        <v>12</v>
      </c>
      <c r="M105" s="187">
        <v>87213.6</v>
      </c>
      <c r="N105" s="431" t="s">
        <v>316</v>
      </c>
      <c r="O105" s="186">
        <v>6</v>
      </c>
      <c r="P105" s="187">
        <v>43200.6</v>
      </c>
      <c r="Q105" s="186">
        <v>6</v>
      </c>
      <c r="R105" s="187">
        <v>88101.2</v>
      </c>
      <c r="S105" s="188"/>
      <c r="T105" s="189"/>
    </row>
    <row r="106" spans="1:20" x14ac:dyDescent="0.2">
      <c r="A106" s="185" t="s">
        <v>307</v>
      </c>
      <c r="B106" s="185" t="s">
        <v>317</v>
      </c>
      <c r="C106" s="430"/>
      <c r="D106" s="430"/>
      <c r="E106" s="433"/>
      <c r="F106" s="432"/>
      <c r="G106" s="430"/>
      <c r="H106" s="430" t="s">
        <v>318</v>
      </c>
      <c r="I106" s="429"/>
      <c r="J106" s="430" t="s">
        <v>318</v>
      </c>
      <c r="K106" s="429"/>
      <c r="L106" s="190">
        <v>0</v>
      </c>
      <c r="M106" s="187">
        <v>0</v>
      </c>
      <c r="N106" s="432"/>
      <c r="O106" s="186">
        <v>0</v>
      </c>
      <c r="P106" s="187">
        <v>0</v>
      </c>
      <c r="Q106" s="186">
        <v>0</v>
      </c>
      <c r="R106" s="187">
        <v>0</v>
      </c>
      <c r="S106" s="188"/>
      <c r="T106" s="189"/>
    </row>
    <row r="107" spans="1:20" x14ac:dyDescent="0.2">
      <c r="A107" s="185" t="s">
        <v>307</v>
      </c>
      <c r="B107" s="185" t="s">
        <v>308</v>
      </c>
      <c r="C107" s="430" t="s">
        <v>163</v>
      </c>
      <c r="D107" s="430" t="s">
        <v>333</v>
      </c>
      <c r="E107" s="433">
        <v>3000</v>
      </c>
      <c r="F107" s="434" t="s">
        <v>499</v>
      </c>
      <c r="G107" s="430" t="s">
        <v>500</v>
      </c>
      <c r="H107" s="430" t="s">
        <v>312</v>
      </c>
      <c r="I107" s="429" t="s">
        <v>313</v>
      </c>
      <c r="J107" s="430" t="s">
        <v>314</v>
      </c>
      <c r="K107" s="430" t="s">
        <v>315</v>
      </c>
      <c r="L107" s="190">
        <v>12</v>
      </c>
      <c r="M107" s="187">
        <v>39209.64</v>
      </c>
      <c r="N107" s="431" t="s">
        <v>316</v>
      </c>
      <c r="O107" s="186">
        <v>6</v>
      </c>
      <c r="P107" s="187">
        <v>19200.599999999999</v>
      </c>
      <c r="Q107" s="186">
        <v>6</v>
      </c>
      <c r="R107" s="187">
        <v>40101.199999999997</v>
      </c>
      <c r="S107" s="188"/>
      <c r="T107" s="189"/>
    </row>
    <row r="108" spans="1:20" x14ac:dyDescent="0.2">
      <c r="A108" s="185" t="s">
        <v>307</v>
      </c>
      <c r="B108" s="185" t="s">
        <v>317</v>
      </c>
      <c r="C108" s="430"/>
      <c r="D108" s="430"/>
      <c r="E108" s="433"/>
      <c r="F108" s="432"/>
      <c r="G108" s="430"/>
      <c r="H108" s="430" t="s">
        <v>318</v>
      </c>
      <c r="I108" s="429"/>
      <c r="J108" s="430" t="s">
        <v>318</v>
      </c>
      <c r="K108" s="430"/>
      <c r="L108" s="190">
        <v>0</v>
      </c>
      <c r="M108" s="187">
        <v>0</v>
      </c>
      <c r="N108" s="432"/>
      <c r="O108" s="186">
        <v>0</v>
      </c>
      <c r="P108" s="187">
        <v>0</v>
      </c>
      <c r="Q108" s="186">
        <v>0</v>
      </c>
      <c r="R108" s="187">
        <v>0</v>
      </c>
      <c r="S108" s="188"/>
      <c r="T108" s="189"/>
    </row>
    <row r="109" spans="1:20" x14ac:dyDescent="0.2">
      <c r="A109" s="185" t="s">
        <v>307</v>
      </c>
      <c r="B109" s="185" t="s">
        <v>308</v>
      </c>
      <c r="C109" s="430" t="s">
        <v>163</v>
      </c>
      <c r="D109" s="430" t="s">
        <v>501</v>
      </c>
      <c r="E109" s="433">
        <v>5800</v>
      </c>
      <c r="F109" s="434" t="s">
        <v>502</v>
      </c>
      <c r="G109" s="430" t="s">
        <v>503</v>
      </c>
      <c r="H109" s="430" t="s">
        <v>504</v>
      </c>
      <c r="I109" s="429" t="s">
        <v>313</v>
      </c>
      <c r="J109" s="430" t="s">
        <v>505</v>
      </c>
      <c r="K109" s="430" t="s">
        <v>315</v>
      </c>
      <c r="L109" s="190">
        <v>12</v>
      </c>
      <c r="M109" s="187">
        <v>86013.6</v>
      </c>
      <c r="N109" s="431" t="s">
        <v>316</v>
      </c>
      <c r="O109" s="186">
        <v>6</v>
      </c>
      <c r="P109" s="187">
        <v>36590.54</v>
      </c>
      <c r="Q109" s="186">
        <v>6</v>
      </c>
      <c r="R109" s="187">
        <v>86881.08</v>
      </c>
      <c r="S109" s="188"/>
      <c r="T109" s="189"/>
    </row>
    <row r="110" spans="1:20" x14ac:dyDescent="0.2">
      <c r="A110" s="185" t="s">
        <v>307</v>
      </c>
      <c r="B110" s="185" t="s">
        <v>317</v>
      </c>
      <c r="C110" s="430"/>
      <c r="D110" s="430"/>
      <c r="E110" s="433"/>
      <c r="F110" s="432"/>
      <c r="G110" s="430"/>
      <c r="H110" s="430" t="s">
        <v>318</v>
      </c>
      <c r="I110" s="429"/>
      <c r="J110" s="430" t="s">
        <v>318</v>
      </c>
      <c r="K110" s="430"/>
      <c r="L110" s="190">
        <v>0</v>
      </c>
      <c r="M110" s="187">
        <v>0</v>
      </c>
      <c r="N110" s="432"/>
      <c r="O110" s="186">
        <v>0</v>
      </c>
      <c r="P110" s="187">
        <v>0</v>
      </c>
      <c r="Q110" s="186">
        <v>0</v>
      </c>
      <c r="R110" s="187">
        <v>0</v>
      </c>
      <c r="S110" s="188"/>
      <c r="T110" s="189"/>
    </row>
    <row r="111" spans="1:20" x14ac:dyDescent="0.2">
      <c r="A111" s="185" t="s">
        <v>307</v>
      </c>
      <c r="B111" s="185" t="s">
        <v>308</v>
      </c>
      <c r="C111" s="430" t="s">
        <v>163</v>
      </c>
      <c r="D111" s="430" t="s">
        <v>506</v>
      </c>
      <c r="E111" s="433">
        <v>6500</v>
      </c>
      <c r="F111" s="434" t="s">
        <v>507</v>
      </c>
      <c r="G111" s="430" t="s">
        <v>508</v>
      </c>
      <c r="H111" s="430" t="s">
        <v>322</v>
      </c>
      <c r="I111" s="429" t="s">
        <v>313</v>
      </c>
      <c r="J111" s="430" t="s">
        <v>323</v>
      </c>
      <c r="K111" s="429" t="s">
        <v>315</v>
      </c>
      <c r="L111" s="190">
        <v>12</v>
      </c>
      <c r="M111" s="187">
        <v>81182.44</v>
      </c>
      <c r="N111" s="431" t="s">
        <v>316</v>
      </c>
      <c r="O111" s="186">
        <v>6</v>
      </c>
      <c r="P111" s="187">
        <v>40148.239999999998</v>
      </c>
      <c r="Q111" s="186">
        <v>6</v>
      </c>
      <c r="R111" s="187">
        <v>81996.479999999996</v>
      </c>
      <c r="S111" s="188"/>
      <c r="T111" s="189"/>
    </row>
    <row r="112" spans="1:20" x14ac:dyDescent="0.2">
      <c r="A112" s="185" t="s">
        <v>307</v>
      </c>
      <c r="B112" s="185" t="s">
        <v>317</v>
      </c>
      <c r="C112" s="430"/>
      <c r="D112" s="430"/>
      <c r="E112" s="433"/>
      <c r="F112" s="432"/>
      <c r="G112" s="430"/>
      <c r="H112" s="430" t="s">
        <v>318</v>
      </c>
      <c r="I112" s="429"/>
      <c r="J112" s="430" t="s">
        <v>318</v>
      </c>
      <c r="K112" s="429"/>
      <c r="L112" s="190">
        <v>0</v>
      </c>
      <c r="M112" s="187">
        <v>0</v>
      </c>
      <c r="N112" s="432"/>
      <c r="O112" s="186">
        <v>0</v>
      </c>
      <c r="P112" s="187">
        <v>0</v>
      </c>
      <c r="Q112" s="186">
        <v>0</v>
      </c>
      <c r="R112" s="187">
        <v>0</v>
      </c>
      <c r="S112" s="188"/>
      <c r="T112" s="189"/>
    </row>
    <row r="113" spans="1:20" x14ac:dyDescent="0.2">
      <c r="A113" s="185" t="s">
        <v>307</v>
      </c>
      <c r="B113" s="185" t="s">
        <v>308</v>
      </c>
      <c r="C113" s="430" t="s">
        <v>163</v>
      </c>
      <c r="D113" s="430" t="s">
        <v>509</v>
      </c>
      <c r="E113" s="433">
        <v>3000</v>
      </c>
      <c r="F113" s="434" t="s">
        <v>510</v>
      </c>
      <c r="G113" s="430" t="s">
        <v>511</v>
      </c>
      <c r="H113" s="430" t="s">
        <v>512</v>
      </c>
      <c r="I113" s="429" t="s">
        <v>393</v>
      </c>
      <c r="J113" s="430" t="s">
        <v>512</v>
      </c>
      <c r="K113" s="429" t="s">
        <v>315</v>
      </c>
      <c r="L113" s="190">
        <v>12</v>
      </c>
      <c r="M113" s="187">
        <v>39206.519999999997</v>
      </c>
      <c r="N113" s="431" t="s">
        <v>316</v>
      </c>
      <c r="O113" s="186">
        <v>6</v>
      </c>
      <c r="P113" s="187">
        <v>19165.599999999999</v>
      </c>
      <c r="Q113" s="186">
        <v>6</v>
      </c>
      <c r="R113" s="187">
        <v>40031.199999999997</v>
      </c>
      <c r="S113" s="188"/>
      <c r="T113" s="189"/>
    </row>
    <row r="114" spans="1:20" x14ac:dyDescent="0.2">
      <c r="A114" s="185" t="s">
        <v>307</v>
      </c>
      <c r="B114" s="185" t="s">
        <v>317</v>
      </c>
      <c r="C114" s="430"/>
      <c r="D114" s="430"/>
      <c r="E114" s="433"/>
      <c r="F114" s="432"/>
      <c r="G114" s="430"/>
      <c r="H114" s="430" t="s">
        <v>318</v>
      </c>
      <c r="I114" s="429"/>
      <c r="J114" s="430" t="s">
        <v>318</v>
      </c>
      <c r="K114" s="429"/>
      <c r="L114" s="190">
        <v>0</v>
      </c>
      <c r="M114" s="187">
        <v>0</v>
      </c>
      <c r="N114" s="432"/>
      <c r="O114" s="186">
        <v>0</v>
      </c>
      <c r="P114" s="187">
        <v>0</v>
      </c>
      <c r="Q114" s="186">
        <v>0</v>
      </c>
      <c r="R114" s="187">
        <v>0</v>
      </c>
      <c r="S114" s="188"/>
      <c r="T114" s="189"/>
    </row>
    <row r="115" spans="1:20" x14ac:dyDescent="0.2">
      <c r="A115" s="185" t="s">
        <v>307</v>
      </c>
      <c r="B115" s="185" t="s">
        <v>308</v>
      </c>
      <c r="C115" s="430" t="s">
        <v>163</v>
      </c>
      <c r="D115" s="430" t="s">
        <v>513</v>
      </c>
      <c r="E115" s="433">
        <v>7000</v>
      </c>
      <c r="F115" s="434" t="s">
        <v>514</v>
      </c>
      <c r="G115" s="430" t="s">
        <v>515</v>
      </c>
      <c r="H115" s="430" t="s">
        <v>322</v>
      </c>
      <c r="I115" s="429" t="s">
        <v>313</v>
      </c>
      <c r="J115" s="430" t="s">
        <v>323</v>
      </c>
      <c r="K115" s="429" t="s">
        <v>315</v>
      </c>
      <c r="L115" s="190">
        <v>0</v>
      </c>
      <c r="M115" s="187">
        <v>0</v>
      </c>
      <c r="N115" s="431" t="s">
        <v>316</v>
      </c>
      <c r="O115" s="186">
        <v>0</v>
      </c>
      <c r="P115" s="187">
        <v>0</v>
      </c>
      <c r="Q115" s="186">
        <v>0</v>
      </c>
      <c r="R115" s="187">
        <v>0</v>
      </c>
      <c r="S115" s="188"/>
      <c r="T115" s="189"/>
    </row>
    <row r="116" spans="1:20" x14ac:dyDescent="0.2">
      <c r="A116" s="185" t="s">
        <v>307</v>
      </c>
      <c r="B116" s="185" t="s">
        <v>317</v>
      </c>
      <c r="C116" s="430"/>
      <c r="D116" s="430"/>
      <c r="E116" s="433"/>
      <c r="F116" s="432"/>
      <c r="G116" s="430"/>
      <c r="H116" s="430" t="s">
        <v>318</v>
      </c>
      <c r="I116" s="429"/>
      <c r="J116" s="430" t="s">
        <v>318</v>
      </c>
      <c r="K116" s="429"/>
      <c r="L116" s="190">
        <v>12</v>
      </c>
      <c r="M116" s="187">
        <v>84575.8</v>
      </c>
      <c r="N116" s="440"/>
      <c r="O116" s="186">
        <v>6</v>
      </c>
      <c r="P116" s="187">
        <v>39567.97</v>
      </c>
      <c r="Q116" s="186">
        <v>6</v>
      </c>
      <c r="R116" s="187">
        <v>86835.94</v>
      </c>
      <c r="S116" s="188"/>
      <c r="T116" s="189"/>
    </row>
    <row r="117" spans="1:20" x14ac:dyDescent="0.2">
      <c r="A117" s="185" t="s">
        <v>307</v>
      </c>
      <c r="B117" s="185" t="s">
        <v>308</v>
      </c>
      <c r="C117" s="430" t="s">
        <v>163</v>
      </c>
      <c r="D117" s="430" t="s">
        <v>516</v>
      </c>
      <c r="E117" s="433">
        <v>5100</v>
      </c>
      <c r="F117" s="434" t="s">
        <v>517</v>
      </c>
      <c r="G117" s="430" t="s">
        <v>518</v>
      </c>
      <c r="H117" s="430" t="s">
        <v>504</v>
      </c>
      <c r="I117" s="429" t="s">
        <v>313</v>
      </c>
      <c r="J117" s="430" t="s">
        <v>505</v>
      </c>
      <c r="K117" s="429" t="s">
        <v>315</v>
      </c>
      <c r="L117" s="190">
        <v>12</v>
      </c>
      <c r="M117" s="187">
        <v>58170</v>
      </c>
      <c r="N117" s="431" t="s">
        <v>316</v>
      </c>
      <c r="O117" s="186">
        <v>6</v>
      </c>
      <c r="P117" s="187">
        <v>31776.16</v>
      </c>
      <c r="Q117" s="186">
        <v>6</v>
      </c>
      <c r="R117" s="187">
        <v>65252.32</v>
      </c>
      <c r="S117" s="188"/>
      <c r="T117" s="189"/>
    </row>
    <row r="118" spans="1:20" x14ac:dyDescent="0.2">
      <c r="A118" s="185" t="s">
        <v>307</v>
      </c>
      <c r="B118" s="185" t="s">
        <v>317</v>
      </c>
      <c r="C118" s="430"/>
      <c r="D118" s="430"/>
      <c r="E118" s="433"/>
      <c r="F118" s="432"/>
      <c r="G118" s="430"/>
      <c r="H118" s="430" t="s">
        <v>318</v>
      </c>
      <c r="I118" s="429"/>
      <c r="J118" s="430" t="s">
        <v>318</v>
      </c>
      <c r="K118" s="429"/>
      <c r="L118" s="190">
        <v>0</v>
      </c>
      <c r="M118" s="187">
        <v>0</v>
      </c>
      <c r="N118" s="432"/>
      <c r="O118" s="186">
        <v>0</v>
      </c>
      <c r="P118" s="187">
        <v>0</v>
      </c>
      <c r="Q118" s="186">
        <v>0</v>
      </c>
      <c r="R118" s="187">
        <v>0</v>
      </c>
      <c r="S118" s="188"/>
      <c r="T118" s="189"/>
    </row>
    <row r="119" spans="1:20" x14ac:dyDescent="0.2">
      <c r="A119" s="185" t="s">
        <v>307</v>
      </c>
      <c r="B119" s="185" t="s">
        <v>308</v>
      </c>
      <c r="C119" s="430" t="s">
        <v>163</v>
      </c>
      <c r="D119" s="430" t="s">
        <v>368</v>
      </c>
      <c r="E119" s="433">
        <v>3200</v>
      </c>
      <c r="F119" s="434" t="s">
        <v>519</v>
      </c>
      <c r="G119" s="430" t="s">
        <v>520</v>
      </c>
      <c r="H119" s="430" t="s">
        <v>512</v>
      </c>
      <c r="I119" s="429" t="s">
        <v>393</v>
      </c>
      <c r="J119" s="430" t="s">
        <v>512</v>
      </c>
      <c r="K119" s="429" t="s">
        <v>315</v>
      </c>
      <c r="L119" s="190">
        <v>12</v>
      </c>
      <c r="M119" s="187">
        <v>41613.599999999999</v>
      </c>
      <c r="N119" s="431" t="s">
        <v>316</v>
      </c>
      <c r="O119" s="186">
        <v>6</v>
      </c>
      <c r="P119" s="187">
        <v>20383.269999999997</v>
      </c>
      <c r="Q119" s="186">
        <v>6</v>
      </c>
      <c r="R119" s="187">
        <v>42466.539999999994</v>
      </c>
      <c r="S119" s="188"/>
      <c r="T119" s="189"/>
    </row>
    <row r="120" spans="1:20" x14ac:dyDescent="0.2">
      <c r="A120" s="185" t="s">
        <v>307</v>
      </c>
      <c r="B120" s="185" t="s">
        <v>317</v>
      </c>
      <c r="C120" s="430"/>
      <c r="D120" s="430"/>
      <c r="E120" s="433"/>
      <c r="F120" s="432"/>
      <c r="G120" s="430"/>
      <c r="H120" s="430" t="s">
        <v>318</v>
      </c>
      <c r="I120" s="429"/>
      <c r="J120" s="430" t="s">
        <v>318</v>
      </c>
      <c r="K120" s="429"/>
      <c r="L120" s="190">
        <v>0</v>
      </c>
      <c r="M120" s="187">
        <v>0</v>
      </c>
      <c r="N120" s="432"/>
      <c r="O120" s="186">
        <v>0</v>
      </c>
      <c r="P120" s="187">
        <v>0</v>
      </c>
      <c r="Q120" s="186">
        <v>0</v>
      </c>
      <c r="R120" s="187">
        <v>0</v>
      </c>
      <c r="S120" s="188"/>
      <c r="T120" s="189"/>
    </row>
    <row r="121" spans="1:20" x14ac:dyDescent="0.2">
      <c r="A121" s="185" t="s">
        <v>307</v>
      </c>
      <c r="B121" s="185" t="s">
        <v>308</v>
      </c>
      <c r="C121" s="430" t="s">
        <v>163</v>
      </c>
      <c r="D121" s="430" t="s">
        <v>521</v>
      </c>
      <c r="E121" s="433">
        <v>5000</v>
      </c>
      <c r="F121" s="434" t="s">
        <v>522</v>
      </c>
      <c r="G121" s="430" t="s">
        <v>523</v>
      </c>
      <c r="H121" s="430" t="s">
        <v>524</v>
      </c>
      <c r="I121" s="429" t="s">
        <v>313</v>
      </c>
      <c r="J121" s="430" t="s">
        <v>524</v>
      </c>
      <c r="K121" s="429" t="s">
        <v>315</v>
      </c>
      <c r="L121" s="190">
        <v>12</v>
      </c>
      <c r="M121" s="187">
        <v>63213.599999999999</v>
      </c>
      <c r="N121" s="431" t="s">
        <v>316</v>
      </c>
      <c r="O121" s="186">
        <v>6</v>
      </c>
      <c r="P121" s="187">
        <v>31200.6</v>
      </c>
      <c r="Q121" s="186">
        <v>6</v>
      </c>
      <c r="R121" s="187">
        <v>64101.2</v>
      </c>
      <c r="S121" s="188"/>
      <c r="T121" s="189"/>
    </row>
    <row r="122" spans="1:20" x14ac:dyDescent="0.2">
      <c r="A122" s="185" t="s">
        <v>307</v>
      </c>
      <c r="B122" s="185" t="s">
        <v>317</v>
      </c>
      <c r="C122" s="430"/>
      <c r="D122" s="430"/>
      <c r="E122" s="433"/>
      <c r="F122" s="432"/>
      <c r="G122" s="430"/>
      <c r="H122" s="430" t="s">
        <v>318</v>
      </c>
      <c r="I122" s="429"/>
      <c r="J122" s="430" t="s">
        <v>318</v>
      </c>
      <c r="K122" s="429"/>
      <c r="L122" s="190">
        <v>0</v>
      </c>
      <c r="M122" s="187">
        <v>0</v>
      </c>
      <c r="N122" s="432"/>
      <c r="O122" s="186">
        <v>0</v>
      </c>
      <c r="P122" s="187">
        <v>0</v>
      </c>
      <c r="Q122" s="186">
        <v>0</v>
      </c>
      <c r="R122" s="187">
        <v>0</v>
      </c>
      <c r="S122" s="188"/>
      <c r="T122" s="189"/>
    </row>
    <row r="123" spans="1:20" x14ac:dyDescent="0.2">
      <c r="A123" s="185" t="s">
        <v>307</v>
      </c>
      <c r="B123" s="185" t="s">
        <v>308</v>
      </c>
      <c r="C123" s="430" t="s">
        <v>163</v>
      </c>
      <c r="D123" s="430" t="s">
        <v>525</v>
      </c>
      <c r="E123" s="433">
        <v>5500</v>
      </c>
      <c r="F123" s="434" t="s">
        <v>526</v>
      </c>
      <c r="G123" s="430" t="s">
        <v>527</v>
      </c>
      <c r="H123" s="430" t="s">
        <v>528</v>
      </c>
      <c r="I123" s="429" t="s">
        <v>313</v>
      </c>
      <c r="J123" s="430" t="s">
        <v>421</v>
      </c>
      <c r="K123" s="429" t="s">
        <v>315</v>
      </c>
      <c r="L123" s="190">
        <v>12</v>
      </c>
      <c r="M123" s="187">
        <v>69213.600000000006</v>
      </c>
      <c r="N123" s="431" t="s">
        <v>316</v>
      </c>
      <c r="O123" s="186">
        <v>6</v>
      </c>
      <c r="P123" s="187">
        <v>34188</v>
      </c>
      <c r="Q123" s="186">
        <v>6</v>
      </c>
      <c r="R123" s="187">
        <v>70076</v>
      </c>
      <c r="S123" s="188"/>
      <c r="T123" s="189"/>
    </row>
    <row r="124" spans="1:20" x14ac:dyDescent="0.2">
      <c r="A124" s="185" t="s">
        <v>307</v>
      </c>
      <c r="B124" s="185" t="s">
        <v>317</v>
      </c>
      <c r="C124" s="430"/>
      <c r="D124" s="430"/>
      <c r="E124" s="433"/>
      <c r="F124" s="432"/>
      <c r="G124" s="430"/>
      <c r="H124" s="430" t="s">
        <v>318</v>
      </c>
      <c r="I124" s="429"/>
      <c r="J124" s="430" t="s">
        <v>318</v>
      </c>
      <c r="K124" s="429"/>
      <c r="L124" s="190">
        <v>0</v>
      </c>
      <c r="M124" s="187">
        <v>0</v>
      </c>
      <c r="N124" s="432"/>
      <c r="O124" s="186">
        <v>0</v>
      </c>
      <c r="P124" s="187">
        <v>0</v>
      </c>
      <c r="Q124" s="186">
        <v>0</v>
      </c>
      <c r="R124" s="187">
        <v>0</v>
      </c>
      <c r="S124" s="188"/>
      <c r="T124" s="189"/>
    </row>
    <row r="125" spans="1:20" x14ac:dyDescent="0.2">
      <c r="A125" s="185" t="s">
        <v>307</v>
      </c>
      <c r="B125" s="185" t="s">
        <v>308</v>
      </c>
      <c r="C125" s="430" t="s">
        <v>163</v>
      </c>
      <c r="D125" s="430" t="s">
        <v>529</v>
      </c>
      <c r="E125" s="433">
        <v>7200</v>
      </c>
      <c r="F125" s="434" t="s">
        <v>530</v>
      </c>
      <c r="G125" s="430" t="s">
        <v>531</v>
      </c>
      <c r="H125" s="430" t="s">
        <v>504</v>
      </c>
      <c r="I125" s="429" t="s">
        <v>313</v>
      </c>
      <c r="J125" s="430" t="s">
        <v>505</v>
      </c>
      <c r="K125" s="429" t="s">
        <v>315</v>
      </c>
      <c r="L125" s="190">
        <v>12</v>
      </c>
      <c r="M125" s="187">
        <v>89613.6</v>
      </c>
      <c r="N125" s="431" t="s">
        <v>316</v>
      </c>
      <c r="O125" s="186">
        <v>6</v>
      </c>
      <c r="P125" s="187">
        <v>44400.6</v>
      </c>
      <c r="Q125" s="186">
        <v>6</v>
      </c>
      <c r="R125" s="187">
        <v>90501.2</v>
      </c>
      <c r="S125" s="188"/>
      <c r="T125" s="189"/>
    </row>
    <row r="126" spans="1:20" x14ac:dyDescent="0.2">
      <c r="A126" s="185" t="s">
        <v>307</v>
      </c>
      <c r="B126" s="185" t="s">
        <v>317</v>
      </c>
      <c r="C126" s="430"/>
      <c r="D126" s="430"/>
      <c r="E126" s="433"/>
      <c r="F126" s="432"/>
      <c r="G126" s="430"/>
      <c r="H126" s="430" t="s">
        <v>318</v>
      </c>
      <c r="I126" s="429"/>
      <c r="J126" s="430" t="s">
        <v>318</v>
      </c>
      <c r="K126" s="429"/>
      <c r="L126" s="190">
        <v>0</v>
      </c>
      <c r="M126" s="187">
        <v>0</v>
      </c>
      <c r="N126" s="432"/>
      <c r="O126" s="186">
        <v>0</v>
      </c>
      <c r="P126" s="187">
        <v>0</v>
      </c>
      <c r="Q126" s="186">
        <v>0</v>
      </c>
      <c r="R126" s="187">
        <v>0</v>
      </c>
      <c r="S126" s="188"/>
      <c r="T126" s="189"/>
    </row>
    <row r="127" spans="1:20" x14ac:dyDescent="0.2">
      <c r="A127" s="185" t="s">
        <v>307</v>
      </c>
      <c r="B127" s="185" t="s">
        <v>308</v>
      </c>
      <c r="C127" s="430" t="s">
        <v>163</v>
      </c>
      <c r="D127" s="430" t="s">
        <v>532</v>
      </c>
      <c r="E127" s="433">
        <v>6000</v>
      </c>
      <c r="F127" s="434" t="s">
        <v>533</v>
      </c>
      <c r="G127" s="430" t="s">
        <v>534</v>
      </c>
      <c r="H127" s="430" t="s">
        <v>504</v>
      </c>
      <c r="I127" s="429" t="s">
        <v>313</v>
      </c>
      <c r="J127" s="430" t="s">
        <v>505</v>
      </c>
      <c r="K127" s="429" t="s">
        <v>315</v>
      </c>
      <c r="L127" s="190">
        <v>0</v>
      </c>
      <c r="M127" s="187">
        <v>0</v>
      </c>
      <c r="N127" s="431" t="s">
        <v>316</v>
      </c>
      <c r="O127" s="186">
        <v>0</v>
      </c>
      <c r="P127" s="187">
        <v>0</v>
      </c>
      <c r="Q127" s="186">
        <v>0</v>
      </c>
      <c r="R127" s="187">
        <v>0</v>
      </c>
      <c r="S127" s="188"/>
      <c r="T127" s="189"/>
    </row>
    <row r="128" spans="1:20" x14ac:dyDescent="0.2">
      <c r="A128" s="185" t="s">
        <v>307</v>
      </c>
      <c r="B128" s="185" t="s">
        <v>317</v>
      </c>
      <c r="C128" s="430"/>
      <c r="D128" s="430"/>
      <c r="E128" s="433"/>
      <c r="F128" s="432"/>
      <c r="G128" s="430"/>
      <c r="H128" s="430" t="s">
        <v>318</v>
      </c>
      <c r="I128" s="429"/>
      <c r="J128" s="430" t="s">
        <v>318</v>
      </c>
      <c r="K128" s="429"/>
      <c r="L128" s="190">
        <v>12</v>
      </c>
      <c r="M128" s="187">
        <v>75213.600000000006</v>
      </c>
      <c r="N128" s="432"/>
      <c r="O128" s="186">
        <v>6</v>
      </c>
      <c r="P128" s="187">
        <v>37200.6</v>
      </c>
      <c r="Q128" s="186">
        <v>6</v>
      </c>
      <c r="R128" s="187">
        <v>76101.2</v>
      </c>
      <c r="S128" s="188"/>
      <c r="T128" s="189"/>
    </row>
    <row r="129" spans="1:20" x14ac:dyDescent="0.2">
      <c r="A129" s="185" t="s">
        <v>307</v>
      </c>
      <c r="B129" s="185" t="s">
        <v>308</v>
      </c>
      <c r="C129" s="430" t="s">
        <v>163</v>
      </c>
      <c r="D129" s="430" t="s">
        <v>535</v>
      </c>
      <c r="E129" s="433">
        <v>3800</v>
      </c>
      <c r="F129" s="434" t="s">
        <v>536</v>
      </c>
      <c r="G129" s="430" t="s">
        <v>537</v>
      </c>
      <c r="H129" s="430" t="s">
        <v>538</v>
      </c>
      <c r="I129" s="429" t="s">
        <v>346</v>
      </c>
      <c r="J129" s="430" t="s">
        <v>538</v>
      </c>
      <c r="K129" s="429" t="s">
        <v>315</v>
      </c>
      <c r="L129" s="190">
        <v>12</v>
      </c>
      <c r="M129" s="187">
        <v>28424.6</v>
      </c>
      <c r="N129" s="431" t="s">
        <v>316</v>
      </c>
      <c r="O129" s="186">
        <v>6</v>
      </c>
      <c r="P129" s="187">
        <v>0</v>
      </c>
      <c r="Q129" s="186">
        <v>6</v>
      </c>
      <c r="R129" s="187">
        <v>0</v>
      </c>
      <c r="S129" s="188"/>
      <c r="T129" s="189"/>
    </row>
    <row r="130" spans="1:20" x14ac:dyDescent="0.2">
      <c r="A130" s="185" t="s">
        <v>307</v>
      </c>
      <c r="B130" s="185" t="s">
        <v>317</v>
      </c>
      <c r="C130" s="430"/>
      <c r="D130" s="430"/>
      <c r="E130" s="433"/>
      <c r="F130" s="432"/>
      <c r="G130" s="430"/>
      <c r="H130" s="430" t="s">
        <v>318</v>
      </c>
      <c r="I130" s="429"/>
      <c r="J130" s="430" t="s">
        <v>318</v>
      </c>
      <c r="K130" s="429"/>
      <c r="L130" s="190">
        <v>0</v>
      </c>
      <c r="M130" s="187">
        <v>0</v>
      </c>
      <c r="N130" s="432"/>
      <c r="O130" s="186">
        <v>0</v>
      </c>
      <c r="P130" s="187">
        <v>0</v>
      </c>
      <c r="Q130" s="186">
        <v>0</v>
      </c>
      <c r="R130" s="187">
        <v>0</v>
      </c>
      <c r="S130" s="188"/>
      <c r="T130" s="189"/>
    </row>
    <row r="131" spans="1:20" x14ac:dyDescent="0.2">
      <c r="A131" s="185" t="s">
        <v>307</v>
      </c>
      <c r="B131" s="185" t="s">
        <v>308</v>
      </c>
      <c r="C131" s="430" t="s">
        <v>163</v>
      </c>
      <c r="D131" s="430" t="s">
        <v>375</v>
      </c>
      <c r="E131" s="433">
        <v>3200</v>
      </c>
      <c r="F131" s="434" t="s">
        <v>539</v>
      </c>
      <c r="G131" s="430" t="s">
        <v>540</v>
      </c>
      <c r="H131" s="429" t="s">
        <v>541</v>
      </c>
      <c r="I131" s="429" t="s">
        <v>346</v>
      </c>
      <c r="J131" s="429" t="s">
        <v>541</v>
      </c>
      <c r="K131" s="429" t="s">
        <v>315</v>
      </c>
      <c r="L131" s="190">
        <v>12</v>
      </c>
      <c r="M131" s="187">
        <v>57213.599999999999</v>
      </c>
      <c r="N131" s="431" t="s">
        <v>316</v>
      </c>
      <c r="O131" s="186">
        <v>6</v>
      </c>
      <c r="P131" s="187">
        <v>28200.6</v>
      </c>
      <c r="Q131" s="186">
        <v>6</v>
      </c>
      <c r="R131" s="187">
        <v>58101.2</v>
      </c>
      <c r="S131" s="188"/>
      <c r="T131" s="189"/>
    </row>
    <row r="132" spans="1:20" x14ac:dyDescent="0.2">
      <c r="A132" s="185" t="s">
        <v>307</v>
      </c>
      <c r="B132" s="185" t="s">
        <v>317</v>
      </c>
      <c r="C132" s="430"/>
      <c r="D132" s="430"/>
      <c r="E132" s="433"/>
      <c r="F132" s="432"/>
      <c r="G132" s="430"/>
      <c r="H132" s="429"/>
      <c r="I132" s="429"/>
      <c r="J132" s="429"/>
      <c r="K132" s="429"/>
      <c r="L132" s="190">
        <v>0</v>
      </c>
      <c r="M132" s="187">
        <v>0</v>
      </c>
      <c r="N132" s="432"/>
      <c r="O132" s="186">
        <v>0</v>
      </c>
      <c r="P132" s="187">
        <v>0</v>
      </c>
      <c r="Q132" s="186">
        <v>0</v>
      </c>
      <c r="R132" s="187">
        <v>0</v>
      </c>
      <c r="S132" s="188"/>
      <c r="T132" s="189"/>
    </row>
    <row r="133" spans="1:20" x14ac:dyDescent="0.2">
      <c r="A133" s="185" t="s">
        <v>307</v>
      </c>
      <c r="B133" s="185" t="s">
        <v>308</v>
      </c>
      <c r="C133" s="430" t="s">
        <v>163</v>
      </c>
      <c r="D133" s="430" t="s">
        <v>542</v>
      </c>
      <c r="E133" s="433">
        <v>5100</v>
      </c>
      <c r="F133" s="434" t="s">
        <v>543</v>
      </c>
      <c r="G133" s="430" t="s">
        <v>544</v>
      </c>
      <c r="H133" s="430" t="s">
        <v>457</v>
      </c>
      <c r="I133" s="429" t="s">
        <v>313</v>
      </c>
      <c r="J133" s="430" t="s">
        <v>458</v>
      </c>
      <c r="K133" s="429" t="s">
        <v>315</v>
      </c>
      <c r="L133" s="190">
        <v>12</v>
      </c>
      <c r="M133" s="187">
        <v>64346.659999999996</v>
      </c>
      <c r="N133" s="431" t="s">
        <v>316</v>
      </c>
      <c r="O133" s="186">
        <v>6</v>
      </c>
      <c r="P133" s="187">
        <v>31777.57</v>
      </c>
      <c r="Q133" s="186">
        <v>6</v>
      </c>
      <c r="R133" s="187">
        <v>65255.14</v>
      </c>
      <c r="S133" s="188"/>
      <c r="T133" s="189"/>
    </row>
    <row r="134" spans="1:20" x14ac:dyDescent="0.2">
      <c r="A134" s="185" t="s">
        <v>307</v>
      </c>
      <c r="B134" s="185" t="s">
        <v>317</v>
      </c>
      <c r="C134" s="430"/>
      <c r="D134" s="430"/>
      <c r="E134" s="433"/>
      <c r="F134" s="432"/>
      <c r="G134" s="430"/>
      <c r="H134" s="430" t="s">
        <v>318</v>
      </c>
      <c r="I134" s="429"/>
      <c r="J134" s="430" t="s">
        <v>318</v>
      </c>
      <c r="K134" s="429"/>
      <c r="L134" s="190">
        <v>0</v>
      </c>
      <c r="M134" s="187">
        <v>0</v>
      </c>
      <c r="N134" s="432"/>
      <c r="O134" s="186">
        <v>0</v>
      </c>
      <c r="P134" s="187">
        <v>0</v>
      </c>
      <c r="Q134" s="186">
        <v>0</v>
      </c>
      <c r="R134" s="187">
        <v>0</v>
      </c>
      <c r="S134" s="188"/>
      <c r="T134" s="189"/>
    </row>
    <row r="135" spans="1:20" x14ac:dyDescent="0.2">
      <c r="A135" s="185" t="s">
        <v>307</v>
      </c>
      <c r="B135" s="185" t="s">
        <v>308</v>
      </c>
      <c r="C135" s="430" t="s">
        <v>163</v>
      </c>
      <c r="D135" s="430" t="s">
        <v>545</v>
      </c>
      <c r="E135" s="433">
        <v>3000</v>
      </c>
      <c r="F135" s="434" t="s">
        <v>546</v>
      </c>
      <c r="G135" s="430" t="s">
        <v>547</v>
      </c>
      <c r="H135" s="430" t="s">
        <v>548</v>
      </c>
      <c r="I135" s="429" t="s">
        <v>346</v>
      </c>
      <c r="J135" s="430" t="s">
        <v>549</v>
      </c>
      <c r="K135" s="429" t="s">
        <v>315</v>
      </c>
      <c r="L135" s="190">
        <v>12</v>
      </c>
      <c r="M135" s="187">
        <v>39213.599999999999</v>
      </c>
      <c r="N135" s="431" t="s">
        <v>316</v>
      </c>
      <c r="O135" s="186">
        <v>6</v>
      </c>
      <c r="P135" s="187">
        <v>19200.599999999999</v>
      </c>
      <c r="Q135" s="186">
        <v>6</v>
      </c>
      <c r="R135" s="187">
        <v>40101.199999999997</v>
      </c>
      <c r="S135" s="188"/>
      <c r="T135" s="189"/>
    </row>
    <row r="136" spans="1:20" x14ac:dyDescent="0.2">
      <c r="A136" s="185" t="s">
        <v>307</v>
      </c>
      <c r="B136" s="185" t="s">
        <v>317</v>
      </c>
      <c r="C136" s="430"/>
      <c r="D136" s="430"/>
      <c r="E136" s="433"/>
      <c r="F136" s="432"/>
      <c r="G136" s="430"/>
      <c r="H136" s="430" t="s">
        <v>318</v>
      </c>
      <c r="I136" s="429"/>
      <c r="J136" s="430" t="s">
        <v>318</v>
      </c>
      <c r="K136" s="429"/>
      <c r="L136" s="190">
        <v>0</v>
      </c>
      <c r="M136" s="187">
        <v>0</v>
      </c>
      <c r="N136" s="432"/>
      <c r="O136" s="186">
        <v>0</v>
      </c>
      <c r="P136" s="187">
        <v>0</v>
      </c>
      <c r="Q136" s="186">
        <v>0</v>
      </c>
      <c r="R136" s="187">
        <v>0</v>
      </c>
      <c r="S136" s="188"/>
      <c r="T136" s="189"/>
    </row>
    <row r="137" spans="1:20" x14ac:dyDescent="0.2">
      <c r="A137" s="185" t="s">
        <v>307</v>
      </c>
      <c r="B137" s="185" t="s">
        <v>308</v>
      </c>
      <c r="C137" s="430" t="s">
        <v>163</v>
      </c>
      <c r="D137" s="430" t="s">
        <v>550</v>
      </c>
      <c r="E137" s="433">
        <v>5000</v>
      </c>
      <c r="F137" s="434" t="s">
        <v>551</v>
      </c>
      <c r="G137" s="430" t="s">
        <v>552</v>
      </c>
      <c r="H137" s="430" t="s">
        <v>413</v>
      </c>
      <c r="I137" s="429" t="s">
        <v>313</v>
      </c>
      <c r="J137" s="430" t="s">
        <v>323</v>
      </c>
      <c r="K137" s="429" t="s">
        <v>315</v>
      </c>
      <c r="L137" s="190">
        <v>12</v>
      </c>
      <c r="M137" s="187">
        <v>63213.599999999999</v>
      </c>
      <c r="N137" s="431" t="s">
        <v>316</v>
      </c>
      <c r="O137" s="186">
        <v>6</v>
      </c>
      <c r="P137" s="187">
        <v>31195.039999999997</v>
      </c>
      <c r="Q137" s="186">
        <v>6</v>
      </c>
      <c r="R137" s="187">
        <v>64090.079999999994</v>
      </c>
      <c r="S137" s="188"/>
      <c r="T137" s="189"/>
    </row>
    <row r="138" spans="1:20" x14ac:dyDescent="0.2">
      <c r="A138" s="185" t="s">
        <v>307</v>
      </c>
      <c r="B138" s="185" t="s">
        <v>317</v>
      </c>
      <c r="C138" s="430"/>
      <c r="D138" s="430"/>
      <c r="E138" s="433"/>
      <c r="F138" s="432"/>
      <c r="G138" s="430"/>
      <c r="H138" s="430" t="s">
        <v>318</v>
      </c>
      <c r="I138" s="429"/>
      <c r="J138" s="430" t="s">
        <v>318</v>
      </c>
      <c r="K138" s="429"/>
      <c r="L138" s="190">
        <v>0</v>
      </c>
      <c r="M138" s="187">
        <v>0</v>
      </c>
      <c r="N138" s="432"/>
      <c r="O138" s="186">
        <v>0</v>
      </c>
      <c r="P138" s="187">
        <v>0</v>
      </c>
      <c r="Q138" s="186">
        <v>0</v>
      </c>
      <c r="R138" s="187">
        <v>0</v>
      </c>
      <c r="S138" s="188"/>
      <c r="T138" s="189"/>
    </row>
    <row r="139" spans="1:20" x14ac:dyDescent="0.2">
      <c r="A139" s="185" t="s">
        <v>307</v>
      </c>
      <c r="B139" s="185" t="s">
        <v>308</v>
      </c>
      <c r="C139" s="430" t="s">
        <v>163</v>
      </c>
      <c r="D139" s="430" t="s">
        <v>553</v>
      </c>
      <c r="E139" s="433">
        <v>5800</v>
      </c>
      <c r="F139" s="434" t="s">
        <v>554</v>
      </c>
      <c r="G139" s="430" t="s">
        <v>555</v>
      </c>
      <c r="H139" s="430" t="s">
        <v>504</v>
      </c>
      <c r="I139" s="429" t="s">
        <v>313</v>
      </c>
      <c r="J139" s="430" t="s">
        <v>505</v>
      </c>
      <c r="K139" s="429" t="s">
        <v>315</v>
      </c>
      <c r="L139" s="190">
        <v>12</v>
      </c>
      <c r="M139" s="187">
        <v>89613.1</v>
      </c>
      <c r="N139" s="431" t="s">
        <v>316</v>
      </c>
      <c r="O139" s="186">
        <v>6</v>
      </c>
      <c r="P139" s="187">
        <v>43800.6</v>
      </c>
      <c r="Q139" s="186">
        <v>6</v>
      </c>
      <c r="R139" s="187">
        <v>90501.2</v>
      </c>
      <c r="S139" s="188"/>
      <c r="T139" s="189"/>
    </row>
    <row r="140" spans="1:20" x14ac:dyDescent="0.2">
      <c r="A140" s="185" t="s">
        <v>307</v>
      </c>
      <c r="B140" s="185" t="s">
        <v>317</v>
      </c>
      <c r="C140" s="430"/>
      <c r="D140" s="430"/>
      <c r="E140" s="433"/>
      <c r="F140" s="432"/>
      <c r="G140" s="430"/>
      <c r="H140" s="430" t="s">
        <v>318</v>
      </c>
      <c r="I140" s="429"/>
      <c r="J140" s="430" t="s">
        <v>318</v>
      </c>
      <c r="K140" s="429"/>
      <c r="L140" s="190">
        <v>0</v>
      </c>
      <c r="M140" s="187">
        <v>0</v>
      </c>
      <c r="N140" s="432"/>
      <c r="O140" s="186">
        <v>0</v>
      </c>
      <c r="P140" s="187">
        <v>0</v>
      </c>
      <c r="Q140" s="186">
        <v>0</v>
      </c>
      <c r="R140" s="187">
        <v>0</v>
      </c>
      <c r="S140" s="188"/>
      <c r="T140" s="189"/>
    </row>
    <row r="141" spans="1:20" x14ac:dyDescent="0.2">
      <c r="A141" s="185" t="s">
        <v>307</v>
      </c>
      <c r="B141" s="185" t="s">
        <v>308</v>
      </c>
      <c r="C141" s="430" t="s">
        <v>163</v>
      </c>
      <c r="D141" s="430" t="s">
        <v>556</v>
      </c>
      <c r="E141" s="433">
        <v>3200</v>
      </c>
      <c r="F141" s="434" t="s">
        <v>557</v>
      </c>
      <c r="G141" s="430" t="s">
        <v>558</v>
      </c>
      <c r="H141" s="430" t="s">
        <v>322</v>
      </c>
      <c r="I141" s="429" t="s">
        <v>313</v>
      </c>
      <c r="J141" s="430" t="s">
        <v>323</v>
      </c>
      <c r="K141" s="429" t="s">
        <v>315</v>
      </c>
      <c r="L141" s="190">
        <v>12</v>
      </c>
      <c r="M141" s="187">
        <v>41613.599999999999</v>
      </c>
      <c r="N141" s="431" t="s">
        <v>316</v>
      </c>
      <c r="O141" s="186">
        <v>6</v>
      </c>
      <c r="P141" s="187">
        <v>20397.039999999997</v>
      </c>
      <c r="Q141" s="186">
        <v>6</v>
      </c>
      <c r="R141" s="187">
        <v>42494.079999999994</v>
      </c>
      <c r="S141" s="188"/>
      <c r="T141" s="189"/>
    </row>
    <row r="142" spans="1:20" x14ac:dyDescent="0.2">
      <c r="A142" s="185" t="s">
        <v>307</v>
      </c>
      <c r="B142" s="185" t="s">
        <v>317</v>
      </c>
      <c r="C142" s="430"/>
      <c r="D142" s="430"/>
      <c r="E142" s="433"/>
      <c r="F142" s="432"/>
      <c r="G142" s="430"/>
      <c r="H142" s="430" t="s">
        <v>318</v>
      </c>
      <c r="I142" s="429"/>
      <c r="J142" s="430" t="s">
        <v>318</v>
      </c>
      <c r="K142" s="429"/>
      <c r="L142" s="190">
        <v>0</v>
      </c>
      <c r="M142" s="187">
        <v>0</v>
      </c>
      <c r="N142" s="432"/>
      <c r="O142" s="186">
        <v>0</v>
      </c>
      <c r="P142" s="187">
        <v>0</v>
      </c>
      <c r="Q142" s="186">
        <v>0</v>
      </c>
      <c r="R142" s="187">
        <v>0</v>
      </c>
      <c r="S142" s="188"/>
      <c r="T142" s="189"/>
    </row>
    <row r="143" spans="1:20" x14ac:dyDescent="0.2">
      <c r="A143" s="185" t="s">
        <v>307</v>
      </c>
      <c r="B143" s="185" t="s">
        <v>308</v>
      </c>
      <c r="C143" s="430" t="s">
        <v>163</v>
      </c>
      <c r="D143" s="430" t="s">
        <v>559</v>
      </c>
      <c r="E143" s="433">
        <v>3000</v>
      </c>
      <c r="F143" s="434" t="s">
        <v>560</v>
      </c>
      <c r="G143" s="430" t="s">
        <v>561</v>
      </c>
      <c r="H143" s="430" t="s">
        <v>538</v>
      </c>
      <c r="I143" s="441" t="s">
        <v>346</v>
      </c>
      <c r="J143" s="430" t="s">
        <v>538</v>
      </c>
      <c r="K143" s="429" t="s">
        <v>315</v>
      </c>
      <c r="L143" s="190">
        <v>12</v>
      </c>
      <c r="M143" s="187">
        <v>39213.599999999999</v>
      </c>
      <c r="N143" s="431" t="s">
        <v>316</v>
      </c>
      <c r="O143" s="186">
        <v>6</v>
      </c>
      <c r="P143" s="187">
        <v>19198.719999999998</v>
      </c>
      <c r="Q143" s="186">
        <v>6</v>
      </c>
      <c r="R143" s="187">
        <v>40097.439999999995</v>
      </c>
      <c r="S143" s="188"/>
      <c r="T143" s="189"/>
    </row>
    <row r="144" spans="1:20" x14ac:dyDescent="0.2">
      <c r="A144" s="185" t="s">
        <v>307</v>
      </c>
      <c r="B144" s="185" t="s">
        <v>317</v>
      </c>
      <c r="C144" s="430"/>
      <c r="D144" s="430"/>
      <c r="E144" s="433"/>
      <c r="F144" s="432"/>
      <c r="G144" s="430"/>
      <c r="H144" s="430" t="s">
        <v>318</v>
      </c>
      <c r="I144" s="442"/>
      <c r="J144" s="430" t="s">
        <v>318</v>
      </c>
      <c r="K144" s="429"/>
      <c r="L144" s="190">
        <v>0</v>
      </c>
      <c r="M144" s="187">
        <v>0</v>
      </c>
      <c r="N144" s="432"/>
      <c r="O144" s="186">
        <v>0</v>
      </c>
      <c r="P144" s="187">
        <v>0</v>
      </c>
      <c r="Q144" s="186">
        <v>0</v>
      </c>
      <c r="R144" s="187">
        <v>0</v>
      </c>
      <c r="S144" s="188"/>
      <c r="T144" s="189"/>
    </row>
    <row r="145" spans="1:20" x14ac:dyDescent="0.2">
      <c r="A145" s="185" t="s">
        <v>307</v>
      </c>
      <c r="B145" s="185" t="s">
        <v>308</v>
      </c>
      <c r="C145" s="430" t="s">
        <v>163</v>
      </c>
      <c r="D145" s="430" t="s">
        <v>562</v>
      </c>
      <c r="E145" s="433">
        <v>1800</v>
      </c>
      <c r="F145" s="434" t="s">
        <v>563</v>
      </c>
      <c r="G145" s="430" t="s">
        <v>564</v>
      </c>
      <c r="H145" s="430"/>
      <c r="I145" s="429"/>
      <c r="J145" s="430"/>
      <c r="K145" s="429" t="s">
        <v>315</v>
      </c>
      <c r="L145" s="190">
        <v>12</v>
      </c>
      <c r="M145" s="187">
        <v>24354</v>
      </c>
      <c r="N145" s="431" t="s">
        <v>316</v>
      </c>
      <c r="O145" s="186">
        <v>6</v>
      </c>
      <c r="P145" s="187">
        <v>11772</v>
      </c>
      <c r="Q145" s="186">
        <v>6</v>
      </c>
      <c r="R145" s="187">
        <v>25244</v>
      </c>
      <c r="S145" s="188"/>
      <c r="T145" s="189"/>
    </row>
    <row r="146" spans="1:20" x14ac:dyDescent="0.2">
      <c r="A146" s="185" t="s">
        <v>307</v>
      </c>
      <c r="B146" s="185" t="s">
        <v>317</v>
      </c>
      <c r="C146" s="430"/>
      <c r="D146" s="430"/>
      <c r="E146" s="433"/>
      <c r="F146" s="432"/>
      <c r="G146" s="430"/>
      <c r="H146" s="430"/>
      <c r="I146" s="429"/>
      <c r="J146" s="430"/>
      <c r="K146" s="429"/>
      <c r="L146" s="190">
        <v>0</v>
      </c>
      <c r="M146" s="187">
        <v>0</v>
      </c>
      <c r="N146" s="432"/>
      <c r="O146" s="186">
        <v>0</v>
      </c>
      <c r="P146" s="187">
        <v>0</v>
      </c>
      <c r="Q146" s="186">
        <v>0</v>
      </c>
      <c r="R146" s="187">
        <v>0</v>
      </c>
      <c r="S146" s="188"/>
      <c r="T146" s="189"/>
    </row>
    <row r="147" spans="1:20" x14ac:dyDescent="0.2">
      <c r="A147" s="185" t="s">
        <v>307</v>
      </c>
      <c r="B147" s="185" t="s">
        <v>308</v>
      </c>
      <c r="C147" s="430" t="s">
        <v>163</v>
      </c>
      <c r="D147" s="430" t="s">
        <v>475</v>
      </c>
      <c r="E147" s="433">
        <v>6700</v>
      </c>
      <c r="F147" s="434" t="s">
        <v>565</v>
      </c>
      <c r="G147" s="430" t="s">
        <v>566</v>
      </c>
      <c r="H147" s="429" t="s">
        <v>413</v>
      </c>
      <c r="I147" s="429" t="s">
        <v>313</v>
      </c>
      <c r="J147" s="430" t="s">
        <v>323</v>
      </c>
      <c r="K147" s="429" t="s">
        <v>315</v>
      </c>
      <c r="L147" s="190">
        <v>12</v>
      </c>
      <c r="M147" s="187">
        <v>99213.6</v>
      </c>
      <c r="N147" s="431" t="s">
        <v>316</v>
      </c>
      <c r="O147" s="186">
        <v>6</v>
      </c>
      <c r="P147" s="187">
        <v>43200.6</v>
      </c>
      <c r="Q147" s="186">
        <v>6</v>
      </c>
      <c r="R147" s="187">
        <v>95101.2</v>
      </c>
      <c r="S147" s="188"/>
      <c r="T147" s="189"/>
    </row>
    <row r="148" spans="1:20" x14ac:dyDescent="0.2">
      <c r="A148" s="185" t="s">
        <v>307</v>
      </c>
      <c r="B148" s="185" t="s">
        <v>317</v>
      </c>
      <c r="C148" s="430"/>
      <c r="D148" s="430"/>
      <c r="E148" s="433"/>
      <c r="F148" s="432"/>
      <c r="G148" s="430"/>
      <c r="H148" s="429"/>
      <c r="I148" s="429"/>
      <c r="J148" s="430"/>
      <c r="K148" s="429"/>
      <c r="L148" s="190">
        <v>0</v>
      </c>
      <c r="M148" s="187">
        <v>0</v>
      </c>
      <c r="N148" s="432"/>
      <c r="O148" s="186">
        <v>0</v>
      </c>
      <c r="P148" s="187">
        <v>0</v>
      </c>
      <c r="Q148" s="186">
        <v>0</v>
      </c>
      <c r="R148" s="187">
        <v>0</v>
      </c>
      <c r="S148" s="188"/>
      <c r="T148" s="189"/>
    </row>
    <row r="149" spans="1:20" x14ac:dyDescent="0.2">
      <c r="A149" s="191" t="s">
        <v>307</v>
      </c>
      <c r="B149" s="191" t="s">
        <v>308</v>
      </c>
      <c r="C149" s="429" t="s">
        <v>163</v>
      </c>
      <c r="D149" s="429" t="s">
        <v>567</v>
      </c>
      <c r="E149" s="443">
        <v>8600</v>
      </c>
      <c r="F149" s="434" t="s">
        <v>568</v>
      </c>
      <c r="G149" s="430" t="s">
        <v>569</v>
      </c>
      <c r="H149" s="429" t="s">
        <v>413</v>
      </c>
      <c r="I149" s="429" t="s">
        <v>313</v>
      </c>
      <c r="J149" s="430" t="s">
        <v>323</v>
      </c>
      <c r="K149" s="429" t="s">
        <v>315</v>
      </c>
      <c r="L149" s="190">
        <v>12</v>
      </c>
      <c r="M149" s="187">
        <v>106291.17000000001</v>
      </c>
      <c r="N149" s="431" t="s">
        <v>316</v>
      </c>
      <c r="O149" s="186">
        <v>6</v>
      </c>
      <c r="P149" s="187">
        <v>52482.28</v>
      </c>
      <c r="Q149" s="186">
        <v>6</v>
      </c>
      <c r="R149" s="187">
        <v>99664.56</v>
      </c>
      <c r="S149" s="188"/>
      <c r="T149" s="189"/>
    </row>
    <row r="150" spans="1:20" x14ac:dyDescent="0.2">
      <c r="A150" s="191" t="s">
        <v>307</v>
      </c>
      <c r="B150" s="191" t="s">
        <v>317</v>
      </c>
      <c r="C150" s="429"/>
      <c r="D150" s="429"/>
      <c r="E150" s="443"/>
      <c r="F150" s="432"/>
      <c r="G150" s="430"/>
      <c r="H150" s="429"/>
      <c r="I150" s="429"/>
      <c r="J150" s="430"/>
      <c r="K150" s="429"/>
      <c r="L150" s="190">
        <v>0</v>
      </c>
      <c r="M150" s="187">
        <v>0</v>
      </c>
      <c r="N150" s="432"/>
      <c r="O150" s="186">
        <v>0</v>
      </c>
      <c r="P150" s="187">
        <v>0</v>
      </c>
      <c r="Q150" s="186">
        <v>0</v>
      </c>
      <c r="R150" s="187">
        <v>0</v>
      </c>
      <c r="S150" s="188"/>
      <c r="T150" s="189"/>
    </row>
    <row r="151" spans="1:20" x14ac:dyDescent="0.2">
      <c r="A151" s="191" t="s">
        <v>307</v>
      </c>
      <c r="B151" s="191" t="s">
        <v>308</v>
      </c>
      <c r="C151" s="429" t="s">
        <v>163</v>
      </c>
      <c r="D151" s="429" t="s">
        <v>570</v>
      </c>
      <c r="E151" s="443">
        <v>7200</v>
      </c>
      <c r="F151" s="434" t="s">
        <v>571</v>
      </c>
      <c r="G151" s="430" t="s">
        <v>572</v>
      </c>
      <c r="H151" s="430" t="s">
        <v>402</v>
      </c>
      <c r="I151" s="429" t="s">
        <v>313</v>
      </c>
      <c r="J151" s="430" t="s">
        <v>403</v>
      </c>
      <c r="K151" s="429" t="s">
        <v>315</v>
      </c>
      <c r="L151" s="190">
        <v>12</v>
      </c>
      <c r="M151" s="187">
        <v>89504.6</v>
      </c>
      <c r="N151" s="431" t="s">
        <v>316</v>
      </c>
      <c r="O151" s="186">
        <v>6</v>
      </c>
      <c r="P151" s="187">
        <v>44392.6</v>
      </c>
      <c r="Q151" s="186">
        <v>6</v>
      </c>
      <c r="R151" s="187">
        <v>90485.2</v>
      </c>
      <c r="S151" s="188"/>
      <c r="T151" s="189"/>
    </row>
    <row r="152" spans="1:20" x14ac:dyDescent="0.2">
      <c r="A152" s="191" t="s">
        <v>307</v>
      </c>
      <c r="B152" s="191" t="s">
        <v>317</v>
      </c>
      <c r="C152" s="429"/>
      <c r="D152" s="429"/>
      <c r="E152" s="443"/>
      <c r="F152" s="432"/>
      <c r="G152" s="430"/>
      <c r="H152" s="430" t="s">
        <v>318</v>
      </c>
      <c r="I152" s="429"/>
      <c r="J152" s="430" t="s">
        <v>318</v>
      </c>
      <c r="K152" s="429"/>
      <c r="L152" s="190">
        <v>0</v>
      </c>
      <c r="M152" s="187">
        <v>0</v>
      </c>
      <c r="N152" s="432"/>
      <c r="O152" s="186">
        <v>0</v>
      </c>
      <c r="P152" s="187">
        <v>0</v>
      </c>
      <c r="Q152" s="186">
        <v>0</v>
      </c>
      <c r="R152" s="187">
        <v>0</v>
      </c>
      <c r="S152" s="188"/>
      <c r="T152" s="189"/>
    </row>
    <row r="153" spans="1:20" x14ac:dyDescent="0.2">
      <c r="A153" s="191" t="s">
        <v>307</v>
      </c>
      <c r="B153" s="191" t="s">
        <v>308</v>
      </c>
      <c r="C153" s="429" t="s">
        <v>163</v>
      </c>
      <c r="D153" s="429" t="s">
        <v>573</v>
      </c>
      <c r="E153" s="443">
        <v>11000</v>
      </c>
      <c r="F153" s="434" t="s">
        <v>574</v>
      </c>
      <c r="G153" s="430" t="s">
        <v>575</v>
      </c>
      <c r="H153" s="429" t="s">
        <v>322</v>
      </c>
      <c r="I153" s="429" t="s">
        <v>313</v>
      </c>
      <c r="J153" s="430" t="s">
        <v>323</v>
      </c>
      <c r="K153" s="429" t="s">
        <v>576</v>
      </c>
      <c r="L153" s="190">
        <v>1</v>
      </c>
      <c r="M153" s="187">
        <v>7337.24</v>
      </c>
      <c r="N153" s="431" t="s">
        <v>316</v>
      </c>
      <c r="O153" s="436"/>
      <c r="P153" s="437"/>
      <c r="Q153" s="186">
        <v>6</v>
      </c>
      <c r="R153" s="187">
        <v>0</v>
      </c>
      <c r="S153" s="188"/>
      <c r="T153" s="189"/>
    </row>
    <row r="154" spans="1:20" x14ac:dyDescent="0.2">
      <c r="A154" s="191" t="s">
        <v>307</v>
      </c>
      <c r="B154" s="191" t="s">
        <v>317</v>
      </c>
      <c r="C154" s="429"/>
      <c r="D154" s="429"/>
      <c r="E154" s="443"/>
      <c r="F154" s="432"/>
      <c r="G154" s="430"/>
      <c r="H154" s="429"/>
      <c r="I154" s="429"/>
      <c r="J154" s="430"/>
      <c r="K154" s="429"/>
      <c r="L154" s="190">
        <v>0</v>
      </c>
      <c r="M154" s="187">
        <v>0</v>
      </c>
      <c r="N154" s="432"/>
      <c r="O154" s="438"/>
      <c r="P154" s="439"/>
      <c r="Q154" s="186">
        <v>0</v>
      </c>
      <c r="R154" s="187">
        <v>0</v>
      </c>
      <c r="S154" s="188"/>
      <c r="T154" s="189"/>
    </row>
    <row r="155" spans="1:20" x14ac:dyDescent="0.2">
      <c r="A155" s="191" t="s">
        <v>307</v>
      </c>
      <c r="B155" s="191" t="s">
        <v>308</v>
      </c>
      <c r="C155" s="429" t="s">
        <v>163</v>
      </c>
      <c r="D155" s="429" t="s">
        <v>577</v>
      </c>
      <c r="E155" s="443">
        <v>3900</v>
      </c>
      <c r="F155" s="434" t="s">
        <v>578</v>
      </c>
      <c r="G155" s="430" t="s">
        <v>579</v>
      </c>
      <c r="H155" s="429" t="s">
        <v>580</v>
      </c>
      <c r="I155" s="429" t="s">
        <v>346</v>
      </c>
      <c r="J155" s="429" t="s">
        <v>580</v>
      </c>
      <c r="K155" s="429" t="s">
        <v>576</v>
      </c>
      <c r="L155" s="190">
        <v>6</v>
      </c>
      <c r="M155" s="187">
        <v>0</v>
      </c>
      <c r="N155" s="431" t="s">
        <v>316</v>
      </c>
      <c r="O155" s="186">
        <v>0</v>
      </c>
      <c r="P155" s="187">
        <v>0</v>
      </c>
      <c r="Q155" s="186">
        <v>0</v>
      </c>
      <c r="R155" s="187">
        <v>0</v>
      </c>
      <c r="S155" s="188"/>
      <c r="T155" s="189"/>
    </row>
    <row r="156" spans="1:20" x14ac:dyDescent="0.2">
      <c r="A156" s="191" t="s">
        <v>307</v>
      </c>
      <c r="B156" s="191" t="s">
        <v>317</v>
      </c>
      <c r="C156" s="429"/>
      <c r="D156" s="429"/>
      <c r="E156" s="443"/>
      <c r="F156" s="432"/>
      <c r="G156" s="430"/>
      <c r="H156" s="429"/>
      <c r="I156" s="429"/>
      <c r="J156" s="429"/>
      <c r="K156" s="429"/>
      <c r="L156" s="190">
        <v>6</v>
      </c>
      <c r="M156" s="187">
        <v>50142.799999999996</v>
      </c>
      <c r="N156" s="432"/>
      <c r="O156" s="186">
        <v>6</v>
      </c>
      <c r="P156" s="187">
        <v>24600.6</v>
      </c>
      <c r="Q156" s="186">
        <v>6</v>
      </c>
      <c r="R156" s="187">
        <v>54901.2</v>
      </c>
      <c r="S156" s="188"/>
      <c r="T156" s="189"/>
    </row>
    <row r="157" spans="1:20" x14ac:dyDescent="0.2">
      <c r="A157" s="191" t="s">
        <v>307</v>
      </c>
      <c r="B157" s="191" t="s">
        <v>308</v>
      </c>
      <c r="C157" s="429" t="s">
        <v>163</v>
      </c>
      <c r="D157" s="429" t="s">
        <v>482</v>
      </c>
      <c r="E157" s="443">
        <v>6700</v>
      </c>
      <c r="F157" s="434" t="s">
        <v>581</v>
      </c>
      <c r="G157" s="430" t="s">
        <v>582</v>
      </c>
      <c r="H157" s="429" t="s">
        <v>322</v>
      </c>
      <c r="I157" s="429" t="s">
        <v>313</v>
      </c>
      <c r="J157" s="430" t="s">
        <v>323</v>
      </c>
      <c r="K157" s="429" t="s">
        <v>576</v>
      </c>
      <c r="L157" s="190">
        <v>12</v>
      </c>
      <c r="M157" s="187">
        <v>83613.600000000006</v>
      </c>
      <c r="N157" s="431" t="s">
        <v>316</v>
      </c>
      <c r="O157" s="186">
        <v>6</v>
      </c>
      <c r="P157" s="187">
        <v>41400.6</v>
      </c>
      <c r="Q157" s="186">
        <v>6</v>
      </c>
      <c r="R157" s="187">
        <v>80278.2</v>
      </c>
      <c r="S157" s="188"/>
      <c r="T157" s="189"/>
    </row>
    <row r="158" spans="1:20" x14ac:dyDescent="0.2">
      <c r="A158" s="191" t="s">
        <v>307</v>
      </c>
      <c r="B158" s="191" t="s">
        <v>317</v>
      </c>
      <c r="C158" s="429"/>
      <c r="D158" s="429"/>
      <c r="E158" s="443"/>
      <c r="F158" s="432"/>
      <c r="G158" s="430"/>
      <c r="H158" s="429"/>
      <c r="I158" s="429"/>
      <c r="J158" s="430"/>
      <c r="K158" s="429"/>
      <c r="L158" s="190">
        <v>0</v>
      </c>
      <c r="M158" s="187">
        <v>0</v>
      </c>
      <c r="N158" s="432"/>
      <c r="O158" s="186">
        <v>0</v>
      </c>
      <c r="P158" s="187">
        <v>0</v>
      </c>
      <c r="Q158" s="186">
        <v>0</v>
      </c>
      <c r="R158" s="187">
        <v>0</v>
      </c>
      <c r="S158" s="188"/>
      <c r="T158" s="189"/>
    </row>
    <row r="159" spans="1:20" x14ac:dyDescent="0.2">
      <c r="A159" s="191" t="s">
        <v>307</v>
      </c>
      <c r="B159" s="191" t="s">
        <v>308</v>
      </c>
      <c r="C159" s="429" t="s">
        <v>163</v>
      </c>
      <c r="D159" s="429" t="s">
        <v>583</v>
      </c>
      <c r="E159" s="443">
        <v>7200</v>
      </c>
      <c r="F159" s="434" t="s">
        <v>584</v>
      </c>
      <c r="G159" s="430" t="s">
        <v>585</v>
      </c>
      <c r="H159" s="429" t="s">
        <v>413</v>
      </c>
      <c r="I159" s="429" t="s">
        <v>313</v>
      </c>
      <c r="J159" s="430" t="s">
        <v>323</v>
      </c>
      <c r="K159" s="429" t="s">
        <v>576</v>
      </c>
      <c r="L159" s="190">
        <v>12</v>
      </c>
      <c r="M159" s="187">
        <v>89613.6</v>
      </c>
      <c r="N159" s="431" t="s">
        <v>316</v>
      </c>
      <c r="O159" s="186">
        <v>6</v>
      </c>
      <c r="P159" s="187">
        <v>44400.6</v>
      </c>
      <c r="Q159" s="186">
        <v>6</v>
      </c>
      <c r="R159" s="187">
        <v>85501.2</v>
      </c>
      <c r="S159" s="188"/>
      <c r="T159" s="189"/>
    </row>
    <row r="160" spans="1:20" x14ac:dyDescent="0.2">
      <c r="A160" s="191" t="s">
        <v>307</v>
      </c>
      <c r="B160" s="191" t="s">
        <v>317</v>
      </c>
      <c r="C160" s="429"/>
      <c r="D160" s="429"/>
      <c r="E160" s="443"/>
      <c r="F160" s="432"/>
      <c r="G160" s="430"/>
      <c r="H160" s="429"/>
      <c r="I160" s="429"/>
      <c r="J160" s="430"/>
      <c r="K160" s="429"/>
      <c r="L160" s="190">
        <v>0</v>
      </c>
      <c r="M160" s="187">
        <v>0</v>
      </c>
      <c r="N160" s="432"/>
      <c r="O160" s="186">
        <v>0</v>
      </c>
      <c r="P160" s="187">
        <v>0</v>
      </c>
      <c r="Q160" s="186">
        <v>0</v>
      </c>
      <c r="R160" s="187">
        <v>0</v>
      </c>
      <c r="S160" s="188"/>
      <c r="T160" s="189"/>
    </row>
    <row r="161" spans="1:20" x14ac:dyDescent="0.2">
      <c r="A161" s="191" t="s">
        <v>307</v>
      </c>
      <c r="B161" s="191" t="s">
        <v>308</v>
      </c>
      <c r="C161" s="429" t="s">
        <v>163</v>
      </c>
      <c r="D161" s="429" t="s">
        <v>333</v>
      </c>
      <c r="E161" s="443">
        <v>3000</v>
      </c>
      <c r="F161" s="434" t="s">
        <v>586</v>
      </c>
      <c r="G161" s="430" t="s">
        <v>587</v>
      </c>
      <c r="H161" s="429" t="s">
        <v>541</v>
      </c>
      <c r="I161" s="441" t="s">
        <v>346</v>
      </c>
      <c r="J161" s="429" t="s">
        <v>541</v>
      </c>
      <c r="K161" s="429" t="s">
        <v>576</v>
      </c>
      <c r="L161" s="190">
        <v>12</v>
      </c>
      <c r="M161" s="187">
        <v>39213.599999999999</v>
      </c>
      <c r="N161" s="431" t="s">
        <v>316</v>
      </c>
      <c r="O161" s="186">
        <v>6</v>
      </c>
      <c r="P161" s="187">
        <v>19196.43</v>
      </c>
      <c r="Q161" s="186">
        <v>6</v>
      </c>
      <c r="R161" s="187">
        <v>40092.86</v>
      </c>
      <c r="S161" s="188"/>
      <c r="T161" s="189"/>
    </row>
    <row r="162" spans="1:20" x14ac:dyDescent="0.2">
      <c r="A162" s="191" t="s">
        <v>307</v>
      </c>
      <c r="B162" s="191" t="s">
        <v>317</v>
      </c>
      <c r="C162" s="429"/>
      <c r="D162" s="429"/>
      <c r="E162" s="443"/>
      <c r="F162" s="432"/>
      <c r="G162" s="430"/>
      <c r="H162" s="429"/>
      <c r="I162" s="442"/>
      <c r="J162" s="429"/>
      <c r="K162" s="429"/>
      <c r="L162" s="190">
        <v>0</v>
      </c>
      <c r="M162" s="187">
        <v>0</v>
      </c>
      <c r="N162" s="432"/>
      <c r="O162" s="186">
        <v>0</v>
      </c>
      <c r="P162" s="187">
        <v>0</v>
      </c>
      <c r="Q162" s="186">
        <v>0</v>
      </c>
      <c r="R162" s="187">
        <v>0</v>
      </c>
      <c r="S162" s="188"/>
      <c r="T162" s="189"/>
    </row>
    <row r="163" spans="1:20" x14ac:dyDescent="0.2">
      <c r="A163" s="191" t="s">
        <v>307</v>
      </c>
      <c r="B163" s="191" t="s">
        <v>308</v>
      </c>
      <c r="C163" s="429" t="s">
        <v>163</v>
      </c>
      <c r="D163" s="429" t="s">
        <v>588</v>
      </c>
      <c r="E163" s="443">
        <v>4500</v>
      </c>
      <c r="F163" s="434" t="s">
        <v>589</v>
      </c>
      <c r="G163" s="430" t="s">
        <v>590</v>
      </c>
      <c r="H163" s="429" t="s">
        <v>322</v>
      </c>
      <c r="I163" s="441" t="s">
        <v>313</v>
      </c>
      <c r="J163" s="430" t="s">
        <v>323</v>
      </c>
      <c r="K163" s="429" t="s">
        <v>576</v>
      </c>
      <c r="L163" s="190">
        <v>0</v>
      </c>
      <c r="M163" s="187">
        <v>0</v>
      </c>
      <c r="N163" s="431" t="s">
        <v>316</v>
      </c>
      <c r="O163" s="186">
        <v>6</v>
      </c>
      <c r="P163" s="187">
        <v>0</v>
      </c>
      <c r="Q163" s="186">
        <v>6</v>
      </c>
      <c r="R163" s="187">
        <v>0</v>
      </c>
      <c r="S163" s="188"/>
      <c r="T163" s="189"/>
    </row>
    <row r="164" spans="1:20" x14ac:dyDescent="0.2">
      <c r="A164" s="191" t="s">
        <v>307</v>
      </c>
      <c r="B164" s="191" t="s">
        <v>317</v>
      </c>
      <c r="C164" s="429"/>
      <c r="D164" s="429"/>
      <c r="E164" s="443"/>
      <c r="F164" s="432"/>
      <c r="G164" s="430"/>
      <c r="H164" s="429"/>
      <c r="I164" s="442"/>
      <c r="J164" s="430"/>
      <c r="K164" s="429"/>
      <c r="L164" s="190">
        <v>12</v>
      </c>
      <c r="M164" s="187">
        <v>54600</v>
      </c>
      <c r="N164" s="432"/>
      <c r="O164" s="186">
        <v>0</v>
      </c>
      <c r="P164" s="187">
        <v>27000</v>
      </c>
      <c r="Q164" s="186">
        <v>0</v>
      </c>
      <c r="R164" s="187">
        <v>55700</v>
      </c>
      <c r="S164" s="188"/>
      <c r="T164" s="189"/>
    </row>
    <row r="165" spans="1:20" x14ac:dyDescent="0.2">
      <c r="A165" s="191" t="s">
        <v>307</v>
      </c>
      <c r="B165" s="191" t="s">
        <v>308</v>
      </c>
      <c r="C165" s="429" t="s">
        <v>163</v>
      </c>
      <c r="D165" s="429" t="s">
        <v>591</v>
      </c>
      <c r="E165" s="443">
        <v>6100</v>
      </c>
      <c r="F165" s="434" t="s">
        <v>592</v>
      </c>
      <c r="G165" s="430" t="s">
        <v>593</v>
      </c>
      <c r="H165" s="429"/>
      <c r="I165" s="441" t="s">
        <v>313</v>
      </c>
      <c r="J165" s="430"/>
      <c r="K165" s="429" t="s">
        <v>594</v>
      </c>
      <c r="L165" s="190">
        <v>0</v>
      </c>
      <c r="M165" s="187">
        <v>0</v>
      </c>
      <c r="N165" s="431" t="s">
        <v>316</v>
      </c>
      <c r="O165" s="186">
        <v>0</v>
      </c>
      <c r="P165" s="187">
        <v>0</v>
      </c>
      <c r="Q165" s="186">
        <v>0</v>
      </c>
      <c r="R165" s="187">
        <v>0</v>
      </c>
      <c r="S165" s="188"/>
      <c r="T165" s="189"/>
    </row>
    <row r="166" spans="1:20" x14ac:dyDescent="0.2">
      <c r="A166" s="191" t="s">
        <v>307</v>
      </c>
      <c r="B166" s="191" t="s">
        <v>317</v>
      </c>
      <c r="C166" s="429"/>
      <c r="D166" s="429"/>
      <c r="E166" s="443"/>
      <c r="F166" s="432"/>
      <c r="G166" s="430"/>
      <c r="H166" s="429"/>
      <c r="I166" s="442"/>
      <c r="J166" s="430"/>
      <c r="K166" s="429"/>
      <c r="L166" s="190">
        <v>12</v>
      </c>
      <c r="M166" s="187">
        <v>76411.48000000001</v>
      </c>
      <c r="N166" s="432"/>
      <c r="O166" s="186">
        <v>6</v>
      </c>
      <c r="P166" s="187">
        <v>37172.639999999999</v>
      </c>
      <c r="Q166" s="186">
        <v>6</v>
      </c>
      <c r="R166" s="187">
        <v>77245.279999999999</v>
      </c>
      <c r="S166" s="188"/>
      <c r="T166" s="189"/>
    </row>
    <row r="167" spans="1:20" x14ac:dyDescent="0.2">
      <c r="A167" s="185" t="s">
        <v>307</v>
      </c>
      <c r="B167" s="185" t="s">
        <v>308</v>
      </c>
      <c r="C167" s="429" t="s">
        <v>163</v>
      </c>
      <c r="D167" s="429" t="s">
        <v>595</v>
      </c>
      <c r="E167" s="443">
        <v>5500</v>
      </c>
      <c r="F167" s="434" t="s">
        <v>596</v>
      </c>
      <c r="G167" s="430" t="s">
        <v>597</v>
      </c>
      <c r="H167" s="429" t="s">
        <v>528</v>
      </c>
      <c r="I167" s="441" t="s">
        <v>313</v>
      </c>
      <c r="J167" s="430" t="s">
        <v>421</v>
      </c>
      <c r="K167" s="429" t="s">
        <v>594</v>
      </c>
      <c r="L167" s="190">
        <v>12</v>
      </c>
      <c r="M167" s="187">
        <v>69213.600000000006</v>
      </c>
      <c r="N167" s="431" t="s">
        <v>316</v>
      </c>
      <c r="O167" s="186">
        <v>6</v>
      </c>
      <c r="P167" s="187">
        <v>34200.6</v>
      </c>
      <c r="Q167" s="186">
        <v>6</v>
      </c>
      <c r="R167" s="187">
        <v>70101.2</v>
      </c>
      <c r="S167" s="188"/>
      <c r="T167" s="189"/>
    </row>
    <row r="168" spans="1:20" x14ac:dyDescent="0.2">
      <c r="A168" s="185" t="s">
        <v>307</v>
      </c>
      <c r="B168" s="185" t="s">
        <v>317</v>
      </c>
      <c r="C168" s="429"/>
      <c r="D168" s="429"/>
      <c r="E168" s="443"/>
      <c r="F168" s="432"/>
      <c r="G168" s="430"/>
      <c r="H168" s="429"/>
      <c r="I168" s="442"/>
      <c r="J168" s="430"/>
      <c r="K168" s="429"/>
      <c r="L168" s="190">
        <v>0</v>
      </c>
      <c r="M168" s="187">
        <v>0</v>
      </c>
      <c r="N168" s="432"/>
      <c r="O168" s="186">
        <v>0</v>
      </c>
      <c r="P168" s="187">
        <v>0</v>
      </c>
      <c r="Q168" s="186">
        <v>0</v>
      </c>
      <c r="R168" s="187">
        <v>0</v>
      </c>
      <c r="S168" s="188"/>
      <c r="T168" s="189"/>
    </row>
    <row r="169" spans="1:20" x14ac:dyDescent="0.2">
      <c r="A169" s="185" t="s">
        <v>307</v>
      </c>
      <c r="B169" s="185" t="s">
        <v>308</v>
      </c>
      <c r="C169" s="429" t="s">
        <v>163</v>
      </c>
      <c r="D169" s="429" t="s">
        <v>598</v>
      </c>
      <c r="E169" s="443">
        <v>5500</v>
      </c>
      <c r="F169" s="434" t="s">
        <v>599</v>
      </c>
      <c r="G169" s="430" t="s">
        <v>600</v>
      </c>
      <c r="H169" s="429" t="s">
        <v>322</v>
      </c>
      <c r="I169" s="441" t="s">
        <v>313</v>
      </c>
      <c r="J169" s="430" t="s">
        <v>323</v>
      </c>
      <c r="K169" s="429" t="s">
        <v>594</v>
      </c>
      <c r="L169" s="190">
        <v>12</v>
      </c>
      <c r="M169" s="187">
        <v>69213.22</v>
      </c>
      <c r="N169" s="431" t="s">
        <v>316</v>
      </c>
      <c r="O169" s="186">
        <v>6</v>
      </c>
      <c r="P169" s="187">
        <v>34200.6</v>
      </c>
      <c r="Q169" s="186">
        <v>6</v>
      </c>
      <c r="R169" s="187">
        <v>70101.2</v>
      </c>
      <c r="S169" s="188"/>
      <c r="T169" s="189"/>
    </row>
    <row r="170" spans="1:20" x14ac:dyDescent="0.2">
      <c r="A170" s="185" t="s">
        <v>307</v>
      </c>
      <c r="B170" s="185" t="s">
        <v>317</v>
      </c>
      <c r="C170" s="429"/>
      <c r="D170" s="429"/>
      <c r="E170" s="443"/>
      <c r="F170" s="432"/>
      <c r="G170" s="430"/>
      <c r="H170" s="429"/>
      <c r="I170" s="442"/>
      <c r="J170" s="430"/>
      <c r="K170" s="429"/>
      <c r="L170" s="190">
        <v>0</v>
      </c>
      <c r="M170" s="187">
        <v>0</v>
      </c>
      <c r="N170" s="432"/>
      <c r="O170" s="186">
        <v>0</v>
      </c>
      <c r="P170" s="187">
        <v>0</v>
      </c>
      <c r="Q170" s="186">
        <v>0</v>
      </c>
      <c r="R170" s="187">
        <v>0</v>
      </c>
      <c r="S170" s="188"/>
      <c r="T170" s="189"/>
    </row>
    <row r="171" spans="1:20" x14ac:dyDescent="0.2">
      <c r="A171" s="185" t="s">
        <v>307</v>
      </c>
      <c r="B171" s="185" t="s">
        <v>308</v>
      </c>
      <c r="C171" s="429" t="s">
        <v>163</v>
      </c>
      <c r="D171" s="429" t="s">
        <v>601</v>
      </c>
      <c r="E171" s="443">
        <v>5500</v>
      </c>
      <c r="F171" s="434" t="s">
        <v>602</v>
      </c>
      <c r="G171" s="430" t="s">
        <v>603</v>
      </c>
      <c r="H171" s="429" t="s">
        <v>322</v>
      </c>
      <c r="I171" s="441" t="s">
        <v>313</v>
      </c>
      <c r="J171" s="430" t="s">
        <v>323</v>
      </c>
      <c r="K171" s="429" t="s">
        <v>594</v>
      </c>
      <c r="L171" s="190">
        <v>12</v>
      </c>
      <c r="M171" s="187">
        <v>69213.600000000006</v>
      </c>
      <c r="N171" s="431" t="s">
        <v>316</v>
      </c>
      <c r="O171" s="186">
        <v>6</v>
      </c>
      <c r="P171" s="187">
        <v>34200.6</v>
      </c>
      <c r="Q171" s="186">
        <v>6</v>
      </c>
      <c r="R171" s="187">
        <v>70101.2</v>
      </c>
      <c r="S171" s="188"/>
      <c r="T171" s="189"/>
    </row>
    <row r="172" spans="1:20" x14ac:dyDescent="0.2">
      <c r="A172" s="185" t="s">
        <v>307</v>
      </c>
      <c r="B172" s="185" t="s">
        <v>317</v>
      </c>
      <c r="C172" s="429"/>
      <c r="D172" s="429"/>
      <c r="E172" s="443"/>
      <c r="F172" s="432"/>
      <c r="G172" s="430"/>
      <c r="H172" s="429"/>
      <c r="I172" s="442"/>
      <c r="J172" s="430"/>
      <c r="K172" s="429"/>
      <c r="L172" s="190">
        <v>0</v>
      </c>
      <c r="M172" s="187">
        <v>0</v>
      </c>
      <c r="N172" s="432"/>
      <c r="O172" s="186">
        <v>0</v>
      </c>
      <c r="P172" s="187">
        <v>0</v>
      </c>
      <c r="Q172" s="186">
        <v>0</v>
      </c>
      <c r="R172" s="187">
        <v>0</v>
      </c>
      <c r="S172" s="188"/>
      <c r="T172" s="189"/>
    </row>
    <row r="173" spans="1:20" x14ac:dyDescent="0.2">
      <c r="A173" s="185" t="s">
        <v>307</v>
      </c>
      <c r="B173" s="185" t="s">
        <v>308</v>
      </c>
      <c r="C173" s="429" t="s">
        <v>163</v>
      </c>
      <c r="D173" s="429" t="s">
        <v>604</v>
      </c>
      <c r="E173" s="443">
        <v>5500</v>
      </c>
      <c r="F173" s="434" t="s">
        <v>605</v>
      </c>
      <c r="G173" s="430" t="s">
        <v>606</v>
      </c>
      <c r="H173" s="429" t="s">
        <v>607</v>
      </c>
      <c r="I173" s="441" t="s">
        <v>313</v>
      </c>
      <c r="J173" s="430" t="s">
        <v>608</v>
      </c>
      <c r="K173" s="429" t="s">
        <v>594</v>
      </c>
      <c r="L173" s="190">
        <v>12</v>
      </c>
      <c r="M173" s="187">
        <v>69213.600000000006</v>
      </c>
      <c r="N173" s="431" t="s">
        <v>316</v>
      </c>
      <c r="O173" s="186">
        <v>6</v>
      </c>
      <c r="P173" s="187">
        <v>34161.64</v>
      </c>
      <c r="Q173" s="186">
        <v>6</v>
      </c>
      <c r="R173" s="187">
        <v>70023.28</v>
      </c>
      <c r="S173" s="188"/>
      <c r="T173" s="189"/>
    </row>
    <row r="174" spans="1:20" x14ac:dyDescent="0.2">
      <c r="A174" s="185" t="s">
        <v>307</v>
      </c>
      <c r="B174" s="185" t="s">
        <v>317</v>
      </c>
      <c r="C174" s="429"/>
      <c r="D174" s="429"/>
      <c r="E174" s="443"/>
      <c r="F174" s="432"/>
      <c r="G174" s="430"/>
      <c r="H174" s="429"/>
      <c r="I174" s="442"/>
      <c r="J174" s="430"/>
      <c r="K174" s="429"/>
      <c r="L174" s="190">
        <v>0</v>
      </c>
      <c r="M174" s="187">
        <v>0</v>
      </c>
      <c r="N174" s="432"/>
      <c r="O174" s="186">
        <v>0</v>
      </c>
      <c r="P174" s="187">
        <v>0</v>
      </c>
      <c r="Q174" s="186">
        <v>0</v>
      </c>
      <c r="R174" s="187">
        <v>0</v>
      </c>
      <c r="S174" s="188"/>
      <c r="T174" s="189"/>
    </row>
    <row r="175" spans="1:20" x14ac:dyDescent="0.2">
      <c r="A175" s="185" t="s">
        <v>307</v>
      </c>
      <c r="B175" s="185" t="s">
        <v>308</v>
      </c>
      <c r="C175" s="429" t="s">
        <v>163</v>
      </c>
      <c r="D175" s="429" t="s">
        <v>609</v>
      </c>
      <c r="E175" s="443">
        <v>7200</v>
      </c>
      <c r="F175" s="434" t="s">
        <v>610</v>
      </c>
      <c r="G175" s="430" t="s">
        <v>611</v>
      </c>
      <c r="H175" s="429" t="s">
        <v>528</v>
      </c>
      <c r="I175" s="441" t="s">
        <v>313</v>
      </c>
      <c r="J175" s="430" t="s">
        <v>421</v>
      </c>
      <c r="K175" s="429" t="s">
        <v>594</v>
      </c>
      <c r="L175" s="190">
        <v>12</v>
      </c>
      <c r="M175" s="187">
        <v>89613.6</v>
      </c>
      <c r="N175" s="431" t="s">
        <v>316</v>
      </c>
      <c r="O175" s="186">
        <v>6</v>
      </c>
      <c r="P175" s="187">
        <v>41369.599999999999</v>
      </c>
      <c r="Q175" s="186">
        <v>6</v>
      </c>
      <c r="R175" s="187">
        <v>90439.2</v>
      </c>
      <c r="S175" s="188"/>
      <c r="T175" s="189"/>
    </row>
    <row r="176" spans="1:20" x14ac:dyDescent="0.2">
      <c r="A176" s="185" t="s">
        <v>307</v>
      </c>
      <c r="B176" s="185" t="s">
        <v>317</v>
      </c>
      <c r="C176" s="429"/>
      <c r="D176" s="429"/>
      <c r="E176" s="443"/>
      <c r="F176" s="432"/>
      <c r="G176" s="430"/>
      <c r="H176" s="429"/>
      <c r="I176" s="442"/>
      <c r="J176" s="430"/>
      <c r="K176" s="429"/>
      <c r="L176" s="190">
        <v>0</v>
      </c>
      <c r="M176" s="187">
        <v>0</v>
      </c>
      <c r="N176" s="432"/>
      <c r="O176" s="186">
        <v>0</v>
      </c>
      <c r="P176" s="187">
        <v>0</v>
      </c>
      <c r="Q176" s="186">
        <v>0</v>
      </c>
      <c r="R176" s="187">
        <v>0</v>
      </c>
      <c r="S176" s="188"/>
      <c r="T176" s="189"/>
    </row>
    <row r="177" spans="1:20" x14ac:dyDescent="0.2">
      <c r="A177" s="185" t="s">
        <v>307</v>
      </c>
      <c r="B177" s="185" t="s">
        <v>308</v>
      </c>
      <c r="C177" s="429" t="s">
        <v>163</v>
      </c>
      <c r="D177" s="429" t="s">
        <v>612</v>
      </c>
      <c r="E177" s="443">
        <v>7900</v>
      </c>
      <c r="F177" s="434" t="s">
        <v>613</v>
      </c>
      <c r="G177" s="430" t="s">
        <v>614</v>
      </c>
      <c r="H177" s="429" t="s">
        <v>322</v>
      </c>
      <c r="I177" s="441" t="s">
        <v>313</v>
      </c>
      <c r="J177" s="430" t="s">
        <v>323</v>
      </c>
      <c r="K177" s="429" t="s">
        <v>594</v>
      </c>
      <c r="L177" s="190">
        <v>12</v>
      </c>
      <c r="M177" s="187">
        <v>98013.6</v>
      </c>
      <c r="N177" s="431" t="s">
        <v>316</v>
      </c>
      <c r="O177" s="186">
        <v>6</v>
      </c>
      <c r="P177" s="187">
        <v>45600.6</v>
      </c>
      <c r="Q177" s="186">
        <v>6</v>
      </c>
      <c r="R177" s="187">
        <v>93901.2</v>
      </c>
      <c r="S177" s="188"/>
      <c r="T177" s="189"/>
    </row>
    <row r="178" spans="1:20" x14ac:dyDescent="0.2">
      <c r="A178" s="185" t="s">
        <v>307</v>
      </c>
      <c r="B178" s="185" t="s">
        <v>317</v>
      </c>
      <c r="C178" s="429"/>
      <c r="D178" s="429"/>
      <c r="E178" s="443"/>
      <c r="F178" s="432"/>
      <c r="G178" s="430"/>
      <c r="H178" s="429"/>
      <c r="I178" s="442"/>
      <c r="J178" s="430"/>
      <c r="K178" s="429"/>
      <c r="L178" s="190">
        <v>0</v>
      </c>
      <c r="M178" s="187">
        <v>0</v>
      </c>
      <c r="N178" s="432"/>
      <c r="O178" s="186">
        <v>0</v>
      </c>
      <c r="P178" s="187">
        <v>0</v>
      </c>
      <c r="Q178" s="186">
        <v>0</v>
      </c>
      <c r="R178" s="187">
        <v>0</v>
      </c>
      <c r="S178" s="188"/>
      <c r="T178" s="189"/>
    </row>
    <row r="179" spans="1:20" x14ac:dyDescent="0.2">
      <c r="A179" s="185" t="s">
        <v>307</v>
      </c>
      <c r="B179" s="185" t="s">
        <v>308</v>
      </c>
      <c r="C179" s="429" t="s">
        <v>163</v>
      </c>
      <c r="D179" s="429" t="s">
        <v>322</v>
      </c>
      <c r="E179" s="443">
        <v>6600</v>
      </c>
      <c r="F179" s="434" t="s">
        <v>615</v>
      </c>
      <c r="G179" s="430" t="s">
        <v>616</v>
      </c>
      <c r="H179" s="429" t="s">
        <v>322</v>
      </c>
      <c r="I179" s="441" t="s">
        <v>313</v>
      </c>
      <c r="J179" s="430" t="s">
        <v>323</v>
      </c>
      <c r="K179" s="429" t="s">
        <v>594</v>
      </c>
      <c r="L179" s="190">
        <v>1</v>
      </c>
      <c r="M179" s="187">
        <v>7661.13</v>
      </c>
      <c r="N179" s="431" t="s">
        <v>316</v>
      </c>
      <c r="O179" s="436"/>
      <c r="P179" s="437"/>
      <c r="Q179" s="436"/>
      <c r="R179" s="437"/>
      <c r="S179" s="188"/>
      <c r="T179" s="189"/>
    </row>
    <row r="180" spans="1:20" x14ac:dyDescent="0.2">
      <c r="A180" s="185" t="s">
        <v>307</v>
      </c>
      <c r="B180" s="185" t="s">
        <v>317</v>
      </c>
      <c r="C180" s="429"/>
      <c r="D180" s="429"/>
      <c r="E180" s="443"/>
      <c r="F180" s="432"/>
      <c r="G180" s="430"/>
      <c r="H180" s="429"/>
      <c r="I180" s="442"/>
      <c r="J180" s="430"/>
      <c r="K180" s="429"/>
      <c r="L180" s="190">
        <v>0</v>
      </c>
      <c r="M180" s="187">
        <v>0</v>
      </c>
      <c r="N180" s="432"/>
      <c r="O180" s="438"/>
      <c r="P180" s="439"/>
      <c r="Q180" s="438"/>
      <c r="R180" s="439"/>
      <c r="S180" s="188"/>
      <c r="T180" s="189"/>
    </row>
    <row r="181" spans="1:20" x14ac:dyDescent="0.2">
      <c r="A181" s="185" t="s">
        <v>307</v>
      </c>
      <c r="B181" s="185" t="s">
        <v>308</v>
      </c>
      <c r="C181" s="429" t="s">
        <v>163</v>
      </c>
      <c r="D181" s="429" t="s">
        <v>322</v>
      </c>
      <c r="E181" s="443">
        <v>6000</v>
      </c>
      <c r="F181" s="434" t="s">
        <v>617</v>
      </c>
      <c r="G181" s="430" t="s">
        <v>618</v>
      </c>
      <c r="H181" s="429" t="s">
        <v>322</v>
      </c>
      <c r="I181" s="441" t="s">
        <v>313</v>
      </c>
      <c r="J181" s="430" t="s">
        <v>323</v>
      </c>
      <c r="K181" s="429" t="s">
        <v>594</v>
      </c>
      <c r="L181" s="190">
        <v>12</v>
      </c>
      <c r="M181" s="187">
        <v>75213.600000000006</v>
      </c>
      <c r="N181" s="431" t="s">
        <v>316</v>
      </c>
      <c r="O181" s="186">
        <v>6</v>
      </c>
      <c r="P181" s="187">
        <v>37200.6</v>
      </c>
      <c r="Q181" s="186">
        <v>6</v>
      </c>
      <c r="R181" s="187">
        <v>76101.2</v>
      </c>
      <c r="S181" s="188"/>
      <c r="T181" s="189"/>
    </row>
    <row r="182" spans="1:20" x14ac:dyDescent="0.2">
      <c r="A182" s="185" t="s">
        <v>307</v>
      </c>
      <c r="B182" s="185" t="s">
        <v>317</v>
      </c>
      <c r="C182" s="429"/>
      <c r="D182" s="429"/>
      <c r="E182" s="443"/>
      <c r="F182" s="432"/>
      <c r="G182" s="430"/>
      <c r="H182" s="429"/>
      <c r="I182" s="442"/>
      <c r="J182" s="430"/>
      <c r="K182" s="429"/>
      <c r="L182" s="190">
        <v>0</v>
      </c>
      <c r="M182" s="187">
        <v>0</v>
      </c>
      <c r="N182" s="432"/>
      <c r="O182" s="186">
        <v>0</v>
      </c>
      <c r="P182" s="187">
        <v>0</v>
      </c>
      <c r="Q182" s="186">
        <v>0</v>
      </c>
      <c r="R182" s="187">
        <v>0</v>
      </c>
      <c r="S182" s="188"/>
      <c r="T182" s="189"/>
    </row>
    <row r="183" spans="1:20" x14ac:dyDescent="0.2">
      <c r="A183" s="185" t="s">
        <v>307</v>
      </c>
      <c r="B183" s="185" t="s">
        <v>308</v>
      </c>
      <c r="C183" s="429" t="s">
        <v>163</v>
      </c>
      <c r="D183" s="429" t="s">
        <v>619</v>
      </c>
      <c r="E183" s="443">
        <v>5000</v>
      </c>
      <c r="F183" s="434" t="s">
        <v>620</v>
      </c>
      <c r="G183" s="430" t="s">
        <v>621</v>
      </c>
      <c r="H183" s="429"/>
      <c r="I183" s="441" t="s">
        <v>313</v>
      </c>
      <c r="J183" s="192"/>
      <c r="K183" s="429" t="s">
        <v>594</v>
      </c>
      <c r="L183" s="190">
        <v>12</v>
      </c>
      <c r="M183" s="187">
        <v>63213.599999999999</v>
      </c>
      <c r="N183" s="431" t="s">
        <v>316</v>
      </c>
      <c r="O183" s="186">
        <v>6</v>
      </c>
      <c r="P183" s="187">
        <v>31198.519999999997</v>
      </c>
      <c r="Q183" s="186">
        <v>6</v>
      </c>
      <c r="R183" s="187">
        <v>64097.039999999994</v>
      </c>
      <c r="S183" s="188"/>
      <c r="T183" s="189"/>
    </row>
    <row r="184" spans="1:20" x14ac:dyDescent="0.2">
      <c r="A184" s="185" t="s">
        <v>307</v>
      </c>
      <c r="B184" s="185" t="s">
        <v>317</v>
      </c>
      <c r="C184" s="429"/>
      <c r="D184" s="429"/>
      <c r="E184" s="443"/>
      <c r="F184" s="432"/>
      <c r="G184" s="430"/>
      <c r="H184" s="429"/>
      <c r="I184" s="442"/>
      <c r="J184" s="192"/>
      <c r="K184" s="429"/>
      <c r="L184" s="190">
        <v>0</v>
      </c>
      <c r="M184" s="187">
        <v>0</v>
      </c>
      <c r="N184" s="432"/>
      <c r="O184" s="186">
        <v>0</v>
      </c>
      <c r="P184" s="187">
        <v>0</v>
      </c>
      <c r="Q184" s="186">
        <v>0</v>
      </c>
      <c r="R184" s="187">
        <v>0</v>
      </c>
      <c r="S184" s="188"/>
      <c r="T184" s="189"/>
    </row>
    <row r="185" spans="1:20" x14ac:dyDescent="0.2">
      <c r="A185" s="185" t="s">
        <v>307</v>
      </c>
      <c r="B185" s="185" t="s">
        <v>308</v>
      </c>
      <c r="C185" s="429" t="s">
        <v>163</v>
      </c>
      <c r="D185" s="429" t="s">
        <v>612</v>
      </c>
      <c r="E185" s="443">
        <v>7900</v>
      </c>
      <c r="F185" s="434" t="s">
        <v>622</v>
      </c>
      <c r="G185" s="430" t="s">
        <v>623</v>
      </c>
      <c r="H185" s="429" t="s">
        <v>322</v>
      </c>
      <c r="I185" s="441" t="s">
        <v>313</v>
      </c>
      <c r="J185" s="430" t="s">
        <v>323</v>
      </c>
      <c r="K185" s="429" t="s">
        <v>594</v>
      </c>
      <c r="L185" s="190">
        <v>6</v>
      </c>
      <c r="M185" s="187">
        <v>0</v>
      </c>
      <c r="N185" s="431" t="s">
        <v>316</v>
      </c>
      <c r="O185" s="186">
        <v>6</v>
      </c>
      <c r="P185" s="187">
        <v>0</v>
      </c>
      <c r="Q185" s="186">
        <v>6</v>
      </c>
      <c r="R185" s="187">
        <v>0</v>
      </c>
      <c r="S185" s="188"/>
      <c r="T185" s="189"/>
    </row>
    <row r="186" spans="1:20" x14ac:dyDescent="0.2">
      <c r="A186" s="185" t="s">
        <v>307</v>
      </c>
      <c r="B186" s="185" t="s">
        <v>317</v>
      </c>
      <c r="C186" s="429"/>
      <c r="D186" s="429"/>
      <c r="E186" s="443"/>
      <c r="F186" s="432"/>
      <c r="G186" s="430"/>
      <c r="H186" s="429"/>
      <c r="I186" s="442"/>
      <c r="J186" s="430"/>
      <c r="K186" s="429"/>
      <c r="L186" s="190">
        <v>6</v>
      </c>
      <c r="M186" s="187">
        <v>98513.600000000006</v>
      </c>
      <c r="N186" s="432"/>
      <c r="O186" s="186">
        <v>0</v>
      </c>
      <c r="P186" s="187">
        <v>45600.6</v>
      </c>
      <c r="Q186" s="186">
        <v>0</v>
      </c>
      <c r="R186" s="187">
        <v>101901.2</v>
      </c>
      <c r="S186" s="188"/>
      <c r="T186" s="189"/>
    </row>
    <row r="187" spans="1:20" x14ac:dyDescent="0.2">
      <c r="A187" s="185" t="s">
        <v>307</v>
      </c>
      <c r="B187" s="185" t="s">
        <v>308</v>
      </c>
      <c r="C187" s="429" t="s">
        <v>163</v>
      </c>
      <c r="D187" s="429" t="s">
        <v>624</v>
      </c>
      <c r="E187" s="443">
        <v>6500</v>
      </c>
      <c r="F187" s="434" t="s">
        <v>625</v>
      </c>
      <c r="G187" s="430" t="s">
        <v>626</v>
      </c>
      <c r="H187" s="429" t="s">
        <v>528</v>
      </c>
      <c r="I187" s="441" t="s">
        <v>313</v>
      </c>
      <c r="J187" s="430" t="s">
        <v>421</v>
      </c>
      <c r="K187" s="429" t="s">
        <v>594</v>
      </c>
      <c r="L187" s="190">
        <v>12</v>
      </c>
      <c r="M187" s="187">
        <v>81213.600000000006</v>
      </c>
      <c r="N187" s="431" t="s">
        <v>316</v>
      </c>
      <c r="O187" s="186">
        <v>6</v>
      </c>
      <c r="P187" s="187">
        <v>39693.379999999997</v>
      </c>
      <c r="Q187" s="186">
        <v>6</v>
      </c>
      <c r="R187" s="187">
        <v>82086.759999999995</v>
      </c>
      <c r="S187" s="188"/>
      <c r="T187" s="189"/>
    </row>
    <row r="188" spans="1:20" x14ac:dyDescent="0.2">
      <c r="A188" s="185" t="s">
        <v>307</v>
      </c>
      <c r="B188" s="185" t="s">
        <v>317</v>
      </c>
      <c r="C188" s="429"/>
      <c r="D188" s="429"/>
      <c r="E188" s="443"/>
      <c r="F188" s="432"/>
      <c r="G188" s="430"/>
      <c r="H188" s="429"/>
      <c r="I188" s="442"/>
      <c r="J188" s="430"/>
      <c r="K188" s="429"/>
      <c r="L188" s="190">
        <v>0</v>
      </c>
      <c r="M188" s="187">
        <v>0</v>
      </c>
      <c r="N188" s="432"/>
      <c r="O188" s="186">
        <v>0</v>
      </c>
      <c r="P188" s="187">
        <v>0</v>
      </c>
      <c r="Q188" s="186">
        <v>0</v>
      </c>
      <c r="R188" s="187">
        <v>0</v>
      </c>
      <c r="S188" s="188"/>
      <c r="T188" s="189"/>
    </row>
    <row r="189" spans="1:20" x14ac:dyDescent="0.2">
      <c r="A189" s="185" t="s">
        <v>307</v>
      </c>
      <c r="B189" s="185" t="s">
        <v>308</v>
      </c>
      <c r="C189" s="429" t="s">
        <v>163</v>
      </c>
      <c r="D189" s="429" t="s">
        <v>627</v>
      </c>
      <c r="E189" s="443">
        <v>5100</v>
      </c>
      <c r="F189" s="434" t="s">
        <v>628</v>
      </c>
      <c r="G189" s="430" t="s">
        <v>629</v>
      </c>
      <c r="H189" s="429" t="s">
        <v>528</v>
      </c>
      <c r="I189" s="441" t="s">
        <v>313</v>
      </c>
      <c r="J189" s="430" t="s">
        <v>421</v>
      </c>
      <c r="K189" s="429" t="s">
        <v>594</v>
      </c>
      <c r="L189" s="190">
        <v>12</v>
      </c>
      <c r="M189" s="187">
        <v>64411.83</v>
      </c>
      <c r="N189" s="431" t="s">
        <v>316</v>
      </c>
      <c r="O189" s="186">
        <v>6</v>
      </c>
      <c r="P189" s="187">
        <v>31790.68</v>
      </c>
      <c r="Q189" s="186">
        <v>6</v>
      </c>
      <c r="R189" s="187">
        <v>65281.36</v>
      </c>
      <c r="S189" s="188"/>
      <c r="T189" s="189"/>
    </row>
    <row r="190" spans="1:20" x14ac:dyDescent="0.2">
      <c r="A190" s="185" t="s">
        <v>307</v>
      </c>
      <c r="B190" s="185" t="s">
        <v>317</v>
      </c>
      <c r="C190" s="429"/>
      <c r="D190" s="429"/>
      <c r="E190" s="443"/>
      <c r="F190" s="432"/>
      <c r="G190" s="430"/>
      <c r="H190" s="429"/>
      <c r="I190" s="442"/>
      <c r="J190" s="430"/>
      <c r="K190" s="429"/>
      <c r="L190" s="190">
        <v>0</v>
      </c>
      <c r="M190" s="187">
        <v>0</v>
      </c>
      <c r="N190" s="432"/>
      <c r="O190" s="186">
        <v>0</v>
      </c>
      <c r="P190" s="187">
        <v>0</v>
      </c>
      <c r="Q190" s="186">
        <v>0</v>
      </c>
      <c r="R190" s="187">
        <v>0</v>
      </c>
      <c r="S190" s="188"/>
      <c r="T190" s="189"/>
    </row>
    <row r="191" spans="1:20" x14ac:dyDescent="0.2">
      <c r="A191" s="185" t="s">
        <v>307</v>
      </c>
      <c r="B191" s="185" t="s">
        <v>308</v>
      </c>
      <c r="C191" s="429" t="s">
        <v>163</v>
      </c>
      <c r="D191" s="429" t="s">
        <v>630</v>
      </c>
      <c r="E191" s="443">
        <v>6500</v>
      </c>
      <c r="F191" s="434" t="s">
        <v>631</v>
      </c>
      <c r="G191" s="430" t="s">
        <v>632</v>
      </c>
      <c r="H191" s="429"/>
      <c r="I191" s="441" t="s">
        <v>313</v>
      </c>
      <c r="J191" s="192"/>
      <c r="K191" s="429" t="s">
        <v>594</v>
      </c>
      <c r="L191" s="190">
        <v>12</v>
      </c>
      <c r="M191" s="187">
        <v>12640.25</v>
      </c>
      <c r="N191" s="431" t="s">
        <v>316</v>
      </c>
      <c r="O191" s="436"/>
      <c r="P191" s="437"/>
      <c r="Q191" s="186">
        <v>6</v>
      </c>
      <c r="R191" s="187">
        <v>0</v>
      </c>
      <c r="S191" s="188"/>
      <c r="T191" s="189"/>
    </row>
    <row r="192" spans="1:20" x14ac:dyDescent="0.2">
      <c r="A192" s="185" t="s">
        <v>307</v>
      </c>
      <c r="B192" s="185" t="s">
        <v>317</v>
      </c>
      <c r="C192" s="429"/>
      <c r="D192" s="429"/>
      <c r="E192" s="443"/>
      <c r="F192" s="432"/>
      <c r="G192" s="430"/>
      <c r="H192" s="429"/>
      <c r="I192" s="442"/>
      <c r="J192" s="192"/>
      <c r="K192" s="429"/>
      <c r="L192" s="190">
        <v>0</v>
      </c>
      <c r="M192" s="187">
        <v>0</v>
      </c>
      <c r="N192" s="432"/>
      <c r="O192" s="438"/>
      <c r="P192" s="439"/>
      <c r="Q192" s="186">
        <v>0</v>
      </c>
      <c r="R192" s="187">
        <v>0</v>
      </c>
      <c r="S192" s="188"/>
      <c r="T192" s="189"/>
    </row>
    <row r="193" spans="1:20" x14ac:dyDescent="0.2">
      <c r="A193" s="185" t="s">
        <v>307</v>
      </c>
      <c r="B193" s="185" t="s">
        <v>308</v>
      </c>
      <c r="C193" s="429" t="s">
        <v>163</v>
      </c>
      <c r="D193" s="429" t="s">
        <v>633</v>
      </c>
      <c r="E193" s="443">
        <v>6500</v>
      </c>
      <c r="F193" s="434" t="s">
        <v>634</v>
      </c>
      <c r="G193" s="430" t="s">
        <v>635</v>
      </c>
      <c r="H193" s="430" t="s">
        <v>312</v>
      </c>
      <c r="I193" s="429" t="s">
        <v>313</v>
      </c>
      <c r="J193" s="430" t="s">
        <v>314</v>
      </c>
      <c r="K193" s="429" t="s">
        <v>594</v>
      </c>
      <c r="L193" s="190">
        <v>12</v>
      </c>
      <c r="M193" s="187">
        <v>81213.600000000006</v>
      </c>
      <c r="N193" s="431" t="s">
        <v>316</v>
      </c>
      <c r="O193" s="186">
        <v>6</v>
      </c>
      <c r="P193" s="187">
        <v>40200.6</v>
      </c>
      <c r="Q193" s="186">
        <v>6</v>
      </c>
      <c r="R193" s="187">
        <v>82101.2</v>
      </c>
      <c r="S193" s="188"/>
      <c r="T193" s="189"/>
    </row>
    <row r="194" spans="1:20" x14ac:dyDescent="0.2">
      <c r="A194" s="185" t="s">
        <v>307</v>
      </c>
      <c r="B194" s="185" t="s">
        <v>317</v>
      </c>
      <c r="C194" s="429"/>
      <c r="D194" s="429"/>
      <c r="E194" s="443"/>
      <c r="F194" s="432"/>
      <c r="G194" s="430"/>
      <c r="H194" s="430" t="s">
        <v>318</v>
      </c>
      <c r="I194" s="429"/>
      <c r="J194" s="430" t="s">
        <v>318</v>
      </c>
      <c r="K194" s="429"/>
      <c r="L194" s="190">
        <v>0</v>
      </c>
      <c r="M194" s="187">
        <v>0</v>
      </c>
      <c r="N194" s="432"/>
      <c r="O194" s="186">
        <v>0</v>
      </c>
      <c r="P194" s="187">
        <v>0</v>
      </c>
      <c r="Q194" s="186">
        <v>0</v>
      </c>
      <c r="R194" s="187">
        <v>1700</v>
      </c>
      <c r="S194" s="188"/>
      <c r="T194" s="189"/>
    </row>
    <row r="195" spans="1:20" x14ac:dyDescent="0.2">
      <c r="A195" s="185" t="s">
        <v>307</v>
      </c>
      <c r="B195" s="185" t="s">
        <v>308</v>
      </c>
      <c r="C195" s="429" t="s">
        <v>163</v>
      </c>
      <c r="D195" s="429" t="s">
        <v>636</v>
      </c>
      <c r="E195" s="443">
        <v>3000</v>
      </c>
      <c r="F195" s="434" t="s">
        <v>637</v>
      </c>
      <c r="G195" s="430" t="s">
        <v>638</v>
      </c>
      <c r="H195" s="429" t="s">
        <v>402</v>
      </c>
      <c r="I195" s="441" t="s">
        <v>313</v>
      </c>
      <c r="J195" s="430" t="s">
        <v>328</v>
      </c>
      <c r="K195" s="429" t="s">
        <v>594</v>
      </c>
      <c r="L195" s="190">
        <v>12</v>
      </c>
      <c r="M195" s="187">
        <v>39213.599999999999</v>
      </c>
      <c r="N195" s="431" t="s">
        <v>316</v>
      </c>
      <c r="O195" s="186">
        <v>6</v>
      </c>
      <c r="P195" s="187">
        <v>19200.599999999999</v>
      </c>
      <c r="Q195" s="186">
        <v>6</v>
      </c>
      <c r="R195" s="187">
        <v>40101.199999999997</v>
      </c>
      <c r="S195" s="188"/>
      <c r="T195" s="189"/>
    </row>
    <row r="196" spans="1:20" x14ac:dyDescent="0.2">
      <c r="A196" s="185" t="s">
        <v>307</v>
      </c>
      <c r="B196" s="185" t="s">
        <v>317</v>
      </c>
      <c r="C196" s="429"/>
      <c r="D196" s="429"/>
      <c r="E196" s="443"/>
      <c r="F196" s="432"/>
      <c r="G196" s="430"/>
      <c r="H196" s="429"/>
      <c r="I196" s="442"/>
      <c r="J196" s="430"/>
      <c r="K196" s="429"/>
      <c r="L196" s="190">
        <v>0</v>
      </c>
      <c r="M196" s="187">
        <v>0</v>
      </c>
      <c r="N196" s="432"/>
      <c r="O196" s="186">
        <v>0</v>
      </c>
      <c r="P196" s="187">
        <v>0</v>
      </c>
      <c r="Q196" s="186">
        <v>0</v>
      </c>
      <c r="R196" s="187">
        <v>0</v>
      </c>
      <c r="S196" s="188"/>
      <c r="T196" s="189"/>
    </row>
    <row r="197" spans="1:20" x14ac:dyDescent="0.2">
      <c r="A197" s="185" t="s">
        <v>307</v>
      </c>
      <c r="B197" s="185" t="s">
        <v>308</v>
      </c>
      <c r="C197" s="429" t="s">
        <v>163</v>
      </c>
      <c r="D197" s="429" t="s">
        <v>633</v>
      </c>
      <c r="E197" s="443">
        <v>5500</v>
      </c>
      <c r="F197" s="434" t="s">
        <v>639</v>
      </c>
      <c r="G197" s="430" t="s">
        <v>640</v>
      </c>
      <c r="H197" s="429"/>
      <c r="I197" s="441" t="s">
        <v>313</v>
      </c>
      <c r="J197" s="192"/>
      <c r="K197" s="429" t="s">
        <v>594</v>
      </c>
      <c r="L197" s="190">
        <v>12</v>
      </c>
      <c r="M197" s="187">
        <v>69213.600000000006</v>
      </c>
      <c r="N197" s="431" t="s">
        <v>316</v>
      </c>
      <c r="O197" s="186">
        <v>6</v>
      </c>
      <c r="P197" s="187">
        <v>34200.6</v>
      </c>
      <c r="Q197" s="186">
        <v>6</v>
      </c>
      <c r="R197" s="187">
        <v>70101.2</v>
      </c>
      <c r="S197" s="188"/>
      <c r="T197" s="189"/>
    </row>
    <row r="198" spans="1:20" x14ac:dyDescent="0.2">
      <c r="A198" s="185" t="s">
        <v>307</v>
      </c>
      <c r="B198" s="185" t="s">
        <v>317</v>
      </c>
      <c r="C198" s="429"/>
      <c r="D198" s="429"/>
      <c r="E198" s="443"/>
      <c r="F198" s="432"/>
      <c r="G198" s="430"/>
      <c r="H198" s="429"/>
      <c r="I198" s="442"/>
      <c r="J198" s="192"/>
      <c r="K198" s="429"/>
      <c r="L198" s="190">
        <v>0</v>
      </c>
      <c r="M198" s="187">
        <v>0</v>
      </c>
      <c r="N198" s="432"/>
      <c r="O198" s="186">
        <v>0</v>
      </c>
      <c r="P198" s="187">
        <v>0</v>
      </c>
      <c r="Q198" s="186">
        <v>0</v>
      </c>
      <c r="R198" s="187">
        <v>0</v>
      </c>
      <c r="S198" s="188"/>
      <c r="T198" s="189"/>
    </row>
    <row r="199" spans="1:20" x14ac:dyDescent="0.2">
      <c r="A199" s="185" t="s">
        <v>307</v>
      </c>
      <c r="B199" s="185" t="s">
        <v>308</v>
      </c>
      <c r="C199" s="429" t="s">
        <v>163</v>
      </c>
      <c r="D199" s="429" t="s">
        <v>641</v>
      </c>
      <c r="E199" s="443">
        <v>3900</v>
      </c>
      <c r="F199" s="434" t="s">
        <v>642</v>
      </c>
      <c r="G199" s="430" t="s">
        <v>643</v>
      </c>
      <c r="H199" s="429"/>
      <c r="I199" s="441" t="s">
        <v>313</v>
      </c>
      <c r="J199" s="430"/>
      <c r="K199" s="429" t="s">
        <v>594</v>
      </c>
      <c r="L199" s="190">
        <v>12</v>
      </c>
      <c r="M199" s="187">
        <v>50013.599999999999</v>
      </c>
      <c r="N199" s="431" t="s">
        <v>316</v>
      </c>
      <c r="O199" s="186">
        <v>6</v>
      </c>
      <c r="P199" s="187">
        <v>24600.6</v>
      </c>
      <c r="Q199" s="186">
        <v>6</v>
      </c>
      <c r="R199" s="187">
        <v>50901.2</v>
      </c>
      <c r="S199" s="188"/>
      <c r="T199" s="189"/>
    </row>
    <row r="200" spans="1:20" x14ac:dyDescent="0.2">
      <c r="A200" s="185" t="s">
        <v>307</v>
      </c>
      <c r="B200" s="185" t="s">
        <v>317</v>
      </c>
      <c r="C200" s="429"/>
      <c r="D200" s="429"/>
      <c r="E200" s="443"/>
      <c r="F200" s="432"/>
      <c r="G200" s="430"/>
      <c r="H200" s="429"/>
      <c r="I200" s="442"/>
      <c r="J200" s="430"/>
      <c r="K200" s="429"/>
      <c r="L200" s="190">
        <v>0</v>
      </c>
      <c r="M200" s="187">
        <v>0</v>
      </c>
      <c r="N200" s="432"/>
      <c r="O200" s="186">
        <v>0</v>
      </c>
      <c r="P200" s="187">
        <v>0</v>
      </c>
      <c r="Q200" s="186">
        <v>0</v>
      </c>
      <c r="R200" s="187">
        <v>0</v>
      </c>
      <c r="S200" s="188"/>
      <c r="T200" s="189"/>
    </row>
    <row r="201" spans="1:20" x14ac:dyDescent="0.2">
      <c r="A201" s="185" t="s">
        <v>307</v>
      </c>
      <c r="B201" s="185" t="s">
        <v>308</v>
      </c>
      <c r="C201" s="430" t="s">
        <v>163</v>
      </c>
      <c r="D201" s="430" t="s">
        <v>644</v>
      </c>
      <c r="E201" s="433">
        <v>6500</v>
      </c>
      <c r="F201" s="434" t="s">
        <v>645</v>
      </c>
      <c r="G201" s="430" t="s">
        <v>646</v>
      </c>
      <c r="H201" s="429" t="s">
        <v>322</v>
      </c>
      <c r="I201" s="441" t="s">
        <v>313</v>
      </c>
      <c r="J201" s="430" t="s">
        <v>323</v>
      </c>
      <c r="K201" s="429" t="s">
        <v>594</v>
      </c>
      <c r="L201" s="190">
        <v>1</v>
      </c>
      <c r="M201" s="187">
        <v>7458.08</v>
      </c>
      <c r="N201" s="431" t="s">
        <v>316</v>
      </c>
      <c r="O201" s="436"/>
      <c r="P201" s="437"/>
      <c r="Q201" s="186">
        <v>6</v>
      </c>
      <c r="R201" s="187">
        <v>0</v>
      </c>
      <c r="S201" s="188"/>
      <c r="T201" s="189"/>
    </row>
    <row r="202" spans="1:20" x14ac:dyDescent="0.2">
      <c r="A202" s="185" t="s">
        <v>307</v>
      </c>
      <c r="B202" s="185" t="s">
        <v>317</v>
      </c>
      <c r="C202" s="430"/>
      <c r="D202" s="430"/>
      <c r="E202" s="433"/>
      <c r="F202" s="432"/>
      <c r="G202" s="430"/>
      <c r="H202" s="429"/>
      <c r="I202" s="442"/>
      <c r="J202" s="430"/>
      <c r="K202" s="429"/>
      <c r="L202" s="190">
        <v>0</v>
      </c>
      <c r="M202" s="187">
        <v>0</v>
      </c>
      <c r="N202" s="432"/>
      <c r="O202" s="438"/>
      <c r="P202" s="439"/>
      <c r="Q202" s="186">
        <v>0</v>
      </c>
      <c r="R202" s="187">
        <v>0</v>
      </c>
      <c r="S202" s="188"/>
      <c r="T202" s="189"/>
    </row>
    <row r="203" spans="1:20" x14ac:dyDescent="0.2">
      <c r="A203" s="185" t="s">
        <v>307</v>
      </c>
      <c r="B203" s="185" t="s">
        <v>308</v>
      </c>
      <c r="C203" s="444" t="s">
        <v>163</v>
      </c>
      <c r="D203" s="444" t="s">
        <v>647</v>
      </c>
      <c r="E203" s="446">
        <v>4600</v>
      </c>
      <c r="F203" s="434" t="s">
        <v>648</v>
      </c>
      <c r="G203" s="444" t="s">
        <v>649</v>
      </c>
      <c r="H203" s="444"/>
      <c r="I203" s="441" t="s">
        <v>313</v>
      </c>
      <c r="J203" s="192"/>
      <c r="K203" s="441" t="s">
        <v>594</v>
      </c>
      <c r="L203" s="190">
        <v>12</v>
      </c>
      <c r="M203" s="187">
        <v>58413.599999999999</v>
      </c>
      <c r="N203" s="431" t="s">
        <v>316</v>
      </c>
      <c r="O203" s="186">
        <v>6</v>
      </c>
      <c r="P203" s="187">
        <v>28800.6</v>
      </c>
      <c r="Q203" s="186">
        <v>6</v>
      </c>
      <c r="R203" s="187">
        <v>59301.2</v>
      </c>
      <c r="S203" s="188"/>
      <c r="T203" s="189"/>
    </row>
    <row r="204" spans="1:20" x14ac:dyDescent="0.2">
      <c r="A204" s="185" t="s">
        <v>307</v>
      </c>
      <c r="B204" s="185" t="s">
        <v>317</v>
      </c>
      <c r="C204" s="445"/>
      <c r="D204" s="445"/>
      <c r="E204" s="447"/>
      <c r="F204" s="448"/>
      <c r="G204" s="445"/>
      <c r="H204" s="445"/>
      <c r="I204" s="442"/>
      <c r="J204" s="192"/>
      <c r="K204" s="442"/>
      <c r="L204" s="190">
        <v>0</v>
      </c>
      <c r="M204" s="187">
        <v>0</v>
      </c>
      <c r="N204" s="440"/>
      <c r="O204" s="186">
        <v>0</v>
      </c>
      <c r="P204" s="187">
        <v>0</v>
      </c>
      <c r="Q204" s="186">
        <v>0</v>
      </c>
      <c r="R204" s="187">
        <v>0</v>
      </c>
      <c r="S204" s="188"/>
      <c r="T204" s="189"/>
    </row>
    <row r="205" spans="1:20" x14ac:dyDescent="0.2">
      <c r="A205" s="185" t="s">
        <v>307</v>
      </c>
      <c r="B205" s="185" t="s">
        <v>308</v>
      </c>
      <c r="C205" s="430" t="s">
        <v>163</v>
      </c>
      <c r="D205" s="430" t="s">
        <v>322</v>
      </c>
      <c r="E205" s="433">
        <v>7800</v>
      </c>
      <c r="F205" s="434" t="s">
        <v>650</v>
      </c>
      <c r="G205" s="430" t="s">
        <v>651</v>
      </c>
      <c r="H205" s="429" t="s">
        <v>322</v>
      </c>
      <c r="I205" s="441" t="s">
        <v>313</v>
      </c>
      <c r="J205" s="430" t="s">
        <v>323</v>
      </c>
      <c r="K205" s="429" t="s">
        <v>594</v>
      </c>
      <c r="L205" s="190">
        <v>12</v>
      </c>
      <c r="M205" s="187">
        <v>96765.930000000008</v>
      </c>
      <c r="N205" s="431" t="s">
        <v>316</v>
      </c>
      <c r="O205" s="186">
        <v>6</v>
      </c>
      <c r="P205" s="187">
        <v>48000.6</v>
      </c>
      <c r="Q205" s="186">
        <v>6</v>
      </c>
      <c r="R205" s="187">
        <v>91701.2</v>
      </c>
      <c r="S205" s="188"/>
      <c r="T205" s="189"/>
    </row>
    <row r="206" spans="1:20" x14ac:dyDescent="0.2">
      <c r="A206" s="185" t="s">
        <v>307</v>
      </c>
      <c r="B206" s="185" t="s">
        <v>317</v>
      </c>
      <c r="C206" s="430"/>
      <c r="D206" s="430"/>
      <c r="E206" s="433"/>
      <c r="F206" s="432"/>
      <c r="G206" s="430"/>
      <c r="H206" s="429"/>
      <c r="I206" s="442"/>
      <c r="J206" s="430"/>
      <c r="K206" s="429"/>
      <c r="L206" s="190">
        <v>0</v>
      </c>
      <c r="M206" s="187">
        <v>0</v>
      </c>
      <c r="N206" s="432"/>
      <c r="O206" s="186">
        <v>0</v>
      </c>
      <c r="P206" s="187">
        <v>0</v>
      </c>
      <c r="Q206" s="186">
        <v>0</v>
      </c>
      <c r="R206" s="187">
        <v>0</v>
      </c>
      <c r="S206" s="188"/>
      <c r="T206" s="189"/>
    </row>
    <row r="207" spans="1:20" x14ac:dyDescent="0.2">
      <c r="A207" s="185" t="s">
        <v>307</v>
      </c>
      <c r="B207" s="185" t="s">
        <v>308</v>
      </c>
      <c r="C207" s="430" t="s">
        <v>163</v>
      </c>
      <c r="D207" s="430" t="s">
        <v>652</v>
      </c>
      <c r="E207" s="433">
        <v>5500</v>
      </c>
      <c r="F207" s="434" t="s">
        <v>653</v>
      </c>
      <c r="G207" s="430" t="s">
        <v>654</v>
      </c>
      <c r="H207" s="429" t="s">
        <v>322</v>
      </c>
      <c r="I207" s="441" t="s">
        <v>313</v>
      </c>
      <c r="J207" s="430" t="s">
        <v>323</v>
      </c>
      <c r="K207" s="429" t="s">
        <v>594</v>
      </c>
      <c r="L207" s="190">
        <v>12</v>
      </c>
      <c r="M207" s="187">
        <v>69213.22</v>
      </c>
      <c r="N207" s="431" t="s">
        <v>316</v>
      </c>
      <c r="O207" s="186">
        <v>6</v>
      </c>
      <c r="P207" s="187">
        <v>34200.6</v>
      </c>
      <c r="Q207" s="186">
        <v>6</v>
      </c>
      <c r="R207" s="187">
        <v>70101.2</v>
      </c>
      <c r="S207" s="188"/>
      <c r="T207" s="189"/>
    </row>
    <row r="208" spans="1:20" x14ac:dyDescent="0.2">
      <c r="A208" s="185" t="s">
        <v>307</v>
      </c>
      <c r="B208" s="185" t="s">
        <v>317</v>
      </c>
      <c r="C208" s="430"/>
      <c r="D208" s="430"/>
      <c r="E208" s="433"/>
      <c r="F208" s="432"/>
      <c r="G208" s="430"/>
      <c r="H208" s="429"/>
      <c r="I208" s="442"/>
      <c r="J208" s="430"/>
      <c r="K208" s="429"/>
      <c r="L208" s="190">
        <v>0</v>
      </c>
      <c r="M208" s="187">
        <v>0</v>
      </c>
      <c r="N208" s="432"/>
      <c r="O208" s="186">
        <v>0</v>
      </c>
      <c r="P208" s="187">
        <v>0</v>
      </c>
      <c r="Q208" s="186">
        <v>0</v>
      </c>
      <c r="R208" s="187">
        <v>0</v>
      </c>
      <c r="S208" s="188"/>
      <c r="T208" s="189"/>
    </row>
    <row r="209" spans="1:20" x14ac:dyDescent="0.2">
      <c r="A209" s="185" t="s">
        <v>307</v>
      </c>
      <c r="B209" s="185" t="s">
        <v>308</v>
      </c>
      <c r="C209" s="430" t="s">
        <v>163</v>
      </c>
      <c r="D209" s="430" t="s">
        <v>655</v>
      </c>
      <c r="E209" s="433">
        <v>6500</v>
      </c>
      <c r="F209" s="434" t="s">
        <v>656</v>
      </c>
      <c r="G209" s="430" t="s">
        <v>657</v>
      </c>
      <c r="H209" s="429" t="s">
        <v>322</v>
      </c>
      <c r="I209" s="441" t="s">
        <v>313</v>
      </c>
      <c r="J209" s="430" t="s">
        <v>323</v>
      </c>
      <c r="K209" s="429" t="s">
        <v>594</v>
      </c>
      <c r="L209" s="190">
        <v>12</v>
      </c>
      <c r="M209" s="187">
        <v>81213.600000000006</v>
      </c>
      <c r="N209" s="431" t="s">
        <v>316</v>
      </c>
      <c r="O209" s="186">
        <v>6</v>
      </c>
      <c r="P209" s="187">
        <v>40192.93</v>
      </c>
      <c r="Q209" s="186">
        <v>6</v>
      </c>
      <c r="R209" s="187">
        <v>82085.86</v>
      </c>
      <c r="S209" s="188"/>
      <c r="T209" s="189"/>
    </row>
    <row r="210" spans="1:20" x14ac:dyDescent="0.2">
      <c r="A210" s="185" t="s">
        <v>307</v>
      </c>
      <c r="B210" s="185" t="s">
        <v>317</v>
      </c>
      <c r="C210" s="430"/>
      <c r="D210" s="430"/>
      <c r="E210" s="433"/>
      <c r="F210" s="432"/>
      <c r="G210" s="430"/>
      <c r="H210" s="429"/>
      <c r="I210" s="442"/>
      <c r="J210" s="430"/>
      <c r="K210" s="429"/>
      <c r="L210" s="190">
        <v>0</v>
      </c>
      <c r="M210" s="187">
        <v>0</v>
      </c>
      <c r="N210" s="432"/>
      <c r="O210" s="186">
        <v>0</v>
      </c>
      <c r="P210" s="187">
        <v>0</v>
      </c>
      <c r="Q210" s="186">
        <v>0</v>
      </c>
      <c r="R210" s="187">
        <v>0</v>
      </c>
      <c r="S210" s="188"/>
      <c r="T210" s="189"/>
    </row>
    <row r="211" spans="1:20" x14ac:dyDescent="0.2">
      <c r="A211" s="185" t="s">
        <v>307</v>
      </c>
      <c r="B211" s="185" t="s">
        <v>308</v>
      </c>
      <c r="C211" s="430" t="s">
        <v>163</v>
      </c>
      <c r="D211" s="430" t="s">
        <v>413</v>
      </c>
      <c r="E211" s="433">
        <v>7000</v>
      </c>
      <c r="F211" s="434" t="s">
        <v>658</v>
      </c>
      <c r="G211" s="430" t="s">
        <v>659</v>
      </c>
      <c r="H211" s="429" t="s">
        <v>322</v>
      </c>
      <c r="I211" s="441" t="s">
        <v>313</v>
      </c>
      <c r="J211" s="430" t="s">
        <v>323</v>
      </c>
      <c r="K211" s="429" t="s">
        <v>594</v>
      </c>
      <c r="L211" s="190">
        <v>12</v>
      </c>
      <c r="M211" s="187">
        <v>87204.85</v>
      </c>
      <c r="N211" s="431" t="s">
        <v>316</v>
      </c>
      <c r="O211" s="186">
        <v>6</v>
      </c>
      <c r="P211" s="187">
        <v>43200.6</v>
      </c>
      <c r="Q211" s="186">
        <v>6</v>
      </c>
      <c r="R211" s="187">
        <v>90101.2</v>
      </c>
      <c r="S211" s="188"/>
      <c r="T211" s="189"/>
    </row>
    <row r="212" spans="1:20" x14ac:dyDescent="0.2">
      <c r="A212" s="185" t="s">
        <v>307</v>
      </c>
      <c r="B212" s="185" t="s">
        <v>317</v>
      </c>
      <c r="C212" s="430"/>
      <c r="D212" s="430"/>
      <c r="E212" s="433"/>
      <c r="F212" s="432"/>
      <c r="G212" s="430"/>
      <c r="H212" s="429"/>
      <c r="I212" s="442"/>
      <c r="J212" s="430"/>
      <c r="K212" s="429"/>
      <c r="L212" s="190">
        <v>0</v>
      </c>
      <c r="M212" s="187">
        <v>0</v>
      </c>
      <c r="N212" s="432"/>
      <c r="O212" s="186">
        <v>0</v>
      </c>
      <c r="P212" s="187">
        <v>0</v>
      </c>
      <c r="Q212" s="186">
        <v>0</v>
      </c>
      <c r="R212" s="187">
        <v>0</v>
      </c>
      <c r="S212" s="188"/>
      <c r="T212" s="189"/>
    </row>
    <row r="213" spans="1:20" x14ac:dyDescent="0.2">
      <c r="A213" s="185" t="s">
        <v>307</v>
      </c>
      <c r="B213" s="185" t="s">
        <v>308</v>
      </c>
      <c r="C213" s="430" t="s">
        <v>163</v>
      </c>
      <c r="D213" s="430" t="s">
        <v>660</v>
      </c>
      <c r="E213" s="433">
        <v>6100</v>
      </c>
      <c r="F213" s="434" t="s">
        <v>661</v>
      </c>
      <c r="G213" s="430" t="s">
        <v>662</v>
      </c>
      <c r="H213" s="429" t="s">
        <v>322</v>
      </c>
      <c r="I213" s="441" t="s">
        <v>313</v>
      </c>
      <c r="J213" s="430" t="s">
        <v>323</v>
      </c>
      <c r="K213" s="429" t="s">
        <v>594</v>
      </c>
      <c r="L213" s="190">
        <v>12</v>
      </c>
      <c r="M213" s="187">
        <v>76413.600000000006</v>
      </c>
      <c r="N213" s="431" t="s">
        <v>316</v>
      </c>
      <c r="O213" s="186">
        <v>6</v>
      </c>
      <c r="P213" s="187">
        <v>37763.32</v>
      </c>
      <c r="Q213" s="186">
        <v>6</v>
      </c>
      <c r="R213" s="187">
        <v>77226.64</v>
      </c>
      <c r="S213" s="188"/>
      <c r="T213" s="189"/>
    </row>
    <row r="214" spans="1:20" x14ac:dyDescent="0.2">
      <c r="A214" s="185" t="s">
        <v>307</v>
      </c>
      <c r="B214" s="185" t="s">
        <v>317</v>
      </c>
      <c r="C214" s="430"/>
      <c r="D214" s="430"/>
      <c r="E214" s="433"/>
      <c r="F214" s="432"/>
      <c r="G214" s="430"/>
      <c r="H214" s="429"/>
      <c r="I214" s="442"/>
      <c r="J214" s="430"/>
      <c r="K214" s="429"/>
      <c r="L214" s="190">
        <v>0</v>
      </c>
      <c r="M214" s="187">
        <v>0</v>
      </c>
      <c r="N214" s="432"/>
      <c r="O214" s="186">
        <v>0</v>
      </c>
      <c r="P214" s="187">
        <v>0</v>
      </c>
      <c r="Q214" s="186">
        <v>0</v>
      </c>
      <c r="R214" s="187">
        <v>0</v>
      </c>
      <c r="S214" s="188"/>
      <c r="T214" s="189"/>
    </row>
    <row r="215" spans="1:20" x14ac:dyDescent="0.2">
      <c r="A215" s="185" t="s">
        <v>307</v>
      </c>
      <c r="B215" s="185" t="s">
        <v>308</v>
      </c>
      <c r="C215" s="430" t="s">
        <v>163</v>
      </c>
      <c r="D215" s="430" t="s">
        <v>663</v>
      </c>
      <c r="E215" s="433">
        <v>3500</v>
      </c>
      <c r="F215" s="434" t="s">
        <v>664</v>
      </c>
      <c r="G215" s="430" t="s">
        <v>665</v>
      </c>
      <c r="H215" s="430"/>
      <c r="I215" s="441"/>
      <c r="J215" s="192"/>
      <c r="K215" s="429" t="s">
        <v>594</v>
      </c>
      <c r="L215" s="190">
        <v>12</v>
      </c>
      <c r="M215" s="187">
        <v>45213.599999999999</v>
      </c>
      <c r="N215" s="431" t="s">
        <v>316</v>
      </c>
      <c r="O215" s="186">
        <v>6</v>
      </c>
      <c r="P215" s="187">
        <v>22200.6</v>
      </c>
      <c r="Q215" s="186">
        <v>6</v>
      </c>
      <c r="R215" s="187">
        <v>46101.2</v>
      </c>
      <c r="S215" s="188"/>
      <c r="T215" s="189"/>
    </row>
    <row r="216" spans="1:20" x14ac:dyDescent="0.2">
      <c r="A216" s="185" t="s">
        <v>307</v>
      </c>
      <c r="B216" s="185" t="s">
        <v>317</v>
      </c>
      <c r="C216" s="430"/>
      <c r="D216" s="430"/>
      <c r="E216" s="433"/>
      <c r="F216" s="432"/>
      <c r="G216" s="430"/>
      <c r="H216" s="430"/>
      <c r="I216" s="442"/>
      <c r="J216" s="192"/>
      <c r="K216" s="429"/>
      <c r="L216" s="190">
        <v>0</v>
      </c>
      <c r="M216" s="187">
        <v>0</v>
      </c>
      <c r="N216" s="432"/>
      <c r="O216" s="186">
        <v>0</v>
      </c>
      <c r="P216" s="187">
        <v>0</v>
      </c>
      <c r="Q216" s="186">
        <v>0</v>
      </c>
      <c r="R216" s="187">
        <v>0</v>
      </c>
      <c r="S216" s="188"/>
      <c r="T216" s="189"/>
    </row>
    <row r="217" spans="1:20" x14ac:dyDescent="0.2">
      <c r="A217" s="185" t="s">
        <v>307</v>
      </c>
      <c r="B217" s="185" t="s">
        <v>308</v>
      </c>
      <c r="C217" s="430" t="s">
        <v>163</v>
      </c>
      <c r="D217" s="430" t="s">
        <v>644</v>
      </c>
      <c r="E217" s="433">
        <v>6000</v>
      </c>
      <c r="F217" s="434" t="s">
        <v>666</v>
      </c>
      <c r="G217" s="430" t="s">
        <v>667</v>
      </c>
      <c r="H217" s="429" t="s">
        <v>322</v>
      </c>
      <c r="I217" s="441" t="s">
        <v>313</v>
      </c>
      <c r="J217" s="430" t="s">
        <v>323</v>
      </c>
      <c r="K217" s="429" t="s">
        <v>594</v>
      </c>
      <c r="L217" s="190">
        <v>12</v>
      </c>
      <c r="M217" s="187">
        <v>75213.600000000006</v>
      </c>
      <c r="N217" s="431" t="s">
        <v>316</v>
      </c>
      <c r="O217" s="186">
        <v>6</v>
      </c>
      <c r="P217" s="187">
        <v>37792.269999999997</v>
      </c>
      <c r="Q217" s="186">
        <v>6</v>
      </c>
      <c r="R217" s="187">
        <v>74084.539999999994</v>
      </c>
      <c r="S217" s="188"/>
      <c r="T217" s="189"/>
    </row>
    <row r="218" spans="1:20" x14ac:dyDescent="0.2">
      <c r="A218" s="185" t="s">
        <v>307</v>
      </c>
      <c r="B218" s="185" t="s">
        <v>317</v>
      </c>
      <c r="C218" s="430"/>
      <c r="D218" s="430"/>
      <c r="E218" s="433"/>
      <c r="F218" s="432"/>
      <c r="G218" s="430"/>
      <c r="H218" s="429"/>
      <c r="I218" s="442"/>
      <c r="J218" s="430"/>
      <c r="K218" s="429"/>
      <c r="L218" s="190">
        <v>0</v>
      </c>
      <c r="M218" s="187">
        <v>0</v>
      </c>
      <c r="N218" s="432"/>
      <c r="O218" s="186">
        <v>0</v>
      </c>
      <c r="P218" s="187">
        <v>0</v>
      </c>
      <c r="Q218" s="186">
        <v>0</v>
      </c>
      <c r="R218" s="187">
        <v>0</v>
      </c>
      <c r="S218" s="188"/>
      <c r="T218" s="189"/>
    </row>
    <row r="219" spans="1:20" x14ac:dyDescent="0.2">
      <c r="A219" s="185" t="s">
        <v>307</v>
      </c>
      <c r="B219" s="185" t="s">
        <v>308</v>
      </c>
      <c r="C219" s="430" t="s">
        <v>163</v>
      </c>
      <c r="D219" s="430" t="s">
        <v>668</v>
      </c>
      <c r="E219" s="433">
        <v>5500</v>
      </c>
      <c r="F219" s="434" t="s">
        <v>669</v>
      </c>
      <c r="G219" s="430" t="s">
        <v>670</v>
      </c>
      <c r="H219" s="429" t="s">
        <v>402</v>
      </c>
      <c r="I219" s="441" t="s">
        <v>313</v>
      </c>
      <c r="J219" s="430" t="s">
        <v>328</v>
      </c>
      <c r="K219" s="429" t="s">
        <v>594</v>
      </c>
      <c r="L219" s="190">
        <v>12</v>
      </c>
      <c r="M219" s="187">
        <v>69028.36</v>
      </c>
      <c r="N219" s="431" t="s">
        <v>316</v>
      </c>
      <c r="O219" s="186">
        <v>6</v>
      </c>
      <c r="P219" s="187">
        <v>33984.42</v>
      </c>
      <c r="Q219" s="186">
        <v>6</v>
      </c>
      <c r="R219" s="187">
        <v>69668.84</v>
      </c>
      <c r="S219" s="188"/>
      <c r="T219" s="189"/>
    </row>
    <row r="220" spans="1:20" x14ac:dyDescent="0.2">
      <c r="A220" s="185" t="s">
        <v>307</v>
      </c>
      <c r="B220" s="185" t="s">
        <v>317</v>
      </c>
      <c r="C220" s="430"/>
      <c r="D220" s="430"/>
      <c r="E220" s="433"/>
      <c r="F220" s="432"/>
      <c r="G220" s="430"/>
      <c r="H220" s="429"/>
      <c r="I220" s="442"/>
      <c r="J220" s="430"/>
      <c r="K220" s="429"/>
      <c r="L220" s="190">
        <v>0</v>
      </c>
      <c r="M220" s="187">
        <v>0</v>
      </c>
      <c r="N220" s="432"/>
      <c r="O220" s="186">
        <v>0</v>
      </c>
      <c r="P220" s="187">
        <v>0</v>
      </c>
      <c r="Q220" s="186">
        <v>0</v>
      </c>
      <c r="R220" s="187">
        <v>0</v>
      </c>
      <c r="S220" s="188"/>
      <c r="T220" s="189"/>
    </row>
    <row r="221" spans="1:20" x14ac:dyDescent="0.2">
      <c r="A221" s="185" t="s">
        <v>307</v>
      </c>
      <c r="B221" s="185" t="s">
        <v>308</v>
      </c>
      <c r="C221" s="430" t="s">
        <v>163</v>
      </c>
      <c r="D221" s="430" t="s">
        <v>671</v>
      </c>
      <c r="E221" s="433">
        <v>5500</v>
      </c>
      <c r="F221" s="434" t="s">
        <v>672</v>
      </c>
      <c r="G221" s="430" t="s">
        <v>673</v>
      </c>
      <c r="H221" s="429" t="s">
        <v>322</v>
      </c>
      <c r="I221" s="441" t="s">
        <v>313</v>
      </c>
      <c r="J221" s="430" t="s">
        <v>323</v>
      </c>
      <c r="K221" s="429" t="s">
        <v>594</v>
      </c>
      <c r="L221" s="190">
        <v>12</v>
      </c>
      <c r="M221" s="187">
        <v>69212.450000000012</v>
      </c>
      <c r="N221" s="431" t="s">
        <v>316</v>
      </c>
      <c r="O221" s="186">
        <v>6</v>
      </c>
      <c r="P221" s="187">
        <v>34200.6</v>
      </c>
      <c r="Q221" s="186">
        <v>6</v>
      </c>
      <c r="R221" s="187">
        <v>70101.2</v>
      </c>
      <c r="S221" s="188"/>
      <c r="T221" s="189"/>
    </row>
    <row r="222" spans="1:20" x14ac:dyDescent="0.2">
      <c r="A222" s="185" t="s">
        <v>307</v>
      </c>
      <c r="B222" s="185" t="s">
        <v>317</v>
      </c>
      <c r="C222" s="430"/>
      <c r="D222" s="430"/>
      <c r="E222" s="433"/>
      <c r="F222" s="432"/>
      <c r="G222" s="430"/>
      <c r="H222" s="429"/>
      <c r="I222" s="442"/>
      <c r="J222" s="430"/>
      <c r="K222" s="429"/>
      <c r="L222" s="190">
        <v>0</v>
      </c>
      <c r="M222" s="187">
        <v>0</v>
      </c>
      <c r="N222" s="432"/>
      <c r="O222" s="186">
        <v>0</v>
      </c>
      <c r="P222" s="187">
        <v>0</v>
      </c>
      <c r="Q222" s="186">
        <v>0</v>
      </c>
      <c r="R222" s="187">
        <v>0</v>
      </c>
      <c r="S222" s="188"/>
      <c r="T222" s="189"/>
    </row>
    <row r="223" spans="1:20" x14ac:dyDescent="0.2">
      <c r="A223" s="185" t="s">
        <v>307</v>
      </c>
      <c r="B223" s="185" t="s">
        <v>308</v>
      </c>
      <c r="C223" s="429" t="s">
        <v>163</v>
      </c>
      <c r="D223" s="429" t="s">
        <v>674</v>
      </c>
      <c r="E223" s="443">
        <v>7800</v>
      </c>
      <c r="F223" s="434" t="s">
        <v>675</v>
      </c>
      <c r="G223" s="430" t="s">
        <v>676</v>
      </c>
      <c r="H223" s="429" t="s">
        <v>677</v>
      </c>
      <c r="I223" s="441" t="s">
        <v>313</v>
      </c>
      <c r="J223" s="430" t="s">
        <v>678</v>
      </c>
      <c r="K223" s="429" t="s">
        <v>594</v>
      </c>
      <c r="L223" s="190">
        <v>12</v>
      </c>
      <c r="M223" s="187">
        <v>96807.1</v>
      </c>
      <c r="N223" s="431" t="s">
        <v>316</v>
      </c>
      <c r="O223" s="186">
        <v>6</v>
      </c>
      <c r="P223" s="187">
        <v>47842.97</v>
      </c>
      <c r="Q223" s="186">
        <v>6</v>
      </c>
      <c r="R223" s="187">
        <v>98385.94</v>
      </c>
      <c r="S223" s="188"/>
      <c r="T223" s="189"/>
    </row>
    <row r="224" spans="1:20" x14ac:dyDescent="0.2">
      <c r="A224" s="185" t="s">
        <v>307</v>
      </c>
      <c r="B224" s="185" t="s">
        <v>317</v>
      </c>
      <c r="C224" s="429"/>
      <c r="D224" s="429"/>
      <c r="E224" s="443"/>
      <c r="F224" s="432"/>
      <c r="G224" s="430"/>
      <c r="H224" s="429"/>
      <c r="I224" s="442"/>
      <c r="J224" s="430"/>
      <c r="K224" s="429"/>
      <c r="L224" s="190">
        <v>0</v>
      </c>
      <c r="M224" s="187">
        <v>0</v>
      </c>
      <c r="N224" s="432"/>
      <c r="O224" s="186">
        <v>0</v>
      </c>
      <c r="P224" s="187">
        <v>0</v>
      </c>
      <c r="Q224" s="186">
        <v>0</v>
      </c>
      <c r="R224" s="187">
        <v>0</v>
      </c>
      <c r="S224" s="188"/>
      <c r="T224" s="189"/>
    </row>
    <row r="225" spans="1:20" x14ac:dyDescent="0.2">
      <c r="A225" s="185" t="s">
        <v>307</v>
      </c>
      <c r="B225" s="185" t="s">
        <v>308</v>
      </c>
      <c r="C225" s="429" t="s">
        <v>163</v>
      </c>
      <c r="D225" s="429" t="s">
        <v>322</v>
      </c>
      <c r="E225" s="443">
        <v>5000</v>
      </c>
      <c r="F225" s="434" t="s">
        <v>679</v>
      </c>
      <c r="G225" s="430" t="s">
        <v>680</v>
      </c>
      <c r="H225" s="429" t="s">
        <v>322</v>
      </c>
      <c r="I225" s="441" t="s">
        <v>313</v>
      </c>
      <c r="J225" s="430" t="s">
        <v>323</v>
      </c>
      <c r="K225" s="429" t="s">
        <v>594</v>
      </c>
      <c r="L225" s="190">
        <v>1</v>
      </c>
      <c r="M225" s="187">
        <v>6227.27</v>
      </c>
      <c r="N225" s="431" t="s">
        <v>316</v>
      </c>
      <c r="O225" s="436"/>
      <c r="P225" s="437"/>
      <c r="Q225" s="436"/>
      <c r="R225" s="437"/>
      <c r="S225" s="188"/>
      <c r="T225" s="189"/>
    </row>
    <row r="226" spans="1:20" x14ac:dyDescent="0.2">
      <c r="A226" s="185" t="s">
        <v>307</v>
      </c>
      <c r="B226" s="185" t="s">
        <v>317</v>
      </c>
      <c r="C226" s="429"/>
      <c r="D226" s="429"/>
      <c r="E226" s="443"/>
      <c r="F226" s="432"/>
      <c r="G226" s="430"/>
      <c r="H226" s="429"/>
      <c r="I226" s="442"/>
      <c r="J226" s="430"/>
      <c r="K226" s="429"/>
      <c r="L226" s="190">
        <v>0</v>
      </c>
      <c r="M226" s="187">
        <v>0</v>
      </c>
      <c r="N226" s="432"/>
      <c r="O226" s="438"/>
      <c r="P226" s="439"/>
      <c r="Q226" s="438"/>
      <c r="R226" s="439"/>
      <c r="S226" s="188"/>
      <c r="T226" s="189"/>
    </row>
    <row r="227" spans="1:20" x14ac:dyDescent="0.2">
      <c r="A227" s="185" t="s">
        <v>307</v>
      </c>
      <c r="B227" s="185" t="s">
        <v>308</v>
      </c>
      <c r="C227" s="429" t="s">
        <v>163</v>
      </c>
      <c r="D227" s="429" t="s">
        <v>681</v>
      </c>
      <c r="E227" s="443">
        <v>2300</v>
      </c>
      <c r="F227" s="434" t="s">
        <v>682</v>
      </c>
      <c r="G227" s="430" t="s">
        <v>683</v>
      </c>
      <c r="H227" s="429"/>
      <c r="I227" s="441" t="s">
        <v>313</v>
      </c>
      <c r="J227" s="192"/>
      <c r="K227" s="429" t="s">
        <v>594</v>
      </c>
      <c r="L227" s="190">
        <v>1</v>
      </c>
      <c r="M227" s="187">
        <v>3087.06</v>
      </c>
      <c r="N227" s="431" t="s">
        <v>316</v>
      </c>
      <c r="O227" s="436"/>
      <c r="P227" s="437"/>
      <c r="Q227" s="436"/>
      <c r="R227" s="437"/>
      <c r="S227" s="188"/>
      <c r="T227" s="189"/>
    </row>
    <row r="228" spans="1:20" x14ac:dyDescent="0.2">
      <c r="A228" s="185" t="s">
        <v>307</v>
      </c>
      <c r="B228" s="185" t="s">
        <v>317</v>
      </c>
      <c r="C228" s="429"/>
      <c r="D228" s="429"/>
      <c r="E228" s="443"/>
      <c r="F228" s="432"/>
      <c r="G228" s="430"/>
      <c r="H228" s="429"/>
      <c r="I228" s="442"/>
      <c r="J228" s="192"/>
      <c r="K228" s="429"/>
      <c r="L228" s="190">
        <v>0</v>
      </c>
      <c r="M228" s="187">
        <v>0</v>
      </c>
      <c r="N228" s="432"/>
      <c r="O228" s="438"/>
      <c r="P228" s="439"/>
      <c r="Q228" s="438"/>
      <c r="R228" s="439"/>
      <c r="S228" s="188"/>
      <c r="T228" s="189"/>
    </row>
    <row r="229" spans="1:20" x14ac:dyDescent="0.2">
      <c r="A229" s="185" t="s">
        <v>307</v>
      </c>
      <c r="B229" s="185" t="s">
        <v>308</v>
      </c>
      <c r="C229" s="429" t="s">
        <v>163</v>
      </c>
      <c r="D229" s="429" t="s">
        <v>636</v>
      </c>
      <c r="E229" s="443">
        <v>3000</v>
      </c>
      <c r="F229" s="434" t="s">
        <v>684</v>
      </c>
      <c r="G229" s="430" t="s">
        <v>685</v>
      </c>
      <c r="H229" s="429" t="s">
        <v>686</v>
      </c>
      <c r="I229" s="441" t="s">
        <v>313</v>
      </c>
      <c r="J229" s="430" t="s">
        <v>421</v>
      </c>
      <c r="K229" s="429" t="s">
        <v>594</v>
      </c>
      <c r="L229" s="190">
        <v>12</v>
      </c>
      <c r="M229" s="187">
        <v>39213.599999999999</v>
      </c>
      <c r="N229" s="431" t="s">
        <v>316</v>
      </c>
      <c r="O229" s="186">
        <v>6</v>
      </c>
      <c r="P229" s="187">
        <v>19192.059999999998</v>
      </c>
      <c r="Q229" s="186">
        <v>6</v>
      </c>
      <c r="R229" s="187">
        <v>40084.119999999995</v>
      </c>
      <c r="S229" s="188"/>
      <c r="T229" s="189"/>
    </row>
    <row r="230" spans="1:20" x14ac:dyDescent="0.2">
      <c r="A230" s="185" t="s">
        <v>307</v>
      </c>
      <c r="B230" s="185" t="s">
        <v>317</v>
      </c>
      <c r="C230" s="429"/>
      <c r="D230" s="429"/>
      <c r="E230" s="443"/>
      <c r="F230" s="432"/>
      <c r="G230" s="430"/>
      <c r="H230" s="429"/>
      <c r="I230" s="442"/>
      <c r="J230" s="430"/>
      <c r="K230" s="429"/>
      <c r="L230" s="190">
        <v>0</v>
      </c>
      <c r="M230" s="187">
        <v>0</v>
      </c>
      <c r="N230" s="432"/>
      <c r="O230" s="186">
        <v>0</v>
      </c>
      <c r="P230" s="187">
        <v>0</v>
      </c>
      <c r="Q230" s="186">
        <v>0</v>
      </c>
      <c r="R230" s="187">
        <v>0</v>
      </c>
      <c r="S230" s="188"/>
      <c r="T230" s="189"/>
    </row>
    <row r="231" spans="1:20" x14ac:dyDescent="0.2">
      <c r="A231" s="185" t="s">
        <v>307</v>
      </c>
      <c r="B231" s="185" t="s">
        <v>308</v>
      </c>
      <c r="C231" s="429" t="s">
        <v>163</v>
      </c>
      <c r="D231" s="429" t="s">
        <v>687</v>
      </c>
      <c r="E231" s="443">
        <v>6000</v>
      </c>
      <c r="F231" s="434" t="s">
        <v>688</v>
      </c>
      <c r="G231" s="430" t="s">
        <v>689</v>
      </c>
      <c r="H231" s="429" t="s">
        <v>322</v>
      </c>
      <c r="I231" s="441" t="s">
        <v>313</v>
      </c>
      <c r="J231" s="430" t="s">
        <v>323</v>
      </c>
      <c r="K231" s="429" t="s">
        <v>594</v>
      </c>
      <c r="L231" s="190">
        <v>6</v>
      </c>
      <c r="M231" s="187">
        <v>0</v>
      </c>
      <c r="N231" s="431" t="s">
        <v>316</v>
      </c>
      <c r="O231" s="186">
        <v>0</v>
      </c>
      <c r="P231" s="187">
        <v>0</v>
      </c>
      <c r="Q231" s="186">
        <v>0</v>
      </c>
      <c r="R231" s="187">
        <v>0</v>
      </c>
      <c r="S231" s="188"/>
      <c r="T231" s="189"/>
    </row>
    <row r="232" spans="1:20" x14ac:dyDescent="0.2">
      <c r="A232" s="185" t="s">
        <v>307</v>
      </c>
      <c r="B232" s="185" t="s">
        <v>317</v>
      </c>
      <c r="C232" s="429"/>
      <c r="D232" s="429"/>
      <c r="E232" s="443"/>
      <c r="F232" s="432"/>
      <c r="G232" s="430"/>
      <c r="H232" s="429"/>
      <c r="I232" s="442"/>
      <c r="J232" s="430"/>
      <c r="K232" s="429"/>
      <c r="L232" s="190">
        <v>6</v>
      </c>
      <c r="M232" s="187">
        <v>75213.600000000006</v>
      </c>
      <c r="N232" s="432"/>
      <c r="O232" s="186">
        <v>6</v>
      </c>
      <c r="P232" s="187">
        <v>37187.26</v>
      </c>
      <c r="Q232" s="186">
        <v>6</v>
      </c>
      <c r="R232" s="187">
        <v>80074.52</v>
      </c>
      <c r="S232" s="188"/>
      <c r="T232" s="189"/>
    </row>
    <row r="233" spans="1:20" x14ac:dyDescent="0.2">
      <c r="A233" s="185" t="s">
        <v>307</v>
      </c>
      <c r="B233" s="185" t="s">
        <v>308</v>
      </c>
      <c r="C233" s="429" t="s">
        <v>163</v>
      </c>
      <c r="D233" s="429" t="s">
        <v>663</v>
      </c>
      <c r="E233" s="443">
        <v>3500</v>
      </c>
      <c r="F233" s="434" t="s">
        <v>690</v>
      </c>
      <c r="G233" s="430" t="s">
        <v>691</v>
      </c>
      <c r="H233" s="429"/>
      <c r="I233" s="441"/>
      <c r="J233" s="192"/>
      <c r="K233" s="429" t="s">
        <v>594</v>
      </c>
      <c r="L233" s="190">
        <v>12</v>
      </c>
      <c r="M233" s="187">
        <v>45213.11</v>
      </c>
      <c r="N233" s="431" t="s">
        <v>316</v>
      </c>
      <c r="O233" s="186">
        <v>6</v>
      </c>
      <c r="P233" s="187">
        <v>22200.6</v>
      </c>
      <c r="Q233" s="186">
        <v>6</v>
      </c>
      <c r="R233" s="187">
        <v>46101.2</v>
      </c>
      <c r="S233" s="188"/>
      <c r="T233" s="189"/>
    </row>
    <row r="234" spans="1:20" x14ac:dyDescent="0.2">
      <c r="A234" s="185" t="s">
        <v>307</v>
      </c>
      <c r="B234" s="185" t="s">
        <v>317</v>
      </c>
      <c r="C234" s="429"/>
      <c r="D234" s="429"/>
      <c r="E234" s="443"/>
      <c r="F234" s="432"/>
      <c r="G234" s="430"/>
      <c r="H234" s="429"/>
      <c r="I234" s="442"/>
      <c r="J234" s="192"/>
      <c r="K234" s="429"/>
      <c r="L234" s="190">
        <v>0</v>
      </c>
      <c r="M234" s="187">
        <v>0</v>
      </c>
      <c r="N234" s="432"/>
      <c r="O234" s="186">
        <v>0</v>
      </c>
      <c r="P234" s="187">
        <v>0</v>
      </c>
      <c r="Q234" s="186">
        <v>0</v>
      </c>
      <c r="R234" s="187">
        <v>0</v>
      </c>
      <c r="S234" s="188"/>
      <c r="T234" s="189"/>
    </row>
    <row r="235" spans="1:20" x14ac:dyDescent="0.2">
      <c r="A235" s="185" t="s">
        <v>307</v>
      </c>
      <c r="B235" s="185" t="s">
        <v>308</v>
      </c>
      <c r="C235" s="429" t="s">
        <v>163</v>
      </c>
      <c r="D235" s="429" t="s">
        <v>692</v>
      </c>
      <c r="E235" s="443">
        <v>5500</v>
      </c>
      <c r="F235" s="434" t="s">
        <v>693</v>
      </c>
      <c r="G235" s="430" t="s">
        <v>694</v>
      </c>
      <c r="H235" s="429" t="s">
        <v>322</v>
      </c>
      <c r="I235" s="441" t="s">
        <v>313</v>
      </c>
      <c r="J235" s="430" t="s">
        <v>323</v>
      </c>
      <c r="K235" s="429" t="s">
        <v>594</v>
      </c>
      <c r="L235" s="190">
        <v>12</v>
      </c>
      <c r="M235" s="187">
        <v>69213.600000000006</v>
      </c>
      <c r="N235" s="431" t="s">
        <v>316</v>
      </c>
      <c r="O235" s="186">
        <v>6</v>
      </c>
      <c r="P235" s="187">
        <v>34200.6</v>
      </c>
      <c r="Q235" s="186">
        <v>6</v>
      </c>
      <c r="R235" s="187">
        <v>70101.2</v>
      </c>
      <c r="S235" s="188"/>
      <c r="T235" s="189"/>
    </row>
    <row r="236" spans="1:20" x14ac:dyDescent="0.2">
      <c r="A236" s="185" t="s">
        <v>307</v>
      </c>
      <c r="B236" s="185" t="s">
        <v>317</v>
      </c>
      <c r="C236" s="429"/>
      <c r="D236" s="429"/>
      <c r="E236" s="443"/>
      <c r="F236" s="432"/>
      <c r="G236" s="430"/>
      <c r="H236" s="429"/>
      <c r="I236" s="442"/>
      <c r="J236" s="430"/>
      <c r="K236" s="429"/>
      <c r="L236" s="190">
        <v>0</v>
      </c>
      <c r="M236" s="187">
        <v>0</v>
      </c>
      <c r="N236" s="432"/>
      <c r="O236" s="186">
        <v>0</v>
      </c>
      <c r="P236" s="187">
        <v>0</v>
      </c>
      <c r="Q236" s="186">
        <v>0</v>
      </c>
      <c r="R236" s="187">
        <v>0</v>
      </c>
      <c r="S236" s="188"/>
      <c r="T236" s="189"/>
    </row>
    <row r="237" spans="1:20" x14ac:dyDescent="0.2">
      <c r="A237" s="185" t="s">
        <v>307</v>
      </c>
      <c r="B237" s="185" t="s">
        <v>308</v>
      </c>
      <c r="C237" s="429" t="s">
        <v>163</v>
      </c>
      <c r="D237" s="429" t="s">
        <v>322</v>
      </c>
      <c r="E237" s="443">
        <v>3500</v>
      </c>
      <c r="F237" s="434" t="s">
        <v>695</v>
      </c>
      <c r="G237" s="430" t="s">
        <v>696</v>
      </c>
      <c r="H237" s="429" t="s">
        <v>322</v>
      </c>
      <c r="I237" s="441" t="s">
        <v>313</v>
      </c>
      <c r="J237" s="430" t="s">
        <v>323</v>
      </c>
      <c r="K237" s="429" t="s">
        <v>594</v>
      </c>
      <c r="L237" s="190">
        <v>12</v>
      </c>
      <c r="M237" s="187">
        <v>45168.39</v>
      </c>
      <c r="N237" s="431" t="s">
        <v>316</v>
      </c>
      <c r="O237" s="186">
        <v>6</v>
      </c>
      <c r="P237" s="187">
        <v>21966.78</v>
      </c>
      <c r="Q237" s="186">
        <v>6</v>
      </c>
      <c r="R237" s="187">
        <v>45633.56</v>
      </c>
      <c r="S237" s="188"/>
      <c r="T237" s="189"/>
    </row>
    <row r="238" spans="1:20" x14ac:dyDescent="0.2">
      <c r="A238" s="185" t="s">
        <v>307</v>
      </c>
      <c r="B238" s="185" t="s">
        <v>317</v>
      </c>
      <c r="C238" s="429"/>
      <c r="D238" s="429"/>
      <c r="E238" s="443"/>
      <c r="F238" s="432"/>
      <c r="G238" s="430"/>
      <c r="H238" s="429"/>
      <c r="I238" s="442"/>
      <c r="J238" s="430"/>
      <c r="K238" s="429"/>
      <c r="L238" s="190">
        <v>0</v>
      </c>
      <c r="M238" s="187">
        <v>0</v>
      </c>
      <c r="N238" s="432"/>
      <c r="O238" s="186">
        <v>0</v>
      </c>
      <c r="P238" s="187">
        <v>0</v>
      </c>
      <c r="Q238" s="186">
        <v>0</v>
      </c>
      <c r="R238" s="187">
        <v>0</v>
      </c>
      <c r="S238" s="188"/>
      <c r="T238" s="189"/>
    </row>
    <row r="239" spans="1:20" x14ac:dyDescent="0.2">
      <c r="A239" s="185" t="s">
        <v>307</v>
      </c>
      <c r="B239" s="185" t="s">
        <v>308</v>
      </c>
      <c r="C239" s="429" t="s">
        <v>163</v>
      </c>
      <c r="D239" s="429" t="s">
        <v>697</v>
      </c>
      <c r="E239" s="443">
        <v>3150</v>
      </c>
      <c r="F239" s="434" t="s">
        <v>698</v>
      </c>
      <c r="G239" s="430" t="s">
        <v>699</v>
      </c>
      <c r="H239" s="429"/>
      <c r="I239" s="441"/>
      <c r="J239" s="192"/>
      <c r="K239" s="429" t="s">
        <v>594</v>
      </c>
      <c r="L239" s="190">
        <v>12</v>
      </c>
      <c r="M239" s="187">
        <v>40287.599999999999</v>
      </c>
      <c r="N239" s="431" t="s">
        <v>316</v>
      </c>
      <c r="O239" s="186">
        <v>6</v>
      </c>
      <c r="P239" s="187">
        <v>20100.599999999999</v>
      </c>
      <c r="Q239" s="186">
        <v>6</v>
      </c>
      <c r="R239" s="187">
        <v>41901.199999999997</v>
      </c>
      <c r="S239" s="188"/>
      <c r="T239" s="189"/>
    </row>
    <row r="240" spans="1:20" x14ac:dyDescent="0.2">
      <c r="A240" s="185" t="s">
        <v>307</v>
      </c>
      <c r="B240" s="185" t="s">
        <v>317</v>
      </c>
      <c r="C240" s="429"/>
      <c r="D240" s="429"/>
      <c r="E240" s="443"/>
      <c r="F240" s="432"/>
      <c r="G240" s="430"/>
      <c r="H240" s="429"/>
      <c r="I240" s="442"/>
      <c r="J240" s="192"/>
      <c r="K240" s="429"/>
      <c r="L240" s="190">
        <v>0</v>
      </c>
      <c r="M240" s="187">
        <v>0</v>
      </c>
      <c r="N240" s="432"/>
      <c r="O240" s="186">
        <v>0</v>
      </c>
      <c r="P240" s="187">
        <v>0</v>
      </c>
      <c r="Q240" s="186">
        <v>0</v>
      </c>
      <c r="R240" s="187">
        <v>0</v>
      </c>
      <c r="S240" s="188"/>
      <c r="T240" s="189"/>
    </row>
    <row r="241" spans="1:20" x14ac:dyDescent="0.2">
      <c r="A241" s="185" t="s">
        <v>307</v>
      </c>
      <c r="B241" s="185" t="s">
        <v>308</v>
      </c>
      <c r="C241" s="429" t="s">
        <v>163</v>
      </c>
      <c r="D241" s="429" t="s">
        <v>700</v>
      </c>
      <c r="E241" s="443">
        <v>6500</v>
      </c>
      <c r="F241" s="434" t="s">
        <v>701</v>
      </c>
      <c r="G241" s="430" t="s">
        <v>702</v>
      </c>
      <c r="H241" s="429" t="s">
        <v>528</v>
      </c>
      <c r="I241" s="441" t="s">
        <v>313</v>
      </c>
      <c r="J241" s="430" t="s">
        <v>421</v>
      </c>
      <c r="K241" s="429" t="s">
        <v>594</v>
      </c>
      <c r="L241" s="190">
        <v>12</v>
      </c>
      <c r="M241" s="187">
        <v>81213.600000000006</v>
      </c>
      <c r="N241" s="431" t="s">
        <v>316</v>
      </c>
      <c r="O241" s="186">
        <v>6</v>
      </c>
      <c r="P241" s="187">
        <v>40200.6</v>
      </c>
      <c r="Q241" s="186">
        <v>6</v>
      </c>
      <c r="R241" s="187">
        <v>81501.2</v>
      </c>
      <c r="S241" s="188"/>
      <c r="T241" s="189"/>
    </row>
    <row r="242" spans="1:20" x14ac:dyDescent="0.2">
      <c r="A242" s="185" t="s">
        <v>307</v>
      </c>
      <c r="B242" s="185" t="s">
        <v>317</v>
      </c>
      <c r="C242" s="429"/>
      <c r="D242" s="429"/>
      <c r="E242" s="443"/>
      <c r="F242" s="432"/>
      <c r="G242" s="430"/>
      <c r="H242" s="429"/>
      <c r="I242" s="442"/>
      <c r="J242" s="430"/>
      <c r="K242" s="429"/>
      <c r="L242" s="190">
        <v>0</v>
      </c>
      <c r="M242" s="187">
        <v>0</v>
      </c>
      <c r="N242" s="432"/>
      <c r="O242" s="186">
        <v>0</v>
      </c>
      <c r="P242" s="187">
        <v>0</v>
      </c>
      <c r="Q242" s="186">
        <v>0</v>
      </c>
      <c r="R242" s="187">
        <v>0</v>
      </c>
      <c r="S242" s="188"/>
      <c r="T242" s="189"/>
    </row>
    <row r="243" spans="1:20" x14ac:dyDescent="0.2">
      <c r="A243" s="185" t="s">
        <v>307</v>
      </c>
      <c r="B243" s="185" t="s">
        <v>308</v>
      </c>
      <c r="C243" s="429" t="s">
        <v>163</v>
      </c>
      <c r="D243" s="429" t="s">
        <v>703</v>
      </c>
      <c r="E243" s="443">
        <v>6250</v>
      </c>
      <c r="F243" s="434" t="s">
        <v>704</v>
      </c>
      <c r="G243" s="430" t="s">
        <v>705</v>
      </c>
      <c r="H243" s="429" t="s">
        <v>686</v>
      </c>
      <c r="I243" s="441" t="s">
        <v>313</v>
      </c>
      <c r="J243" s="430" t="s">
        <v>421</v>
      </c>
      <c r="K243" s="429" t="s">
        <v>594</v>
      </c>
      <c r="L243" s="190">
        <v>12</v>
      </c>
      <c r="M243" s="187">
        <v>78213.600000000006</v>
      </c>
      <c r="N243" s="431" t="s">
        <v>316</v>
      </c>
      <c r="O243" s="186">
        <v>6</v>
      </c>
      <c r="P243" s="187">
        <v>38689.75</v>
      </c>
      <c r="Q243" s="186">
        <v>6</v>
      </c>
      <c r="R243" s="187">
        <v>79079.5</v>
      </c>
      <c r="S243" s="188"/>
      <c r="T243" s="189"/>
    </row>
    <row r="244" spans="1:20" x14ac:dyDescent="0.2">
      <c r="A244" s="185" t="s">
        <v>307</v>
      </c>
      <c r="B244" s="185" t="s">
        <v>317</v>
      </c>
      <c r="C244" s="429"/>
      <c r="D244" s="429"/>
      <c r="E244" s="443"/>
      <c r="F244" s="432"/>
      <c r="G244" s="430"/>
      <c r="H244" s="429"/>
      <c r="I244" s="442"/>
      <c r="J244" s="430"/>
      <c r="K244" s="429"/>
      <c r="L244" s="190">
        <v>0</v>
      </c>
      <c r="M244" s="187">
        <v>0</v>
      </c>
      <c r="N244" s="432"/>
      <c r="O244" s="186">
        <v>0</v>
      </c>
      <c r="P244" s="187">
        <v>0</v>
      </c>
      <c r="Q244" s="186">
        <v>0</v>
      </c>
      <c r="R244" s="187">
        <v>0</v>
      </c>
      <c r="S244" s="188"/>
      <c r="T244" s="189"/>
    </row>
    <row r="245" spans="1:20" x14ac:dyDescent="0.2">
      <c r="A245" s="185" t="s">
        <v>307</v>
      </c>
      <c r="B245" s="185" t="s">
        <v>308</v>
      </c>
      <c r="C245" s="429" t="s">
        <v>163</v>
      </c>
      <c r="D245" s="429" t="s">
        <v>636</v>
      </c>
      <c r="E245" s="443">
        <v>3000</v>
      </c>
      <c r="F245" s="434" t="s">
        <v>706</v>
      </c>
      <c r="G245" s="430" t="s">
        <v>707</v>
      </c>
      <c r="H245" s="429" t="s">
        <v>457</v>
      </c>
      <c r="I245" s="441" t="s">
        <v>313</v>
      </c>
      <c r="J245" s="430" t="s">
        <v>328</v>
      </c>
      <c r="K245" s="429" t="s">
        <v>594</v>
      </c>
      <c r="L245" s="190">
        <v>12</v>
      </c>
      <c r="M245" s="187">
        <v>39213.599999999999</v>
      </c>
      <c r="N245" s="431" t="s">
        <v>316</v>
      </c>
      <c r="O245" s="186">
        <v>6</v>
      </c>
      <c r="P245" s="187">
        <v>19200.599999999999</v>
      </c>
      <c r="Q245" s="186">
        <v>6</v>
      </c>
      <c r="R245" s="187">
        <v>40101.199999999997</v>
      </c>
      <c r="S245" s="188"/>
      <c r="T245" s="189"/>
    </row>
    <row r="246" spans="1:20" x14ac:dyDescent="0.2">
      <c r="A246" s="185" t="s">
        <v>307</v>
      </c>
      <c r="B246" s="185" t="s">
        <v>317</v>
      </c>
      <c r="C246" s="429"/>
      <c r="D246" s="429"/>
      <c r="E246" s="443"/>
      <c r="F246" s="432"/>
      <c r="G246" s="430"/>
      <c r="H246" s="429"/>
      <c r="I246" s="442"/>
      <c r="J246" s="430" t="s">
        <v>318</v>
      </c>
      <c r="K246" s="429"/>
      <c r="L246" s="190">
        <v>0</v>
      </c>
      <c r="M246" s="187">
        <v>0</v>
      </c>
      <c r="N246" s="432"/>
      <c r="O246" s="186">
        <v>0</v>
      </c>
      <c r="P246" s="187">
        <v>0</v>
      </c>
      <c r="Q246" s="186">
        <v>0</v>
      </c>
      <c r="R246" s="187">
        <v>0</v>
      </c>
      <c r="S246" s="188"/>
      <c r="T246" s="189"/>
    </row>
    <row r="247" spans="1:20" x14ac:dyDescent="0.2">
      <c r="A247" s="191" t="s">
        <v>307</v>
      </c>
      <c r="B247" s="191" t="s">
        <v>308</v>
      </c>
      <c r="C247" s="429" t="s">
        <v>163</v>
      </c>
      <c r="D247" s="429" t="s">
        <v>708</v>
      </c>
      <c r="E247" s="443">
        <v>5500</v>
      </c>
      <c r="F247" s="434" t="s">
        <v>709</v>
      </c>
      <c r="G247" s="430" t="s">
        <v>710</v>
      </c>
      <c r="H247" s="429" t="s">
        <v>322</v>
      </c>
      <c r="I247" s="441" t="s">
        <v>313</v>
      </c>
      <c r="J247" s="430" t="s">
        <v>323</v>
      </c>
      <c r="K247" s="429" t="s">
        <v>594</v>
      </c>
      <c r="L247" s="190">
        <v>12</v>
      </c>
      <c r="M247" s="187">
        <v>69213.600000000006</v>
      </c>
      <c r="N247" s="431" t="s">
        <v>316</v>
      </c>
      <c r="O247" s="186">
        <v>6</v>
      </c>
      <c r="P247" s="187">
        <v>34200.6</v>
      </c>
      <c r="Q247" s="186">
        <v>6</v>
      </c>
      <c r="R247" s="187">
        <v>70101.2</v>
      </c>
      <c r="S247" s="188"/>
      <c r="T247" s="189"/>
    </row>
    <row r="248" spans="1:20" x14ac:dyDescent="0.2">
      <c r="A248" s="191" t="s">
        <v>307</v>
      </c>
      <c r="B248" s="191" t="s">
        <v>317</v>
      </c>
      <c r="C248" s="429"/>
      <c r="D248" s="429"/>
      <c r="E248" s="443"/>
      <c r="F248" s="432"/>
      <c r="G248" s="430"/>
      <c r="H248" s="429"/>
      <c r="I248" s="442"/>
      <c r="J248" s="430"/>
      <c r="K248" s="429"/>
      <c r="L248" s="190">
        <v>0</v>
      </c>
      <c r="M248" s="187">
        <v>0</v>
      </c>
      <c r="N248" s="432"/>
      <c r="O248" s="186">
        <v>0</v>
      </c>
      <c r="P248" s="187">
        <v>0</v>
      </c>
      <c r="Q248" s="186">
        <v>0</v>
      </c>
      <c r="R248" s="187">
        <v>0</v>
      </c>
      <c r="S248" s="188"/>
      <c r="T248" s="189"/>
    </row>
    <row r="249" spans="1:20" x14ac:dyDescent="0.2">
      <c r="A249" s="191" t="s">
        <v>307</v>
      </c>
      <c r="B249" s="191" t="s">
        <v>308</v>
      </c>
      <c r="C249" s="429" t="s">
        <v>163</v>
      </c>
      <c r="D249" s="429" t="s">
        <v>711</v>
      </c>
      <c r="E249" s="443">
        <v>5800</v>
      </c>
      <c r="F249" s="434" t="s">
        <v>712</v>
      </c>
      <c r="G249" s="430" t="s">
        <v>713</v>
      </c>
      <c r="H249" s="429" t="s">
        <v>504</v>
      </c>
      <c r="I249" s="441" t="s">
        <v>313</v>
      </c>
      <c r="J249" s="430" t="s">
        <v>505</v>
      </c>
      <c r="K249" s="429" t="s">
        <v>594</v>
      </c>
      <c r="L249" s="190">
        <v>12</v>
      </c>
      <c r="M249" s="187">
        <v>72813.600000000006</v>
      </c>
      <c r="N249" s="431" t="s">
        <v>316</v>
      </c>
      <c r="O249" s="186">
        <v>6</v>
      </c>
      <c r="P249" s="187">
        <v>36000.6</v>
      </c>
      <c r="Q249" s="186">
        <v>6</v>
      </c>
      <c r="R249" s="187">
        <v>73701.2</v>
      </c>
      <c r="S249" s="188"/>
      <c r="T249" s="189"/>
    </row>
    <row r="250" spans="1:20" x14ac:dyDescent="0.2">
      <c r="A250" s="191" t="s">
        <v>307</v>
      </c>
      <c r="B250" s="191" t="s">
        <v>317</v>
      </c>
      <c r="C250" s="429"/>
      <c r="D250" s="429"/>
      <c r="E250" s="443"/>
      <c r="F250" s="432"/>
      <c r="G250" s="430"/>
      <c r="H250" s="429"/>
      <c r="I250" s="442"/>
      <c r="J250" s="430" t="s">
        <v>318</v>
      </c>
      <c r="K250" s="429"/>
      <c r="L250" s="190">
        <v>0</v>
      </c>
      <c r="M250" s="187">
        <v>0</v>
      </c>
      <c r="N250" s="432"/>
      <c r="O250" s="186">
        <v>0</v>
      </c>
      <c r="P250" s="187">
        <v>0</v>
      </c>
      <c r="Q250" s="186">
        <v>0</v>
      </c>
      <c r="R250" s="187">
        <v>0</v>
      </c>
      <c r="S250" s="188"/>
      <c r="T250" s="189"/>
    </row>
    <row r="251" spans="1:20" x14ac:dyDescent="0.2">
      <c r="A251" s="191" t="s">
        <v>307</v>
      </c>
      <c r="B251" s="191" t="s">
        <v>308</v>
      </c>
      <c r="C251" s="429" t="s">
        <v>163</v>
      </c>
      <c r="D251" s="429" t="s">
        <v>714</v>
      </c>
      <c r="E251" s="443">
        <v>2300</v>
      </c>
      <c r="F251" s="434" t="s">
        <v>715</v>
      </c>
      <c r="G251" s="430" t="s">
        <v>716</v>
      </c>
      <c r="H251" s="429"/>
      <c r="I251" s="441" t="s">
        <v>313</v>
      </c>
      <c r="J251" s="192"/>
      <c r="K251" s="429" t="s">
        <v>594</v>
      </c>
      <c r="L251" s="190">
        <v>12</v>
      </c>
      <c r="M251" s="187">
        <v>30705.439999999999</v>
      </c>
      <c r="N251" s="431" t="s">
        <v>316</v>
      </c>
      <c r="O251" s="186">
        <v>6</v>
      </c>
      <c r="P251" s="187">
        <v>14959.2</v>
      </c>
      <c r="Q251" s="186">
        <v>6</v>
      </c>
      <c r="R251" s="187">
        <v>31618.400000000001</v>
      </c>
      <c r="S251" s="188"/>
      <c r="T251" s="189"/>
    </row>
    <row r="252" spans="1:20" x14ac:dyDescent="0.2">
      <c r="A252" s="191" t="s">
        <v>307</v>
      </c>
      <c r="B252" s="191" t="s">
        <v>317</v>
      </c>
      <c r="C252" s="429"/>
      <c r="D252" s="429"/>
      <c r="E252" s="443"/>
      <c r="F252" s="432"/>
      <c r="G252" s="430"/>
      <c r="H252" s="429"/>
      <c r="I252" s="442"/>
      <c r="J252" s="192"/>
      <c r="K252" s="429"/>
      <c r="L252" s="190">
        <v>0</v>
      </c>
      <c r="M252" s="187">
        <v>0</v>
      </c>
      <c r="N252" s="432"/>
      <c r="O252" s="186">
        <v>0</v>
      </c>
      <c r="P252" s="187">
        <v>0</v>
      </c>
      <c r="Q252" s="186">
        <v>0</v>
      </c>
      <c r="R252" s="187">
        <v>0</v>
      </c>
      <c r="S252" s="188"/>
      <c r="T252" s="189"/>
    </row>
    <row r="253" spans="1:20" x14ac:dyDescent="0.2">
      <c r="A253" s="191" t="s">
        <v>307</v>
      </c>
      <c r="B253" s="191" t="s">
        <v>308</v>
      </c>
      <c r="C253" s="429" t="s">
        <v>163</v>
      </c>
      <c r="D253" s="429" t="s">
        <v>663</v>
      </c>
      <c r="E253" s="443">
        <v>3500</v>
      </c>
      <c r="F253" s="434" t="s">
        <v>717</v>
      </c>
      <c r="G253" s="430" t="s">
        <v>718</v>
      </c>
      <c r="H253" s="429"/>
      <c r="I253" s="441"/>
      <c r="J253" s="192"/>
      <c r="K253" s="429" t="s">
        <v>594</v>
      </c>
      <c r="L253" s="190">
        <v>12</v>
      </c>
      <c r="M253" s="187">
        <v>42600</v>
      </c>
      <c r="N253" s="431" t="s">
        <v>316</v>
      </c>
      <c r="O253" s="186">
        <v>6</v>
      </c>
      <c r="P253" s="187">
        <v>20996.11</v>
      </c>
      <c r="Q253" s="186">
        <v>6</v>
      </c>
      <c r="R253" s="187">
        <v>43692.22</v>
      </c>
      <c r="S253" s="188"/>
      <c r="T253" s="189"/>
    </row>
    <row r="254" spans="1:20" x14ac:dyDescent="0.2">
      <c r="A254" s="191" t="s">
        <v>307</v>
      </c>
      <c r="B254" s="191" t="s">
        <v>317</v>
      </c>
      <c r="C254" s="429"/>
      <c r="D254" s="429"/>
      <c r="E254" s="443"/>
      <c r="F254" s="432"/>
      <c r="G254" s="430"/>
      <c r="H254" s="429"/>
      <c r="I254" s="442"/>
      <c r="J254" s="192"/>
      <c r="K254" s="429"/>
      <c r="L254" s="190">
        <v>0</v>
      </c>
      <c r="M254" s="187">
        <v>0</v>
      </c>
      <c r="N254" s="432"/>
      <c r="O254" s="186">
        <v>0</v>
      </c>
      <c r="P254" s="187">
        <v>0</v>
      </c>
      <c r="Q254" s="186">
        <v>0</v>
      </c>
      <c r="R254" s="187">
        <v>0</v>
      </c>
      <c r="S254" s="188"/>
      <c r="T254" s="189"/>
    </row>
    <row r="255" spans="1:20" x14ac:dyDescent="0.2">
      <c r="A255" s="191" t="s">
        <v>307</v>
      </c>
      <c r="B255" s="191" t="s">
        <v>308</v>
      </c>
      <c r="C255" s="429" t="s">
        <v>163</v>
      </c>
      <c r="D255" s="429" t="s">
        <v>719</v>
      </c>
      <c r="E255" s="443">
        <v>5500</v>
      </c>
      <c r="F255" s="434" t="s">
        <v>720</v>
      </c>
      <c r="G255" s="430" t="s">
        <v>721</v>
      </c>
      <c r="H255" s="429" t="s">
        <v>322</v>
      </c>
      <c r="I255" s="441" t="s">
        <v>313</v>
      </c>
      <c r="J255" s="430" t="s">
        <v>323</v>
      </c>
      <c r="K255" s="429" t="s">
        <v>594</v>
      </c>
      <c r="L255" s="190">
        <v>12</v>
      </c>
      <c r="M255" s="187">
        <v>69213.600000000006</v>
      </c>
      <c r="N255" s="431" t="s">
        <v>316</v>
      </c>
      <c r="O255" s="186">
        <v>6</v>
      </c>
      <c r="P255" s="187">
        <v>34200.6</v>
      </c>
      <c r="Q255" s="186">
        <v>6</v>
      </c>
      <c r="R255" s="187">
        <v>70101.2</v>
      </c>
      <c r="S255" s="188"/>
      <c r="T255" s="189"/>
    </row>
    <row r="256" spans="1:20" x14ac:dyDescent="0.2">
      <c r="A256" s="191" t="s">
        <v>307</v>
      </c>
      <c r="B256" s="191" t="s">
        <v>317</v>
      </c>
      <c r="C256" s="429"/>
      <c r="D256" s="429"/>
      <c r="E256" s="443"/>
      <c r="F256" s="432"/>
      <c r="G256" s="430"/>
      <c r="H256" s="429"/>
      <c r="I256" s="442"/>
      <c r="J256" s="430"/>
      <c r="K256" s="429"/>
      <c r="L256" s="190">
        <v>0</v>
      </c>
      <c r="M256" s="187">
        <v>0</v>
      </c>
      <c r="N256" s="432"/>
      <c r="O256" s="186">
        <v>0</v>
      </c>
      <c r="P256" s="187">
        <v>0</v>
      </c>
      <c r="Q256" s="186">
        <v>0</v>
      </c>
      <c r="R256" s="187">
        <v>0</v>
      </c>
      <c r="S256" s="188"/>
      <c r="T256" s="189"/>
    </row>
    <row r="257" spans="1:20" x14ac:dyDescent="0.2">
      <c r="A257" s="191" t="s">
        <v>307</v>
      </c>
      <c r="B257" s="191" t="s">
        <v>308</v>
      </c>
      <c r="C257" s="429" t="s">
        <v>163</v>
      </c>
      <c r="D257" s="429" t="s">
        <v>722</v>
      </c>
      <c r="E257" s="443">
        <v>3100</v>
      </c>
      <c r="F257" s="434" t="s">
        <v>723</v>
      </c>
      <c r="G257" s="430" t="s">
        <v>724</v>
      </c>
      <c r="H257" s="429"/>
      <c r="I257" s="441" t="s">
        <v>725</v>
      </c>
      <c r="J257" s="192"/>
      <c r="K257" s="429" t="s">
        <v>594</v>
      </c>
      <c r="L257" s="190">
        <v>12</v>
      </c>
      <c r="M257" s="187">
        <v>40404.339999999997</v>
      </c>
      <c r="N257" s="431" t="s">
        <v>316</v>
      </c>
      <c r="O257" s="186">
        <v>6</v>
      </c>
      <c r="P257" s="187">
        <v>19798.66</v>
      </c>
      <c r="Q257" s="186">
        <v>6</v>
      </c>
      <c r="R257" s="187">
        <v>41297.32</v>
      </c>
      <c r="S257" s="188"/>
      <c r="T257" s="189"/>
    </row>
    <row r="258" spans="1:20" x14ac:dyDescent="0.2">
      <c r="A258" s="191" t="s">
        <v>307</v>
      </c>
      <c r="B258" s="191" t="s">
        <v>317</v>
      </c>
      <c r="C258" s="429"/>
      <c r="D258" s="429"/>
      <c r="E258" s="443"/>
      <c r="F258" s="432"/>
      <c r="G258" s="430"/>
      <c r="H258" s="429"/>
      <c r="I258" s="442"/>
      <c r="J258" s="192"/>
      <c r="K258" s="429"/>
      <c r="L258" s="190">
        <v>0</v>
      </c>
      <c r="M258" s="187">
        <v>0</v>
      </c>
      <c r="N258" s="432"/>
      <c r="O258" s="186">
        <v>0</v>
      </c>
      <c r="P258" s="187">
        <v>0</v>
      </c>
      <c r="Q258" s="186">
        <v>0</v>
      </c>
      <c r="R258" s="187">
        <v>0</v>
      </c>
      <c r="S258" s="188"/>
      <c r="T258" s="189"/>
    </row>
    <row r="259" spans="1:20" x14ac:dyDescent="0.2">
      <c r="A259" s="191" t="s">
        <v>307</v>
      </c>
      <c r="B259" s="191" t="s">
        <v>308</v>
      </c>
      <c r="C259" s="429" t="s">
        <v>163</v>
      </c>
      <c r="D259" s="429" t="s">
        <v>726</v>
      </c>
      <c r="E259" s="443">
        <v>4300</v>
      </c>
      <c r="F259" s="434" t="s">
        <v>727</v>
      </c>
      <c r="G259" s="430" t="s">
        <v>728</v>
      </c>
      <c r="H259" s="429" t="s">
        <v>322</v>
      </c>
      <c r="I259" s="441" t="s">
        <v>313</v>
      </c>
      <c r="J259" s="430" t="s">
        <v>323</v>
      </c>
      <c r="K259" s="429" t="s">
        <v>594</v>
      </c>
      <c r="L259" s="190">
        <v>12</v>
      </c>
      <c r="M259" s="187">
        <v>54813.599999999999</v>
      </c>
      <c r="N259" s="431" t="s">
        <v>316</v>
      </c>
      <c r="O259" s="186">
        <v>6</v>
      </c>
      <c r="P259" s="187">
        <v>39741.43</v>
      </c>
      <c r="Q259" s="186">
        <v>6</v>
      </c>
      <c r="R259" s="187">
        <v>81182.86</v>
      </c>
      <c r="S259" s="188"/>
      <c r="T259" s="189"/>
    </row>
    <row r="260" spans="1:20" x14ac:dyDescent="0.2">
      <c r="A260" s="191" t="s">
        <v>307</v>
      </c>
      <c r="B260" s="191" t="s">
        <v>317</v>
      </c>
      <c r="C260" s="429"/>
      <c r="D260" s="429"/>
      <c r="E260" s="443"/>
      <c r="F260" s="432"/>
      <c r="G260" s="430"/>
      <c r="H260" s="429"/>
      <c r="I260" s="442"/>
      <c r="J260" s="430"/>
      <c r="K260" s="429"/>
      <c r="L260" s="190">
        <v>0</v>
      </c>
      <c r="M260" s="187">
        <v>0</v>
      </c>
      <c r="N260" s="432"/>
      <c r="O260" s="186">
        <v>0</v>
      </c>
      <c r="P260" s="187">
        <v>0</v>
      </c>
      <c r="Q260" s="186">
        <v>0</v>
      </c>
      <c r="R260" s="187">
        <v>1700</v>
      </c>
      <c r="S260" s="188"/>
      <c r="T260" s="189"/>
    </row>
    <row r="261" spans="1:20" x14ac:dyDescent="0.2">
      <c r="A261" s="191" t="s">
        <v>307</v>
      </c>
      <c r="B261" s="191" t="s">
        <v>308</v>
      </c>
      <c r="C261" s="429" t="s">
        <v>163</v>
      </c>
      <c r="D261" s="429" t="s">
        <v>729</v>
      </c>
      <c r="E261" s="443">
        <v>3700</v>
      </c>
      <c r="F261" s="434" t="s">
        <v>730</v>
      </c>
      <c r="G261" s="430" t="s">
        <v>731</v>
      </c>
      <c r="H261" s="429" t="s">
        <v>457</v>
      </c>
      <c r="I261" s="441" t="s">
        <v>732</v>
      </c>
      <c r="J261" s="430" t="s">
        <v>328</v>
      </c>
      <c r="K261" s="429" t="s">
        <v>594</v>
      </c>
      <c r="L261" s="190">
        <v>12</v>
      </c>
      <c r="M261" s="187">
        <v>47613.599999999999</v>
      </c>
      <c r="N261" s="431" t="s">
        <v>316</v>
      </c>
      <c r="O261" s="186">
        <v>6</v>
      </c>
      <c r="P261" s="187">
        <v>23400.6</v>
      </c>
      <c r="Q261" s="186">
        <v>6</v>
      </c>
      <c r="R261" s="187">
        <v>48501.2</v>
      </c>
      <c r="S261" s="188"/>
      <c r="T261" s="189"/>
    </row>
    <row r="262" spans="1:20" x14ac:dyDescent="0.2">
      <c r="A262" s="191" t="s">
        <v>307</v>
      </c>
      <c r="B262" s="191" t="s">
        <v>317</v>
      </c>
      <c r="C262" s="429"/>
      <c r="D262" s="429"/>
      <c r="E262" s="443"/>
      <c r="F262" s="432"/>
      <c r="G262" s="430"/>
      <c r="H262" s="429"/>
      <c r="I262" s="442"/>
      <c r="J262" s="430" t="s">
        <v>318</v>
      </c>
      <c r="K262" s="429"/>
      <c r="L262" s="190">
        <v>0</v>
      </c>
      <c r="M262" s="187">
        <v>0</v>
      </c>
      <c r="N262" s="432"/>
      <c r="O262" s="186">
        <v>0</v>
      </c>
      <c r="P262" s="187">
        <v>0</v>
      </c>
      <c r="Q262" s="186">
        <v>0</v>
      </c>
      <c r="R262" s="187">
        <v>0</v>
      </c>
      <c r="S262" s="188"/>
      <c r="T262" s="189"/>
    </row>
    <row r="263" spans="1:20" x14ac:dyDescent="0.2">
      <c r="A263" s="191" t="s">
        <v>307</v>
      </c>
      <c r="B263" s="191" t="s">
        <v>308</v>
      </c>
      <c r="C263" s="429" t="s">
        <v>163</v>
      </c>
      <c r="D263" s="429" t="s">
        <v>612</v>
      </c>
      <c r="E263" s="443">
        <v>7900</v>
      </c>
      <c r="F263" s="434" t="s">
        <v>733</v>
      </c>
      <c r="G263" s="430" t="s">
        <v>734</v>
      </c>
      <c r="H263" s="429" t="s">
        <v>322</v>
      </c>
      <c r="I263" s="441" t="s">
        <v>313</v>
      </c>
      <c r="J263" s="430" t="s">
        <v>323</v>
      </c>
      <c r="K263" s="429" t="s">
        <v>594</v>
      </c>
      <c r="L263" s="190">
        <v>6</v>
      </c>
      <c r="M263" s="187">
        <v>0</v>
      </c>
      <c r="N263" s="431" t="s">
        <v>316</v>
      </c>
      <c r="O263" s="186">
        <v>0</v>
      </c>
      <c r="P263" s="187">
        <v>0</v>
      </c>
      <c r="Q263" s="186">
        <v>0</v>
      </c>
      <c r="R263" s="187">
        <v>0</v>
      </c>
      <c r="S263" s="188"/>
      <c r="T263" s="189"/>
    </row>
    <row r="264" spans="1:20" x14ac:dyDescent="0.2">
      <c r="A264" s="191" t="s">
        <v>307</v>
      </c>
      <c r="B264" s="191" t="s">
        <v>317</v>
      </c>
      <c r="C264" s="429"/>
      <c r="D264" s="429"/>
      <c r="E264" s="443"/>
      <c r="F264" s="432"/>
      <c r="G264" s="430"/>
      <c r="H264" s="429"/>
      <c r="I264" s="442"/>
      <c r="J264" s="430"/>
      <c r="K264" s="429"/>
      <c r="L264" s="190">
        <v>6</v>
      </c>
      <c r="M264" s="187">
        <v>98513.600000000006</v>
      </c>
      <c r="N264" s="432"/>
      <c r="O264" s="186">
        <v>6</v>
      </c>
      <c r="P264" s="187">
        <v>48600.6</v>
      </c>
      <c r="Q264" s="186">
        <v>6</v>
      </c>
      <c r="R264" s="187">
        <v>98901.2</v>
      </c>
      <c r="S264" s="188"/>
      <c r="T264" s="189"/>
    </row>
    <row r="265" spans="1:20" x14ac:dyDescent="0.2">
      <c r="A265" s="191" t="s">
        <v>307</v>
      </c>
      <c r="B265" s="193" t="s">
        <v>308</v>
      </c>
      <c r="C265" s="429" t="s">
        <v>163</v>
      </c>
      <c r="D265" s="429" t="s">
        <v>735</v>
      </c>
      <c r="E265" s="443">
        <v>5000</v>
      </c>
      <c r="F265" s="434" t="s">
        <v>736</v>
      </c>
      <c r="G265" s="430" t="s">
        <v>737</v>
      </c>
      <c r="H265" s="429" t="s">
        <v>457</v>
      </c>
      <c r="I265" s="441" t="s">
        <v>346</v>
      </c>
      <c r="J265" s="430" t="s">
        <v>328</v>
      </c>
      <c r="K265" s="429" t="s">
        <v>594</v>
      </c>
      <c r="L265" s="190">
        <v>6</v>
      </c>
      <c r="M265" s="187">
        <v>0</v>
      </c>
      <c r="N265" s="431" t="s">
        <v>316</v>
      </c>
      <c r="O265" s="186">
        <v>0</v>
      </c>
      <c r="P265" s="187">
        <v>0</v>
      </c>
      <c r="Q265" s="186">
        <v>0</v>
      </c>
      <c r="R265" s="187">
        <v>0</v>
      </c>
      <c r="S265" s="188"/>
      <c r="T265" s="189"/>
    </row>
    <row r="266" spans="1:20" x14ac:dyDescent="0.2">
      <c r="A266" s="193" t="s">
        <v>307</v>
      </c>
      <c r="B266" s="191" t="s">
        <v>317</v>
      </c>
      <c r="C266" s="441"/>
      <c r="D266" s="441"/>
      <c r="E266" s="443"/>
      <c r="F266" s="432"/>
      <c r="G266" s="430"/>
      <c r="H266" s="429"/>
      <c r="I266" s="442"/>
      <c r="J266" s="430" t="s">
        <v>318</v>
      </c>
      <c r="K266" s="429"/>
      <c r="L266" s="190">
        <v>6</v>
      </c>
      <c r="M266" s="187">
        <v>63711.86</v>
      </c>
      <c r="N266" s="432"/>
      <c r="O266" s="186">
        <v>6</v>
      </c>
      <c r="P266" s="187">
        <v>31200.6</v>
      </c>
      <c r="Q266" s="186">
        <v>6</v>
      </c>
      <c r="R266" s="187">
        <v>64101.2</v>
      </c>
      <c r="S266" s="188"/>
      <c r="T266" s="189"/>
    </row>
    <row r="267" spans="1:20" s="7" customFormat="1" ht="22.5" customHeight="1" x14ac:dyDescent="0.2">
      <c r="A267" s="191" t="s">
        <v>307</v>
      </c>
      <c r="B267" s="191" t="s">
        <v>317</v>
      </c>
      <c r="C267" s="194" t="s">
        <v>163</v>
      </c>
      <c r="D267" s="195" t="s">
        <v>738</v>
      </c>
      <c r="E267" s="196">
        <v>6500</v>
      </c>
      <c r="F267" s="194" t="s">
        <v>739</v>
      </c>
      <c r="G267" s="197" t="s">
        <v>740</v>
      </c>
      <c r="H267" s="198" t="s">
        <v>327</v>
      </c>
      <c r="I267" s="199" t="s">
        <v>313</v>
      </c>
      <c r="J267" s="200" t="s">
        <v>328</v>
      </c>
      <c r="K267" s="201"/>
      <c r="L267" s="201"/>
      <c r="M267" s="194"/>
      <c r="N267" s="202" t="s">
        <v>316</v>
      </c>
      <c r="O267" s="203">
        <v>4</v>
      </c>
      <c r="P267" s="187">
        <v>24130.62</v>
      </c>
      <c r="Q267" s="449"/>
      <c r="R267" s="450"/>
      <c r="S267" s="188"/>
    </row>
    <row r="268" spans="1:20" s="7" customFormat="1" ht="22.5" customHeight="1" x14ac:dyDescent="0.2">
      <c r="A268" s="191" t="s">
        <v>307</v>
      </c>
      <c r="B268" s="191" t="s">
        <v>317</v>
      </c>
      <c r="C268" s="194" t="s">
        <v>163</v>
      </c>
      <c r="D268" s="195" t="s">
        <v>741</v>
      </c>
      <c r="E268" s="196">
        <v>8000</v>
      </c>
      <c r="F268" s="194" t="s">
        <v>742</v>
      </c>
      <c r="G268" s="197" t="s">
        <v>743</v>
      </c>
      <c r="H268" s="198" t="s">
        <v>322</v>
      </c>
      <c r="I268" s="199" t="s">
        <v>313</v>
      </c>
      <c r="J268" s="200" t="s">
        <v>323</v>
      </c>
      <c r="K268" s="201"/>
      <c r="L268" s="201"/>
      <c r="M268" s="194"/>
      <c r="N268" s="202" t="s">
        <v>316</v>
      </c>
      <c r="O268" s="203">
        <v>4</v>
      </c>
      <c r="P268" s="187">
        <v>30078.530000000002</v>
      </c>
      <c r="Q268" s="451"/>
      <c r="R268" s="452"/>
      <c r="S268" s="188"/>
    </row>
    <row r="269" spans="1:20" s="7" customFormat="1" ht="22.5" customHeight="1" x14ac:dyDescent="0.2">
      <c r="A269" s="191" t="s">
        <v>307</v>
      </c>
      <c r="B269" s="191" t="s">
        <v>317</v>
      </c>
      <c r="C269" s="194" t="s">
        <v>163</v>
      </c>
      <c r="D269" s="195" t="s">
        <v>744</v>
      </c>
      <c r="E269" s="196">
        <v>7000</v>
      </c>
      <c r="F269" s="194" t="s">
        <v>745</v>
      </c>
      <c r="G269" s="197" t="s">
        <v>746</v>
      </c>
      <c r="H269" s="198"/>
      <c r="I269" s="199"/>
      <c r="J269" s="200"/>
      <c r="K269" s="201"/>
      <c r="L269" s="201"/>
      <c r="M269" s="194"/>
      <c r="N269" s="202" t="s">
        <v>316</v>
      </c>
      <c r="O269" s="203">
        <v>4</v>
      </c>
      <c r="P269" s="187">
        <v>30078.530000000002</v>
      </c>
      <c r="Q269" s="451"/>
      <c r="R269" s="452"/>
      <c r="S269" s="188"/>
    </row>
    <row r="270" spans="1:20" s="7" customFormat="1" ht="22.5" customHeight="1" x14ac:dyDescent="0.2">
      <c r="A270" s="191" t="s">
        <v>307</v>
      </c>
      <c r="B270" s="191" t="s">
        <v>317</v>
      </c>
      <c r="C270" s="194" t="s">
        <v>163</v>
      </c>
      <c r="D270" s="195" t="s">
        <v>747</v>
      </c>
      <c r="E270" s="196">
        <v>7000</v>
      </c>
      <c r="F270" s="194" t="s">
        <v>748</v>
      </c>
      <c r="G270" s="197" t="s">
        <v>749</v>
      </c>
      <c r="H270" s="198" t="s">
        <v>750</v>
      </c>
      <c r="I270" s="199" t="s">
        <v>313</v>
      </c>
      <c r="J270" s="200" t="s">
        <v>421</v>
      </c>
      <c r="K270" s="201"/>
      <c r="L270" s="201"/>
      <c r="M270" s="194"/>
      <c r="N270" s="202" t="s">
        <v>316</v>
      </c>
      <c r="O270" s="203">
        <v>4</v>
      </c>
      <c r="P270" s="187">
        <v>26402.63</v>
      </c>
      <c r="Q270" s="451"/>
      <c r="R270" s="452"/>
      <c r="S270" s="188"/>
    </row>
    <row r="271" spans="1:20" s="7" customFormat="1" ht="22.5" customHeight="1" x14ac:dyDescent="0.2">
      <c r="A271" s="191" t="s">
        <v>307</v>
      </c>
      <c r="B271" s="191" t="s">
        <v>317</v>
      </c>
      <c r="C271" s="194" t="s">
        <v>163</v>
      </c>
      <c r="D271" s="195" t="s">
        <v>751</v>
      </c>
      <c r="E271" s="196">
        <v>5000</v>
      </c>
      <c r="F271" s="194" t="s">
        <v>752</v>
      </c>
      <c r="G271" s="197" t="s">
        <v>753</v>
      </c>
      <c r="H271" s="198" t="s">
        <v>754</v>
      </c>
      <c r="I271" s="199" t="s">
        <v>313</v>
      </c>
      <c r="J271" s="200" t="s">
        <v>755</v>
      </c>
      <c r="K271" s="201"/>
      <c r="L271" s="201"/>
      <c r="M271" s="194"/>
      <c r="N271" s="202" t="s">
        <v>316</v>
      </c>
      <c r="O271" s="203">
        <v>4</v>
      </c>
      <c r="P271" s="187">
        <v>26411.87</v>
      </c>
      <c r="Q271" s="451"/>
      <c r="R271" s="452"/>
      <c r="S271" s="188"/>
    </row>
    <row r="272" spans="1:20" s="7" customFormat="1" ht="22.5" customHeight="1" x14ac:dyDescent="0.2">
      <c r="A272" s="191" t="s">
        <v>307</v>
      </c>
      <c r="B272" s="191" t="s">
        <v>317</v>
      </c>
      <c r="C272" s="194" t="s">
        <v>163</v>
      </c>
      <c r="D272" s="195" t="s">
        <v>756</v>
      </c>
      <c r="E272" s="196">
        <v>6500</v>
      </c>
      <c r="F272" s="194" t="s">
        <v>757</v>
      </c>
      <c r="G272" s="197" t="s">
        <v>758</v>
      </c>
      <c r="H272" s="198"/>
      <c r="I272" s="199"/>
      <c r="J272" s="200"/>
      <c r="K272" s="201"/>
      <c r="L272" s="201"/>
      <c r="M272" s="194"/>
      <c r="N272" s="202" t="s">
        <v>316</v>
      </c>
      <c r="O272" s="203">
        <v>4</v>
      </c>
      <c r="P272" s="187">
        <v>19059.780000000002</v>
      </c>
      <c r="Q272" s="451"/>
      <c r="R272" s="452"/>
      <c r="S272" s="188"/>
    </row>
    <row r="273" spans="1:19" s="7" customFormat="1" ht="22.5" customHeight="1" x14ac:dyDescent="0.2">
      <c r="A273" s="191" t="s">
        <v>307</v>
      </c>
      <c r="B273" s="191" t="s">
        <v>317</v>
      </c>
      <c r="C273" s="194" t="s">
        <v>163</v>
      </c>
      <c r="D273" s="195" t="s">
        <v>759</v>
      </c>
      <c r="E273" s="196">
        <v>8500</v>
      </c>
      <c r="F273" s="194" t="s">
        <v>760</v>
      </c>
      <c r="G273" s="197" t="s">
        <v>761</v>
      </c>
      <c r="H273" s="198" t="s">
        <v>327</v>
      </c>
      <c r="I273" s="199" t="s">
        <v>313</v>
      </c>
      <c r="J273" s="200" t="s">
        <v>328</v>
      </c>
      <c r="K273" s="201"/>
      <c r="L273" s="201"/>
      <c r="M273" s="194"/>
      <c r="N273" s="202" t="s">
        <v>316</v>
      </c>
      <c r="O273" s="203">
        <v>4</v>
      </c>
      <c r="P273" s="187">
        <v>24578.530000000002</v>
      </c>
      <c r="Q273" s="451"/>
      <c r="R273" s="452"/>
      <c r="S273" s="188"/>
    </row>
    <row r="274" spans="1:19" s="7" customFormat="1" ht="22.5" customHeight="1" x14ac:dyDescent="0.2">
      <c r="A274" s="191" t="s">
        <v>307</v>
      </c>
      <c r="B274" s="191" t="s">
        <v>317</v>
      </c>
      <c r="C274" s="194" t="s">
        <v>163</v>
      </c>
      <c r="D274" s="195" t="s">
        <v>762</v>
      </c>
      <c r="E274" s="196">
        <v>7200</v>
      </c>
      <c r="F274" s="194" t="s">
        <v>763</v>
      </c>
      <c r="G274" s="197" t="s">
        <v>764</v>
      </c>
      <c r="H274" s="198" t="s">
        <v>765</v>
      </c>
      <c r="I274" s="199" t="s">
        <v>313</v>
      </c>
      <c r="J274" s="200" t="s">
        <v>766</v>
      </c>
      <c r="K274" s="201"/>
      <c r="L274" s="201"/>
      <c r="M274" s="194"/>
      <c r="N274" s="202" t="s">
        <v>316</v>
      </c>
      <c r="O274" s="203">
        <v>4</v>
      </c>
      <c r="P274" s="187">
        <v>31883.54</v>
      </c>
      <c r="Q274" s="451"/>
      <c r="R274" s="452"/>
      <c r="S274" s="188"/>
    </row>
    <row r="275" spans="1:19" s="7" customFormat="1" ht="22.5" customHeight="1" x14ac:dyDescent="0.2">
      <c r="A275" s="191" t="s">
        <v>307</v>
      </c>
      <c r="B275" s="191" t="s">
        <v>317</v>
      </c>
      <c r="C275" s="194" t="s">
        <v>163</v>
      </c>
      <c r="D275" s="195" t="s">
        <v>767</v>
      </c>
      <c r="E275" s="196">
        <v>7000</v>
      </c>
      <c r="F275" s="194" t="s">
        <v>768</v>
      </c>
      <c r="G275" s="197" t="s">
        <v>769</v>
      </c>
      <c r="H275" s="198" t="s">
        <v>750</v>
      </c>
      <c r="I275" s="199" t="s">
        <v>313</v>
      </c>
      <c r="J275" s="200" t="s">
        <v>421</v>
      </c>
      <c r="K275" s="201"/>
      <c r="L275" s="201"/>
      <c r="M275" s="194"/>
      <c r="N275" s="202" t="s">
        <v>316</v>
      </c>
      <c r="O275" s="203">
        <v>4</v>
      </c>
      <c r="P275" s="187">
        <v>27140.2</v>
      </c>
      <c r="Q275" s="451"/>
      <c r="R275" s="452"/>
      <c r="S275" s="188"/>
    </row>
    <row r="276" spans="1:19" s="7" customFormat="1" ht="22.5" customHeight="1" x14ac:dyDescent="0.2">
      <c r="A276" s="191" t="s">
        <v>307</v>
      </c>
      <c r="B276" s="191" t="s">
        <v>317</v>
      </c>
      <c r="C276" s="194" t="s">
        <v>163</v>
      </c>
      <c r="D276" s="195" t="s">
        <v>770</v>
      </c>
      <c r="E276" s="196">
        <v>7500</v>
      </c>
      <c r="F276" s="194" t="s">
        <v>771</v>
      </c>
      <c r="G276" s="197" t="s">
        <v>772</v>
      </c>
      <c r="H276" s="198" t="s">
        <v>773</v>
      </c>
      <c r="I276" s="199" t="s">
        <v>313</v>
      </c>
      <c r="J276" s="200" t="s">
        <v>774</v>
      </c>
      <c r="K276" s="201"/>
      <c r="L276" s="201"/>
      <c r="M276" s="194"/>
      <c r="N276" s="202" t="s">
        <v>316</v>
      </c>
      <c r="O276" s="203">
        <v>4</v>
      </c>
      <c r="P276" s="187">
        <v>26411.87</v>
      </c>
      <c r="Q276" s="451"/>
      <c r="R276" s="452"/>
      <c r="S276" s="188"/>
    </row>
    <row r="277" spans="1:19" s="7" customFormat="1" ht="22.5" customHeight="1" x14ac:dyDescent="0.2">
      <c r="A277" s="191" t="s">
        <v>307</v>
      </c>
      <c r="B277" s="191" t="s">
        <v>317</v>
      </c>
      <c r="C277" s="194" t="s">
        <v>163</v>
      </c>
      <c r="D277" s="195" t="s">
        <v>747</v>
      </c>
      <c r="E277" s="196">
        <v>7000</v>
      </c>
      <c r="F277" s="194" t="s">
        <v>775</v>
      </c>
      <c r="G277" s="197" t="s">
        <v>776</v>
      </c>
      <c r="H277" s="198" t="s">
        <v>750</v>
      </c>
      <c r="I277" s="199" t="s">
        <v>313</v>
      </c>
      <c r="J277" s="200" t="s">
        <v>421</v>
      </c>
      <c r="K277" s="201"/>
      <c r="L277" s="201"/>
      <c r="M277" s="194"/>
      <c r="N277" s="202" t="s">
        <v>316</v>
      </c>
      <c r="O277" s="203">
        <v>4</v>
      </c>
      <c r="P277" s="187">
        <v>28245.200000000001</v>
      </c>
      <c r="Q277" s="451"/>
      <c r="R277" s="452"/>
      <c r="S277" s="188"/>
    </row>
    <row r="278" spans="1:19" s="7" customFormat="1" ht="22.5" customHeight="1" x14ac:dyDescent="0.2">
      <c r="A278" s="191" t="s">
        <v>307</v>
      </c>
      <c r="B278" s="191" t="s">
        <v>317</v>
      </c>
      <c r="C278" s="194" t="s">
        <v>163</v>
      </c>
      <c r="D278" s="195" t="s">
        <v>636</v>
      </c>
      <c r="E278" s="196">
        <v>6500</v>
      </c>
      <c r="F278" s="194" t="s">
        <v>777</v>
      </c>
      <c r="G278" s="197" t="s">
        <v>778</v>
      </c>
      <c r="H278" s="198" t="s">
        <v>312</v>
      </c>
      <c r="I278" s="199" t="s">
        <v>313</v>
      </c>
      <c r="J278" s="200" t="s">
        <v>779</v>
      </c>
      <c r="K278" s="201"/>
      <c r="L278" s="201"/>
      <c r="M278" s="194"/>
      <c r="N278" s="202" t="s">
        <v>316</v>
      </c>
      <c r="O278" s="203">
        <v>4</v>
      </c>
      <c r="P278" s="187">
        <v>26411.87</v>
      </c>
      <c r="Q278" s="451"/>
      <c r="R278" s="452"/>
      <c r="S278" s="188"/>
    </row>
    <row r="279" spans="1:19" s="7" customFormat="1" ht="22.5" customHeight="1" x14ac:dyDescent="0.2">
      <c r="A279" s="191" t="s">
        <v>307</v>
      </c>
      <c r="B279" s="191" t="s">
        <v>317</v>
      </c>
      <c r="C279" s="194" t="s">
        <v>163</v>
      </c>
      <c r="D279" s="195" t="s">
        <v>780</v>
      </c>
      <c r="E279" s="196">
        <v>7000</v>
      </c>
      <c r="F279" s="194" t="s">
        <v>781</v>
      </c>
      <c r="G279" s="197" t="s">
        <v>782</v>
      </c>
      <c r="H279" s="198" t="s">
        <v>322</v>
      </c>
      <c r="I279" s="199" t="s">
        <v>313</v>
      </c>
      <c r="J279" s="200" t="s">
        <v>323</v>
      </c>
      <c r="K279" s="201"/>
      <c r="L279" s="201"/>
      <c r="M279" s="194"/>
      <c r="N279" s="202" t="s">
        <v>316</v>
      </c>
      <c r="O279" s="203">
        <v>4</v>
      </c>
      <c r="P279" s="187">
        <v>24578.530000000002</v>
      </c>
      <c r="Q279" s="451"/>
      <c r="R279" s="452"/>
      <c r="S279" s="188"/>
    </row>
    <row r="280" spans="1:19" s="7" customFormat="1" ht="22.5" customHeight="1" x14ac:dyDescent="0.2">
      <c r="A280" s="191" t="s">
        <v>307</v>
      </c>
      <c r="B280" s="191" t="s">
        <v>317</v>
      </c>
      <c r="C280" s="194" t="s">
        <v>163</v>
      </c>
      <c r="D280" s="195" t="s">
        <v>783</v>
      </c>
      <c r="E280" s="196">
        <v>7000</v>
      </c>
      <c r="F280" s="194" t="s">
        <v>784</v>
      </c>
      <c r="G280" s="197" t="s">
        <v>785</v>
      </c>
      <c r="H280" s="198" t="s">
        <v>786</v>
      </c>
      <c r="I280" s="199" t="s">
        <v>313</v>
      </c>
      <c r="J280" s="200" t="s">
        <v>421</v>
      </c>
      <c r="K280" s="201"/>
      <c r="L280" s="201"/>
      <c r="M280" s="194"/>
      <c r="N280" s="202" t="s">
        <v>316</v>
      </c>
      <c r="O280" s="203">
        <v>4</v>
      </c>
      <c r="P280" s="187">
        <v>26411.87</v>
      </c>
      <c r="Q280" s="451"/>
      <c r="R280" s="452"/>
      <c r="S280" s="188"/>
    </row>
    <row r="281" spans="1:19" s="7" customFormat="1" ht="22.5" customHeight="1" x14ac:dyDescent="0.2">
      <c r="A281" s="191" t="s">
        <v>307</v>
      </c>
      <c r="B281" s="191" t="s">
        <v>317</v>
      </c>
      <c r="C281" s="194" t="s">
        <v>163</v>
      </c>
      <c r="D281" s="195" t="s">
        <v>644</v>
      </c>
      <c r="E281" s="196">
        <v>5500</v>
      </c>
      <c r="F281" s="194" t="s">
        <v>787</v>
      </c>
      <c r="G281" s="197" t="s">
        <v>788</v>
      </c>
      <c r="H281" s="198" t="s">
        <v>322</v>
      </c>
      <c r="I281" s="199" t="s">
        <v>313</v>
      </c>
      <c r="J281" s="200" t="s">
        <v>323</v>
      </c>
      <c r="K281" s="201"/>
      <c r="L281" s="201"/>
      <c r="M281" s="194"/>
      <c r="N281" s="202" t="s">
        <v>316</v>
      </c>
      <c r="O281" s="203">
        <v>4</v>
      </c>
      <c r="P281" s="187">
        <v>26411.87</v>
      </c>
      <c r="Q281" s="451"/>
      <c r="R281" s="452"/>
      <c r="S281" s="188"/>
    </row>
    <row r="282" spans="1:19" s="7" customFormat="1" ht="22.5" customHeight="1" x14ac:dyDescent="0.2">
      <c r="A282" s="191" t="s">
        <v>307</v>
      </c>
      <c r="B282" s="191" t="s">
        <v>317</v>
      </c>
      <c r="C282" s="194" t="s">
        <v>163</v>
      </c>
      <c r="D282" s="195" t="s">
        <v>627</v>
      </c>
      <c r="E282" s="196">
        <v>6500</v>
      </c>
      <c r="F282" s="194" t="s">
        <v>789</v>
      </c>
      <c r="G282" s="197" t="s">
        <v>790</v>
      </c>
      <c r="H282" s="198" t="s">
        <v>750</v>
      </c>
      <c r="I282" s="199" t="s">
        <v>313</v>
      </c>
      <c r="J282" s="200" t="s">
        <v>421</v>
      </c>
      <c r="K282" s="201"/>
      <c r="L282" s="201"/>
      <c r="M282" s="194"/>
      <c r="N282" s="202" t="s">
        <v>316</v>
      </c>
      <c r="O282" s="203">
        <v>4</v>
      </c>
      <c r="P282" s="187">
        <v>20911.87</v>
      </c>
      <c r="Q282" s="451"/>
      <c r="R282" s="452"/>
      <c r="S282" s="188"/>
    </row>
    <row r="283" spans="1:19" s="7" customFormat="1" ht="22.5" customHeight="1" x14ac:dyDescent="0.2">
      <c r="A283" s="191" t="s">
        <v>307</v>
      </c>
      <c r="B283" s="191" t="s">
        <v>317</v>
      </c>
      <c r="C283" s="194" t="s">
        <v>163</v>
      </c>
      <c r="D283" s="195" t="s">
        <v>791</v>
      </c>
      <c r="E283" s="196">
        <v>7000</v>
      </c>
      <c r="F283" s="194" t="s">
        <v>792</v>
      </c>
      <c r="G283" s="197" t="s">
        <v>793</v>
      </c>
      <c r="H283" s="198" t="s">
        <v>327</v>
      </c>
      <c r="I283" s="199" t="s">
        <v>313</v>
      </c>
      <c r="J283" s="200" t="s">
        <v>328</v>
      </c>
      <c r="K283" s="201"/>
      <c r="L283" s="201"/>
      <c r="M283" s="194"/>
      <c r="N283" s="202" t="s">
        <v>316</v>
      </c>
      <c r="O283" s="203">
        <v>4</v>
      </c>
      <c r="P283" s="187">
        <v>24578.530000000002</v>
      </c>
      <c r="Q283" s="451"/>
      <c r="R283" s="452"/>
      <c r="S283" s="188"/>
    </row>
    <row r="284" spans="1:19" s="7" customFormat="1" ht="22.5" customHeight="1" x14ac:dyDescent="0.2">
      <c r="A284" s="191" t="s">
        <v>307</v>
      </c>
      <c r="B284" s="191" t="s">
        <v>317</v>
      </c>
      <c r="C284" s="194" t="s">
        <v>163</v>
      </c>
      <c r="D284" s="195" t="s">
        <v>794</v>
      </c>
      <c r="E284" s="196">
        <v>5000</v>
      </c>
      <c r="F284" s="194" t="s">
        <v>795</v>
      </c>
      <c r="G284" s="197" t="s">
        <v>796</v>
      </c>
      <c r="H284" s="198" t="s">
        <v>327</v>
      </c>
      <c r="I284" s="199" t="s">
        <v>313</v>
      </c>
      <c r="J284" s="200" t="s">
        <v>328</v>
      </c>
      <c r="K284" s="201"/>
      <c r="L284" s="201"/>
      <c r="M284" s="194"/>
      <c r="N284" s="202" t="s">
        <v>316</v>
      </c>
      <c r="O284" s="203">
        <v>4</v>
      </c>
      <c r="P284" s="187">
        <v>26411.87</v>
      </c>
      <c r="Q284" s="451"/>
      <c r="R284" s="452"/>
      <c r="S284" s="188"/>
    </row>
    <row r="285" spans="1:19" s="7" customFormat="1" ht="22.5" customHeight="1" x14ac:dyDescent="0.2">
      <c r="A285" s="191" t="s">
        <v>307</v>
      </c>
      <c r="B285" s="191" t="s">
        <v>317</v>
      </c>
      <c r="C285" s="194" t="s">
        <v>163</v>
      </c>
      <c r="D285" s="195" t="s">
        <v>797</v>
      </c>
      <c r="E285" s="196">
        <v>5000</v>
      </c>
      <c r="F285" s="194" t="s">
        <v>798</v>
      </c>
      <c r="G285" s="197" t="s">
        <v>799</v>
      </c>
      <c r="H285" s="198" t="s">
        <v>800</v>
      </c>
      <c r="I285" s="199" t="s">
        <v>313</v>
      </c>
      <c r="J285" s="200" t="s">
        <v>755</v>
      </c>
      <c r="K285" s="201"/>
      <c r="L285" s="201"/>
      <c r="M285" s="194"/>
      <c r="N285" s="202" t="s">
        <v>316</v>
      </c>
      <c r="O285" s="203">
        <v>4</v>
      </c>
      <c r="P285" s="187">
        <v>19070.89</v>
      </c>
      <c r="Q285" s="451"/>
      <c r="R285" s="452"/>
      <c r="S285" s="188"/>
    </row>
    <row r="286" spans="1:19" s="7" customFormat="1" ht="22.5" customHeight="1" x14ac:dyDescent="0.2">
      <c r="A286" s="191" t="s">
        <v>307</v>
      </c>
      <c r="B286" s="191" t="s">
        <v>317</v>
      </c>
      <c r="C286" s="194" t="s">
        <v>163</v>
      </c>
      <c r="D286" s="195" t="s">
        <v>700</v>
      </c>
      <c r="E286" s="196">
        <v>8500</v>
      </c>
      <c r="F286" s="194" t="s">
        <v>801</v>
      </c>
      <c r="G286" s="197" t="s">
        <v>802</v>
      </c>
      <c r="H286" s="198" t="s">
        <v>750</v>
      </c>
      <c r="I286" s="199" t="s">
        <v>313</v>
      </c>
      <c r="J286" s="200" t="s">
        <v>421</v>
      </c>
      <c r="K286" s="201"/>
      <c r="L286" s="201"/>
      <c r="M286" s="194"/>
      <c r="N286" s="202" t="s">
        <v>316</v>
      </c>
      <c r="O286" s="203">
        <v>4</v>
      </c>
      <c r="P286" s="187">
        <v>19021.240000000002</v>
      </c>
      <c r="Q286" s="451"/>
      <c r="R286" s="452"/>
      <c r="S286" s="188"/>
    </row>
    <row r="287" spans="1:19" s="7" customFormat="1" ht="22.5" customHeight="1" x14ac:dyDescent="0.2">
      <c r="A287" s="191" t="s">
        <v>307</v>
      </c>
      <c r="B287" s="191" t="s">
        <v>317</v>
      </c>
      <c r="C287" s="194" t="s">
        <v>163</v>
      </c>
      <c r="D287" s="195" t="s">
        <v>803</v>
      </c>
      <c r="E287" s="196">
        <v>4500</v>
      </c>
      <c r="F287" s="194" t="s">
        <v>804</v>
      </c>
      <c r="G287" s="197" t="s">
        <v>805</v>
      </c>
      <c r="H287" s="198" t="s">
        <v>322</v>
      </c>
      <c r="I287" s="199" t="s">
        <v>313</v>
      </c>
      <c r="J287" s="200" t="s">
        <v>323</v>
      </c>
      <c r="K287" s="201"/>
      <c r="L287" s="201"/>
      <c r="M287" s="194"/>
      <c r="N287" s="202" t="s">
        <v>316</v>
      </c>
      <c r="O287" s="203">
        <v>4</v>
      </c>
      <c r="P287" s="187">
        <v>31911.87</v>
      </c>
      <c r="Q287" s="451"/>
      <c r="R287" s="452"/>
      <c r="S287" s="188"/>
    </row>
    <row r="288" spans="1:19" s="7" customFormat="1" ht="22.5" customHeight="1" x14ac:dyDescent="0.2">
      <c r="A288" s="191" t="s">
        <v>307</v>
      </c>
      <c r="B288" s="191" t="s">
        <v>317</v>
      </c>
      <c r="C288" s="194" t="s">
        <v>163</v>
      </c>
      <c r="D288" s="195" t="s">
        <v>806</v>
      </c>
      <c r="E288" s="196">
        <v>7000</v>
      </c>
      <c r="F288" s="194" t="s">
        <v>807</v>
      </c>
      <c r="G288" s="197" t="s">
        <v>808</v>
      </c>
      <c r="H288" s="198" t="s">
        <v>800</v>
      </c>
      <c r="I288" s="199" t="s">
        <v>313</v>
      </c>
      <c r="J288" s="200" t="s">
        <v>755</v>
      </c>
      <c r="K288" s="201"/>
      <c r="L288" s="201"/>
      <c r="M288" s="194"/>
      <c r="N288" s="202" t="s">
        <v>316</v>
      </c>
      <c r="O288" s="203">
        <v>4</v>
      </c>
      <c r="P288" s="187">
        <v>16969.3</v>
      </c>
      <c r="Q288" s="451"/>
      <c r="R288" s="452"/>
      <c r="S288" s="188"/>
    </row>
    <row r="289" spans="1:19" s="7" customFormat="1" ht="22.5" customHeight="1" x14ac:dyDescent="0.2">
      <c r="A289" s="191" t="s">
        <v>307</v>
      </c>
      <c r="B289" s="191" t="s">
        <v>317</v>
      </c>
      <c r="C289" s="194" t="s">
        <v>163</v>
      </c>
      <c r="D289" s="195" t="s">
        <v>809</v>
      </c>
      <c r="E289" s="196">
        <v>7200</v>
      </c>
      <c r="F289" s="194" t="s">
        <v>810</v>
      </c>
      <c r="G289" s="197" t="s">
        <v>811</v>
      </c>
      <c r="H289" s="198" t="s">
        <v>322</v>
      </c>
      <c r="I289" s="199" t="s">
        <v>313</v>
      </c>
      <c r="J289" s="200" t="s">
        <v>323</v>
      </c>
      <c r="K289" s="201"/>
      <c r="L289" s="201"/>
      <c r="M289" s="194"/>
      <c r="N289" s="202" t="s">
        <v>316</v>
      </c>
      <c r="O289" s="203">
        <v>4</v>
      </c>
      <c r="P289" s="187">
        <v>26050.41</v>
      </c>
      <c r="Q289" s="451"/>
      <c r="R289" s="452"/>
      <c r="S289" s="188"/>
    </row>
    <row r="290" spans="1:19" s="7" customFormat="1" ht="22.5" customHeight="1" x14ac:dyDescent="0.2">
      <c r="A290" s="191" t="s">
        <v>307</v>
      </c>
      <c r="B290" s="191" t="s">
        <v>317</v>
      </c>
      <c r="C290" s="194" t="s">
        <v>163</v>
      </c>
      <c r="D290" s="195" t="s">
        <v>812</v>
      </c>
      <c r="E290" s="196">
        <v>7000</v>
      </c>
      <c r="F290" s="194" t="s">
        <v>813</v>
      </c>
      <c r="G290" s="197" t="s">
        <v>814</v>
      </c>
      <c r="H290" s="198" t="s">
        <v>322</v>
      </c>
      <c r="I290" s="199" t="s">
        <v>313</v>
      </c>
      <c r="J290" s="200" t="s">
        <v>323</v>
      </c>
      <c r="K290" s="201"/>
      <c r="L290" s="201"/>
      <c r="M290" s="194"/>
      <c r="N290" s="202" t="s">
        <v>316</v>
      </c>
      <c r="O290" s="203">
        <v>4</v>
      </c>
      <c r="P290" s="187">
        <v>27235.969999999998</v>
      </c>
      <c r="Q290" s="451"/>
      <c r="R290" s="452"/>
      <c r="S290" s="188"/>
    </row>
    <row r="291" spans="1:19" s="7" customFormat="1" ht="22.5" customHeight="1" x14ac:dyDescent="0.2">
      <c r="A291" s="191" t="s">
        <v>307</v>
      </c>
      <c r="B291" s="191" t="s">
        <v>317</v>
      </c>
      <c r="C291" s="194" t="s">
        <v>163</v>
      </c>
      <c r="D291" s="195" t="s">
        <v>815</v>
      </c>
      <c r="E291" s="196">
        <v>7000</v>
      </c>
      <c r="F291" s="194" t="s">
        <v>816</v>
      </c>
      <c r="G291" s="197" t="s">
        <v>817</v>
      </c>
      <c r="H291" s="198" t="s">
        <v>322</v>
      </c>
      <c r="I291" s="199" t="s">
        <v>313</v>
      </c>
      <c r="J291" s="200" t="s">
        <v>323</v>
      </c>
      <c r="K291" s="201"/>
      <c r="L291" s="201"/>
      <c r="M291" s="194"/>
      <c r="N291" s="202" t="s">
        <v>316</v>
      </c>
      <c r="O291" s="203">
        <v>4</v>
      </c>
      <c r="P291" s="187">
        <v>25435.969999999998</v>
      </c>
      <c r="Q291" s="451"/>
      <c r="R291" s="452"/>
      <c r="S291" s="188"/>
    </row>
    <row r="292" spans="1:19" s="7" customFormat="1" ht="22.5" customHeight="1" x14ac:dyDescent="0.2">
      <c r="A292" s="191" t="s">
        <v>307</v>
      </c>
      <c r="B292" s="191" t="s">
        <v>317</v>
      </c>
      <c r="C292" s="194" t="s">
        <v>163</v>
      </c>
      <c r="D292" s="195" t="s">
        <v>818</v>
      </c>
      <c r="E292" s="196">
        <v>5000</v>
      </c>
      <c r="F292" s="194" t="s">
        <v>819</v>
      </c>
      <c r="G292" s="197" t="s">
        <v>820</v>
      </c>
      <c r="H292" s="198" t="s">
        <v>327</v>
      </c>
      <c r="I292" s="199" t="s">
        <v>313</v>
      </c>
      <c r="J292" s="200" t="s">
        <v>328</v>
      </c>
      <c r="K292" s="201"/>
      <c r="L292" s="201"/>
      <c r="M292" s="194"/>
      <c r="N292" s="202" t="s">
        <v>316</v>
      </c>
      <c r="O292" s="203">
        <v>4</v>
      </c>
      <c r="P292" s="187">
        <v>25202.63</v>
      </c>
      <c r="Q292" s="451"/>
      <c r="R292" s="452"/>
      <c r="S292" s="188"/>
    </row>
    <row r="293" spans="1:19" s="7" customFormat="1" ht="22.5" customHeight="1" x14ac:dyDescent="0.2">
      <c r="A293" s="191" t="s">
        <v>307</v>
      </c>
      <c r="B293" s="191" t="s">
        <v>317</v>
      </c>
      <c r="C293" s="194" t="s">
        <v>163</v>
      </c>
      <c r="D293" s="195" t="s">
        <v>821</v>
      </c>
      <c r="E293" s="196">
        <v>5000</v>
      </c>
      <c r="F293" s="194" t="s">
        <v>822</v>
      </c>
      <c r="G293" s="197" t="s">
        <v>823</v>
      </c>
      <c r="H293" s="198" t="s">
        <v>322</v>
      </c>
      <c r="I293" s="199" t="s">
        <v>313</v>
      </c>
      <c r="J293" s="200" t="s">
        <v>323</v>
      </c>
      <c r="K293" s="201"/>
      <c r="L293" s="201"/>
      <c r="M293" s="194"/>
      <c r="N293" s="202" t="s">
        <v>316</v>
      </c>
      <c r="O293" s="203">
        <v>4</v>
      </c>
      <c r="P293" s="187">
        <v>18129.37</v>
      </c>
      <c r="Q293" s="451"/>
      <c r="R293" s="452"/>
      <c r="S293" s="188"/>
    </row>
    <row r="294" spans="1:19" s="7" customFormat="1" ht="22.5" customHeight="1" x14ac:dyDescent="0.2">
      <c r="A294" s="191" t="s">
        <v>307</v>
      </c>
      <c r="B294" s="191" t="s">
        <v>317</v>
      </c>
      <c r="C294" s="194" t="s">
        <v>163</v>
      </c>
      <c r="D294" s="195" t="s">
        <v>824</v>
      </c>
      <c r="E294" s="196">
        <v>5000</v>
      </c>
      <c r="F294" s="194" t="s">
        <v>825</v>
      </c>
      <c r="G294" s="197" t="s">
        <v>826</v>
      </c>
      <c r="H294" s="198" t="s">
        <v>322</v>
      </c>
      <c r="I294" s="199" t="s">
        <v>313</v>
      </c>
      <c r="J294" s="200" t="s">
        <v>323</v>
      </c>
      <c r="K294" s="201"/>
      <c r="L294" s="201"/>
      <c r="M294" s="194"/>
      <c r="N294" s="202" t="s">
        <v>316</v>
      </c>
      <c r="O294" s="203">
        <v>4</v>
      </c>
      <c r="P294" s="187">
        <v>17635.969999999998</v>
      </c>
      <c r="Q294" s="451"/>
      <c r="R294" s="452"/>
      <c r="S294" s="188"/>
    </row>
    <row r="295" spans="1:19" s="7" customFormat="1" ht="22.5" customHeight="1" x14ac:dyDescent="0.2">
      <c r="A295" s="191" t="s">
        <v>307</v>
      </c>
      <c r="B295" s="191" t="s">
        <v>317</v>
      </c>
      <c r="C295" s="194" t="s">
        <v>163</v>
      </c>
      <c r="D295" s="195" t="s">
        <v>827</v>
      </c>
      <c r="E295" s="196">
        <v>4500</v>
      </c>
      <c r="F295" s="194" t="s">
        <v>828</v>
      </c>
      <c r="G295" s="197" t="s">
        <v>829</v>
      </c>
      <c r="H295" s="198" t="s">
        <v>830</v>
      </c>
      <c r="I295" s="199" t="s">
        <v>346</v>
      </c>
      <c r="J295" s="200" t="s">
        <v>580</v>
      </c>
      <c r="K295" s="201"/>
      <c r="L295" s="201"/>
      <c r="M295" s="194"/>
      <c r="N295" s="202" t="s">
        <v>316</v>
      </c>
      <c r="O295" s="203">
        <v>4</v>
      </c>
      <c r="P295" s="187">
        <v>17625.559999999998</v>
      </c>
      <c r="Q295" s="451"/>
      <c r="R295" s="452"/>
      <c r="S295" s="188"/>
    </row>
    <row r="296" spans="1:19" s="7" customFormat="1" ht="22.5" customHeight="1" x14ac:dyDescent="0.2">
      <c r="A296" s="191" t="s">
        <v>307</v>
      </c>
      <c r="B296" s="191" t="s">
        <v>317</v>
      </c>
      <c r="C296" s="194" t="s">
        <v>163</v>
      </c>
      <c r="D296" s="195" t="s">
        <v>831</v>
      </c>
      <c r="E296" s="196">
        <v>6500</v>
      </c>
      <c r="F296" s="194" t="s">
        <v>832</v>
      </c>
      <c r="G296" s="197" t="s">
        <v>833</v>
      </c>
      <c r="H296" s="198" t="s">
        <v>322</v>
      </c>
      <c r="I296" s="199" t="s">
        <v>313</v>
      </c>
      <c r="J296" s="200" t="s">
        <v>323</v>
      </c>
      <c r="K296" s="201"/>
      <c r="L296" s="201"/>
      <c r="M296" s="194"/>
      <c r="N296" s="202" t="s">
        <v>316</v>
      </c>
      <c r="O296" s="203">
        <v>4</v>
      </c>
      <c r="P296" s="187">
        <v>15903.5</v>
      </c>
      <c r="Q296" s="451"/>
      <c r="R296" s="452"/>
      <c r="S296" s="188"/>
    </row>
    <row r="297" spans="1:19" s="7" customFormat="1" ht="22.5" customHeight="1" x14ac:dyDescent="0.2">
      <c r="A297" s="191" t="s">
        <v>307</v>
      </c>
      <c r="B297" s="191" t="s">
        <v>317</v>
      </c>
      <c r="C297" s="194" t="s">
        <v>163</v>
      </c>
      <c r="D297" s="195" t="s">
        <v>834</v>
      </c>
      <c r="E297" s="196">
        <v>4900</v>
      </c>
      <c r="F297" s="194" t="s">
        <v>835</v>
      </c>
      <c r="G297" s="197" t="s">
        <v>836</v>
      </c>
      <c r="H297" s="198" t="s">
        <v>837</v>
      </c>
      <c r="I297" s="199" t="s">
        <v>346</v>
      </c>
      <c r="J297" s="200" t="s">
        <v>838</v>
      </c>
      <c r="K297" s="201"/>
      <c r="L297" s="201"/>
      <c r="M297" s="194"/>
      <c r="N297" s="202" t="s">
        <v>316</v>
      </c>
      <c r="O297" s="203">
        <v>4</v>
      </c>
      <c r="P297" s="187">
        <v>22713.75</v>
      </c>
      <c r="Q297" s="451"/>
      <c r="R297" s="452"/>
      <c r="S297" s="188"/>
    </row>
    <row r="298" spans="1:19" s="7" customFormat="1" ht="22.5" customHeight="1" x14ac:dyDescent="0.2">
      <c r="A298" s="191" t="s">
        <v>307</v>
      </c>
      <c r="B298" s="191" t="s">
        <v>317</v>
      </c>
      <c r="C298" s="194" t="s">
        <v>163</v>
      </c>
      <c r="D298" s="195" t="s">
        <v>839</v>
      </c>
      <c r="E298" s="196">
        <v>4500</v>
      </c>
      <c r="F298" s="194" t="s">
        <v>840</v>
      </c>
      <c r="G298" s="197" t="s">
        <v>841</v>
      </c>
      <c r="H298" s="198" t="s">
        <v>322</v>
      </c>
      <c r="I298" s="199" t="s">
        <v>313</v>
      </c>
      <c r="J298" s="200" t="s">
        <v>323</v>
      </c>
      <c r="K298" s="201"/>
      <c r="L298" s="201"/>
      <c r="M298" s="194"/>
      <c r="N298" s="202" t="s">
        <v>316</v>
      </c>
      <c r="O298" s="203">
        <v>4</v>
      </c>
      <c r="P298" s="187">
        <v>17292.63</v>
      </c>
      <c r="Q298" s="451"/>
      <c r="R298" s="452"/>
      <c r="S298" s="188"/>
    </row>
    <row r="299" spans="1:19" s="7" customFormat="1" ht="22.5" customHeight="1" x14ac:dyDescent="0.2">
      <c r="A299" s="191" t="s">
        <v>307</v>
      </c>
      <c r="B299" s="191" t="s">
        <v>317</v>
      </c>
      <c r="C299" s="194" t="s">
        <v>163</v>
      </c>
      <c r="D299" s="195" t="s">
        <v>842</v>
      </c>
      <c r="E299" s="196">
        <v>6500</v>
      </c>
      <c r="F299" s="194" t="s">
        <v>843</v>
      </c>
      <c r="G299" s="197" t="s">
        <v>844</v>
      </c>
      <c r="H299" s="198" t="s">
        <v>800</v>
      </c>
      <c r="I299" s="199" t="s">
        <v>313</v>
      </c>
      <c r="J299" s="200" t="s">
        <v>755</v>
      </c>
      <c r="K299" s="201"/>
      <c r="L299" s="201"/>
      <c r="M299" s="194"/>
      <c r="N299" s="202" t="s">
        <v>316</v>
      </c>
      <c r="O299" s="203">
        <v>4</v>
      </c>
      <c r="P299" s="187">
        <v>15908.5</v>
      </c>
      <c r="Q299" s="451"/>
      <c r="R299" s="452"/>
      <c r="S299" s="188"/>
    </row>
    <row r="300" spans="1:19" s="7" customFormat="1" ht="22.5" customHeight="1" x14ac:dyDescent="0.2">
      <c r="A300" s="191" t="s">
        <v>307</v>
      </c>
      <c r="B300" s="191" t="s">
        <v>317</v>
      </c>
      <c r="C300" s="194" t="s">
        <v>163</v>
      </c>
      <c r="D300" s="195" t="s">
        <v>845</v>
      </c>
      <c r="E300" s="196">
        <v>6000</v>
      </c>
      <c r="F300" s="194" t="s">
        <v>846</v>
      </c>
      <c r="G300" s="197" t="s">
        <v>847</v>
      </c>
      <c r="H300" s="198" t="s">
        <v>322</v>
      </c>
      <c r="I300" s="199" t="s">
        <v>313</v>
      </c>
      <c r="J300" s="200" t="s">
        <v>323</v>
      </c>
      <c r="K300" s="201"/>
      <c r="L300" s="201"/>
      <c r="M300" s="194"/>
      <c r="N300" s="202" t="s">
        <v>316</v>
      </c>
      <c r="O300" s="203">
        <v>4</v>
      </c>
      <c r="P300" s="187">
        <v>22529.579999999998</v>
      </c>
      <c r="Q300" s="451"/>
      <c r="R300" s="452"/>
      <c r="S300" s="188"/>
    </row>
    <row r="301" spans="1:19" s="7" customFormat="1" ht="22.5" customHeight="1" x14ac:dyDescent="0.2">
      <c r="A301" s="191" t="s">
        <v>307</v>
      </c>
      <c r="B301" s="191" t="s">
        <v>317</v>
      </c>
      <c r="C301" s="194" t="s">
        <v>163</v>
      </c>
      <c r="D301" s="195" t="s">
        <v>848</v>
      </c>
      <c r="E301" s="196">
        <v>3500</v>
      </c>
      <c r="F301" s="194" t="s">
        <v>849</v>
      </c>
      <c r="G301" s="197" t="s">
        <v>850</v>
      </c>
      <c r="H301" s="198"/>
      <c r="I301" s="199"/>
      <c r="J301" s="200"/>
      <c r="K301" s="201"/>
      <c r="L301" s="201"/>
      <c r="M301" s="194"/>
      <c r="N301" s="202" t="s">
        <v>316</v>
      </c>
      <c r="O301" s="203">
        <v>4</v>
      </c>
      <c r="P301" s="187">
        <v>20463</v>
      </c>
      <c r="Q301" s="451"/>
      <c r="R301" s="452"/>
      <c r="S301" s="188"/>
    </row>
    <row r="302" spans="1:19" s="7" customFormat="1" ht="22.5" customHeight="1" x14ac:dyDescent="0.2">
      <c r="A302" s="191" t="s">
        <v>307</v>
      </c>
      <c r="B302" s="191" t="s">
        <v>317</v>
      </c>
      <c r="C302" s="194" t="s">
        <v>163</v>
      </c>
      <c r="D302" s="195" t="s">
        <v>851</v>
      </c>
      <c r="E302" s="196">
        <v>5500</v>
      </c>
      <c r="F302" s="194" t="s">
        <v>852</v>
      </c>
      <c r="G302" s="197" t="s">
        <v>853</v>
      </c>
      <c r="H302" s="198" t="s">
        <v>322</v>
      </c>
      <c r="I302" s="199" t="s">
        <v>313</v>
      </c>
      <c r="J302" s="200" t="s">
        <v>323</v>
      </c>
      <c r="K302" s="201"/>
      <c r="L302" s="201"/>
      <c r="M302" s="194"/>
      <c r="N302" s="202" t="s">
        <v>316</v>
      </c>
      <c r="O302" s="203">
        <v>4</v>
      </c>
      <c r="P302" s="187">
        <v>12025.5</v>
      </c>
      <c r="Q302" s="451"/>
      <c r="R302" s="452"/>
      <c r="S302" s="188"/>
    </row>
    <row r="303" spans="1:19" s="7" customFormat="1" ht="22.5" customHeight="1" x14ac:dyDescent="0.2">
      <c r="A303" s="191" t="s">
        <v>307</v>
      </c>
      <c r="B303" s="191" t="s">
        <v>317</v>
      </c>
      <c r="C303" s="194" t="s">
        <v>163</v>
      </c>
      <c r="D303" s="195" t="s">
        <v>854</v>
      </c>
      <c r="E303" s="196">
        <v>6500</v>
      </c>
      <c r="F303" s="194" t="s">
        <v>855</v>
      </c>
      <c r="G303" s="197" t="s">
        <v>856</v>
      </c>
      <c r="H303" s="198" t="s">
        <v>312</v>
      </c>
      <c r="I303" s="199" t="s">
        <v>313</v>
      </c>
      <c r="J303" s="200" t="s">
        <v>779</v>
      </c>
      <c r="K303" s="201"/>
      <c r="L303" s="201"/>
      <c r="M303" s="194"/>
      <c r="N303" s="202" t="s">
        <v>316</v>
      </c>
      <c r="O303" s="203">
        <v>4</v>
      </c>
      <c r="P303" s="187">
        <v>22135.969999999998</v>
      </c>
      <c r="Q303" s="451"/>
      <c r="R303" s="452"/>
      <c r="S303" s="188"/>
    </row>
    <row r="304" spans="1:19" s="7" customFormat="1" ht="22.5" customHeight="1" x14ac:dyDescent="0.2">
      <c r="A304" s="191" t="s">
        <v>307</v>
      </c>
      <c r="B304" s="191" t="s">
        <v>317</v>
      </c>
      <c r="C304" s="194" t="s">
        <v>163</v>
      </c>
      <c r="D304" s="195" t="s">
        <v>857</v>
      </c>
      <c r="E304" s="196">
        <v>6000</v>
      </c>
      <c r="F304" s="194" t="s">
        <v>858</v>
      </c>
      <c r="G304" s="197" t="s">
        <v>859</v>
      </c>
      <c r="H304" s="198"/>
      <c r="I304" s="199"/>
      <c r="J304" s="200"/>
      <c r="K304" s="201"/>
      <c r="L304" s="201"/>
      <c r="M304" s="194"/>
      <c r="N304" s="202" t="s">
        <v>316</v>
      </c>
      <c r="O304" s="203">
        <v>4</v>
      </c>
      <c r="P304" s="187">
        <v>22135.969999999998</v>
      </c>
      <c r="Q304" s="451"/>
      <c r="R304" s="452"/>
      <c r="S304" s="188"/>
    </row>
    <row r="305" spans="1:19" s="7" customFormat="1" ht="22.5" customHeight="1" x14ac:dyDescent="0.2">
      <c r="A305" s="191" t="s">
        <v>307</v>
      </c>
      <c r="B305" s="191" t="s">
        <v>317</v>
      </c>
      <c r="C305" s="194" t="s">
        <v>163</v>
      </c>
      <c r="D305" s="195" t="s">
        <v>860</v>
      </c>
      <c r="E305" s="196">
        <v>3000</v>
      </c>
      <c r="F305" s="194" t="s">
        <v>861</v>
      </c>
      <c r="G305" s="197" t="s">
        <v>862</v>
      </c>
      <c r="H305" s="198" t="s">
        <v>327</v>
      </c>
      <c r="I305" s="199" t="s">
        <v>313</v>
      </c>
      <c r="J305" s="200" t="s">
        <v>328</v>
      </c>
      <c r="K305" s="201"/>
      <c r="L305" s="201"/>
      <c r="M305" s="194"/>
      <c r="N305" s="202" t="s">
        <v>316</v>
      </c>
      <c r="O305" s="203">
        <v>4</v>
      </c>
      <c r="P305" s="187">
        <v>15802.7</v>
      </c>
      <c r="Q305" s="451"/>
      <c r="R305" s="452"/>
      <c r="S305" s="188"/>
    </row>
    <row r="306" spans="1:19" s="7" customFormat="1" ht="22.5" customHeight="1" x14ac:dyDescent="0.2">
      <c r="A306" s="191" t="s">
        <v>307</v>
      </c>
      <c r="B306" s="191" t="s">
        <v>317</v>
      </c>
      <c r="C306" s="194" t="s">
        <v>163</v>
      </c>
      <c r="D306" s="195" t="s">
        <v>854</v>
      </c>
      <c r="E306" s="196">
        <v>5000</v>
      </c>
      <c r="F306" s="194" t="s">
        <v>863</v>
      </c>
      <c r="G306" s="197" t="s">
        <v>864</v>
      </c>
      <c r="H306" s="198" t="s">
        <v>312</v>
      </c>
      <c r="I306" s="199" t="s">
        <v>313</v>
      </c>
      <c r="J306" s="200" t="s">
        <v>779</v>
      </c>
      <c r="K306" s="201"/>
      <c r="L306" s="201"/>
      <c r="M306" s="194"/>
      <c r="N306" s="202" t="s">
        <v>316</v>
      </c>
      <c r="O306" s="203">
        <v>4</v>
      </c>
      <c r="P306" s="187">
        <v>10266.700000000001</v>
      </c>
      <c r="Q306" s="451"/>
      <c r="R306" s="452"/>
      <c r="S306" s="188"/>
    </row>
    <row r="307" spans="1:19" s="7" customFormat="1" ht="22.5" customHeight="1" x14ac:dyDescent="0.2">
      <c r="A307" s="191" t="s">
        <v>307</v>
      </c>
      <c r="B307" s="191" t="s">
        <v>317</v>
      </c>
      <c r="C307" s="194" t="s">
        <v>163</v>
      </c>
      <c r="D307" s="195" t="s">
        <v>865</v>
      </c>
      <c r="E307" s="196">
        <v>7000</v>
      </c>
      <c r="F307" s="194" t="s">
        <v>866</v>
      </c>
      <c r="G307" s="197" t="s">
        <v>867</v>
      </c>
      <c r="H307" s="198" t="s">
        <v>327</v>
      </c>
      <c r="I307" s="199" t="s">
        <v>313</v>
      </c>
      <c r="J307" s="200" t="s">
        <v>328</v>
      </c>
      <c r="K307" s="201"/>
      <c r="L307" s="201"/>
      <c r="M307" s="194"/>
      <c r="N307" s="202" t="s">
        <v>316</v>
      </c>
      <c r="O307" s="203">
        <v>4</v>
      </c>
      <c r="P307" s="187">
        <v>16918</v>
      </c>
      <c r="Q307" s="451"/>
      <c r="R307" s="452"/>
      <c r="S307" s="188"/>
    </row>
    <row r="308" spans="1:19" s="7" customFormat="1" ht="22.5" customHeight="1" x14ac:dyDescent="0.2">
      <c r="A308" s="191" t="s">
        <v>307</v>
      </c>
      <c r="B308" s="191" t="s">
        <v>317</v>
      </c>
      <c r="C308" s="194" t="s">
        <v>163</v>
      </c>
      <c r="D308" s="195" t="s">
        <v>868</v>
      </c>
      <c r="E308" s="196">
        <v>4000</v>
      </c>
      <c r="F308" s="194" t="s">
        <v>869</v>
      </c>
      <c r="G308" s="197" t="s">
        <v>870</v>
      </c>
      <c r="H308" s="198" t="s">
        <v>541</v>
      </c>
      <c r="I308" s="199" t="s">
        <v>346</v>
      </c>
      <c r="J308" s="200" t="s">
        <v>541</v>
      </c>
      <c r="K308" s="201"/>
      <c r="L308" s="201"/>
      <c r="M308" s="194"/>
      <c r="N308" s="202" t="s">
        <v>316</v>
      </c>
      <c r="O308" s="203">
        <v>4</v>
      </c>
      <c r="P308" s="187">
        <v>23334.01</v>
      </c>
      <c r="Q308" s="451"/>
      <c r="R308" s="452"/>
      <c r="S308" s="188"/>
    </row>
    <row r="309" spans="1:19" s="7" customFormat="1" ht="22.5" customHeight="1" x14ac:dyDescent="0.2">
      <c r="A309" s="191" t="s">
        <v>307</v>
      </c>
      <c r="B309" s="191" t="s">
        <v>317</v>
      </c>
      <c r="C309" s="194" t="s">
        <v>163</v>
      </c>
      <c r="D309" s="195" t="s">
        <v>871</v>
      </c>
      <c r="E309" s="196">
        <v>6500</v>
      </c>
      <c r="F309" s="194" t="s">
        <v>872</v>
      </c>
      <c r="G309" s="197" t="s">
        <v>873</v>
      </c>
      <c r="H309" s="198" t="s">
        <v>322</v>
      </c>
      <c r="I309" s="199" t="s">
        <v>313</v>
      </c>
      <c r="J309" s="200" t="s">
        <v>323</v>
      </c>
      <c r="K309" s="201"/>
      <c r="L309" s="201"/>
      <c r="M309" s="194"/>
      <c r="N309" s="202" t="s">
        <v>316</v>
      </c>
      <c r="O309" s="203">
        <v>4</v>
      </c>
      <c r="P309" s="187">
        <v>13591</v>
      </c>
      <c r="Q309" s="451"/>
      <c r="R309" s="452"/>
      <c r="S309" s="188"/>
    </row>
    <row r="310" spans="1:19" s="7" customFormat="1" ht="22.5" customHeight="1" x14ac:dyDescent="0.2">
      <c r="A310" s="191" t="s">
        <v>307</v>
      </c>
      <c r="B310" s="191" t="s">
        <v>317</v>
      </c>
      <c r="C310" s="194" t="s">
        <v>163</v>
      </c>
      <c r="D310" s="195" t="s">
        <v>874</v>
      </c>
      <c r="E310" s="196">
        <v>6000</v>
      </c>
      <c r="F310" s="194" t="s">
        <v>875</v>
      </c>
      <c r="G310" s="197" t="s">
        <v>876</v>
      </c>
      <c r="H310" s="198" t="s">
        <v>312</v>
      </c>
      <c r="I310" s="199" t="s">
        <v>313</v>
      </c>
      <c r="J310" s="200" t="s">
        <v>779</v>
      </c>
      <c r="K310" s="201"/>
      <c r="L310" s="201"/>
      <c r="M310" s="194"/>
      <c r="N310" s="202" t="s">
        <v>316</v>
      </c>
      <c r="O310" s="203">
        <v>4</v>
      </c>
      <c r="P310" s="187">
        <v>21908.5</v>
      </c>
      <c r="Q310" s="451"/>
      <c r="R310" s="452"/>
      <c r="S310" s="188"/>
    </row>
    <row r="311" spans="1:19" s="7" customFormat="1" ht="22.5" customHeight="1" x14ac:dyDescent="0.2">
      <c r="A311" s="191" t="s">
        <v>307</v>
      </c>
      <c r="B311" s="191" t="s">
        <v>317</v>
      </c>
      <c r="C311" s="194" t="s">
        <v>163</v>
      </c>
      <c r="D311" s="195" t="s">
        <v>877</v>
      </c>
      <c r="E311" s="196">
        <v>5000</v>
      </c>
      <c r="F311" s="194" t="s">
        <v>878</v>
      </c>
      <c r="G311" s="197" t="s">
        <v>879</v>
      </c>
      <c r="H311" s="198" t="s">
        <v>524</v>
      </c>
      <c r="I311" s="199" t="s">
        <v>313</v>
      </c>
      <c r="J311" s="200" t="s">
        <v>880</v>
      </c>
      <c r="K311" s="201"/>
      <c r="L311" s="201"/>
      <c r="M311" s="194"/>
      <c r="N311" s="202" t="s">
        <v>316</v>
      </c>
      <c r="O311" s="203">
        <v>4</v>
      </c>
      <c r="P311" s="187">
        <v>19228.330000000002</v>
      </c>
      <c r="Q311" s="451"/>
      <c r="R311" s="452"/>
      <c r="S311" s="188"/>
    </row>
    <row r="312" spans="1:19" s="7" customFormat="1" ht="22.5" customHeight="1" x14ac:dyDescent="0.2">
      <c r="A312" s="191" t="s">
        <v>307</v>
      </c>
      <c r="B312" s="191" t="s">
        <v>317</v>
      </c>
      <c r="C312" s="194" t="s">
        <v>163</v>
      </c>
      <c r="D312" s="195" t="s">
        <v>881</v>
      </c>
      <c r="E312" s="196">
        <v>3000</v>
      </c>
      <c r="F312" s="194" t="s">
        <v>882</v>
      </c>
      <c r="G312" s="197" t="s">
        <v>883</v>
      </c>
      <c r="H312" s="198" t="s">
        <v>327</v>
      </c>
      <c r="I312" s="199" t="s">
        <v>313</v>
      </c>
      <c r="J312" s="200" t="s">
        <v>328</v>
      </c>
      <c r="K312" s="201"/>
      <c r="L312" s="201"/>
      <c r="M312" s="194"/>
      <c r="N312" s="202" t="s">
        <v>316</v>
      </c>
      <c r="O312" s="203">
        <v>4</v>
      </c>
      <c r="P312" s="187">
        <v>16918</v>
      </c>
      <c r="Q312" s="451"/>
      <c r="R312" s="452"/>
      <c r="S312" s="188"/>
    </row>
    <row r="313" spans="1:19" s="7" customFormat="1" ht="22.5" customHeight="1" x14ac:dyDescent="0.2">
      <c r="A313" s="191" t="s">
        <v>307</v>
      </c>
      <c r="B313" s="191" t="s">
        <v>317</v>
      </c>
      <c r="C313" s="194" t="s">
        <v>163</v>
      </c>
      <c r="D313" s="195" t="s">
        <v>884</v>
      </c>
      <c r="E313" s="196">
        <v>5900</v>
      </c>
      <c r="F313" s="194" t="s">
        <v>885</v>
      </c>
      <c r="G313" s="197" t="s">
        <v>886</v>
      </c>
      <c r="H313" s="198" t="s">
        <v>327</v>
      </c>
      <c r="I313" s="199" t="s">
        <v>313</v>
      </c>
      <c r="J313" s="200" t="s">
        <v>328</v>
      </c>
      <c r="K313" s="201"/>
      <c r="L313" s="201"/>
      <c r="M313" s="194"/>
      <c r="N313" s="202" t="s">
        <v>316</v>
      </c>
      <c r="O313" s="203">
        <v>4</v>
      </c>
      <c r="P313" s="187">
        <v>10266.700000000001</v>
      </c>
      <c r="Q313" s="451"/>
      <c r="R313" s="452"/>
      <c r="S313" s="188"/>
    </row>
    <row r="314" spans="1:19" s="7" customFormat="1" ht="22.5" customHeight="1" x14ac:dyDescent="0.2">
      <c r="A314" s="191" t="s">
        <v>307</v>
      </c>
      <c r="B314" s="191" t="s">
        <v>317</v>
      </c>
      <c r="C314" s="194" t="s">
        <v>163</v>
      </c>
      <c r="D314" s="195" t="s">
        <v>887</v>
      </c>
      <c r="E314" s="196">
        <v>8000</v>
      </c>
      <c r="F314" s="194" t="s">
        <v>888</v>
      </c>
      <c r="G314" s="197" t="s">
        <v>889</v>
      </c>
      <c r="H314" s="198" t="s">
        <v>327</v>
      </c>
      <c r="I314" s="199" t="s">
        <v>313</v>
      </c>
      <c r="J314" s="200" t="s">
        <v>328</v>
      </c>
      <c r="K314" s="201"/>
      <c r="L314" s="201"/>
      <c r="M314" s="194"/>
      <c r="N314" s="202" t="s">
        <v>316</v>
      </c>
      <c r="O314" s="203">
        <v>4</v>
      </c>
      <c r="P314" s="187">
        <v>19856.579999999998</v>
      </c>
      <c r="Q314" s="451"/>
      <c r="R314" s="452"/>
      <c r="S314" s="188"/>
    </row>
    <row r="315" spans="1:19" s="7" customFormat="1" ht="22.5" customHeight="1" x14ac:dyDescent="0.2">
      <c r="A315" s="191" t="s">
        <v>307</v>
      </c>
      <c r="B315" s="191" t="s">
        <v>317</v>
      </c>
      <c r="C315" s="194" t="s">
        <v>163</v>
      </c>
      <c r="D315" s="195" t="s">
        <v>890</v>
      </c>
      <c r="E315" s="196">
        <v>3000</v>
      </c>
      <c r="F315" s="194" t="s">
        <v>891</v>
      </c>
      <c r="G315" s="197" t="s">
        <v>892</v>
      </c>
      <c r="H315" s="198" t="s">
        <v>327</v>
      </c>
      <c r="I315" s="199" t="s">
        <v>313</v>
      </c>
      <c r="J315" s="200" t="s">
        <v>328</v>
      </c>
      <c r="K315" s="201"/>
      <c r="L315" s="201"/>
      <c r="M315" s="194"/>
      <c r="N315" s="202" t="s">
        <v>316</v>
      </c>
      <c r="O315" s="203">
        <v>4</v>
      </c>
      <c r="P315" s="187">
        <v>26847.079999999998</v>
      </c>
      <c r="Q315" s="451"/>
      <c r="R315" s="452"/>
      <c r="S315" s="188"/>
    </row>
    <row r="316" spans="1:19" s="7" customFormat="1" ht="22.5" customHeight="1" x14ac:dyDescent="0.2">
      <c r="A316" s="191" t="s">
        <v>307</v>
      </c>
      <c r="B316" s="191" t="s">
        <v>317</v>
      </c>
      <c r="C316" s="194" t="s">
        <v>163</v>
      </c>
      <c r="D316" s="195" t="s">
        <v>893</v>
      </c>
      <c r="E316" s="196">
        <v>3000</v>
      </c>
      <c r="F316" s="194" t="s">
        <v>894</v>
      </c>
      <c r="G316" s="197" t="s">
        <v>895</v>
      </c>
      <c r="H316" s="198" t="s">
        <v>312</v>
      </c>
      <c r="I316" s="199" t="s">
        <v>313</v>
      </c>
      <c r="J316" s="200" t="s">
        <v>779</v>
      </c>
      <c r="K316" s="201"/>
      <c r="L316" s="201"/>
      <c r="M316" s="194"/>
      <c r="N316" s="202" t="s">
        <v>316</v>
      </c>
      <c r="O316" s="203">
        <v>4</v>
      </c>
      <c r="P316" s="187">
        <v>10166.700000000001</v>
      </c>
      <c r="Q316" s="451"/>
      <c r="R316" s="452"/>
      <c r="S316" s="188"/>
    </row>
    <row r="317" spans="1:19" s="7" customFormat="1" ht="22.5" customHeight="1" x14ac:dyDescent="0.2">
      <c r="A317" s="191" t="s">
        <v>307</v>
      </c>
      <c r="B317" s="191" t="s">
        <v>317</v>
      </c>
      <c r="C317" s="194" t="s">
        <v>163</v>
      </c>
      <c r="D317" s="195" t="s">
        <v>896</v>
      </c>
      <c r="E317" s="196">
        <v>3000</v>
      </c>
      <c r="F317" s="194" t="s">
        <v>897</v>
      </c>
      <c r="G317" s="197" t="s">
        <v>898</v>
      </c>
      <c r="H317" s="198" t="s">
        <v>327</v>
      </c>
      <c r="I317" s="199" t="s">
        <v>313</v>
      </c>
      <c r="J317" s="200" t="s">
        <v>328</v>
      </c>
      <c r="K317" s="201"/>
      <c r="L317" s="201"/>
      <c r="M317" s="194"/>
      <c r="N317" s="202" t="s">
        <v>316</v>
      </c>
      <c r="O317" s="203">
        <v>4</v>
      </c>
      <c r="P317" s="187">
        <v>5261.72</v>
      </c>
      <c r="Q317" s="451"/>
      <c r="R317" s="452"/>
      <c r="S317" s="188"/>
    </row>
    <row r="318" spans="1:19" s="7" customFormat="1" ht="22.5" customHeight="1" x14ac:dyDescent="0.2">
      <c r="A318" s="191" t="s">
        <v>307</v>
      </c>
      <c r="B318" s="191" t="s">
        <v>317</v>
      </c>
      <c r="C318" s="194" t="s">
        <v>163</v>
      </c>
      <c r="D318" s="195" t="s">
        <v>644</v>
      </c>
      <c r="E318" s="196">
        <v>5500</v>
      </c>
      <c r="F318" s="194" t="s">
        <v>899</v>
      </c>
      <c r="G318" s="197" t="s">
        <v>900</v>
      </c>
      <c r="H318" s="198" t="s">
        <v>322</v>
      </c>
      <c r="I318" s="199" t="s">
        <v>313</v>
      </c>
      <c r="J318" s="200" t="s">
        <v>323</v>
      </c>
      <c r="K318" s="201"/>
      <c r="L318" s="201"/>
      <c r="M318" s="194"/>
      <c r="N318" s="202" t="s">
        <v>316</v>
      </c>
      <c r="O318" s="203">
        <v>4</v>
      </c>
      <c r="P318" s="187">
        <v>10166.700000000001</v>
      </c>
      <c r="Q318" s="451"/>
      <c r="R318" s="452"/>
      <c r="S318" s="188"/>
    </row>
    <row r="319" spans="1:19" s="7" customFormat="1" ht="22.5" customHeight="1" x14ac:dyDescent="0.2">
      <c r="A319" s="191" t="s">
        <v>307</v>
      </c>
      <c r="B319" s="191" t="s">
        <v>317</v>
      </c>
      <c r="C319" s="194" t="s">
        <v>163</v>
      </c>
      <c r="D319" s="195" t="s">
        <v>644</v>
      </c>
      <c r="E319" s="196">
        <v>5500</v>
      </c>
      <c r="F319" s="194" t="s">
        <v>901</v>
      </c>
      <c r="G319" s="197" t="s">
        <v>902</v>
      </c>
      <c r="H319" s="198" t="s">
        <v>322</v>
      </c>
      <c r="I319" s="199" t="s">
        <v>313</v>
      </c>
      <c r="J319" s="200" t="s">
        <v>323</v>
      </c>
      <c r="K319" s="201"/>
      <c r="L319" s="201"/>
      <c r="M319" s="194"/>
      <c r="N319" s="202" t="s">
        <v>316</v>
      </c>
      <c r="O319" s="203">
        <v>4</v>
      </c>
      <c r="P319" s="187">
        <v>17876.89</v>
      </c>
      <c r="Q319" s="451"/>
      <c r="R319" s="452"/>
      <c r="S319" s="188"/>
    </row>
    <row r="320" spans="1:19" s="7" customFormat="1" ht="22.5" customHeight="1" x14ac:dyDescent="0.2">
      <c r="A320" s="191" t="s">
        <v>307</v>
      </c>
      <c r="B320" s="191" t="s">
        <v>317</v>
      </c>
      <c r="C320" s="194" t="s">
        <v>163</v>
      </c>
      <c r="D320" s="195" t="s">
        <v>903</v>
      </c>
      <c r="E320" s="196">
        <v>3500</v>
      </c>
      <c r="F320" s="194" t="s">
        <v>904</v>
      </c>
      <c r="G320" s="197" t="s">
        <v>905</v>
      </c>
      <c r="H320" s="198"/>
      <c r="I320" s="199"/>
      <c r="J320" s="200"/>
      <c r="K320" s="201"/>
      <c r="L320" s="201"/>
      <c r="M320" s="194"/>
      <c r="N320" s="202" t="s">
        <v>316</v>
      </c>
      <c r="O320" s="203">
        <v>4</v>
      </c>
      <c r="P320" s="187">
        <v>17883</v>
      </c>
      <c r="Q320" s="451"/>
      <c r="R320" s="452"/>
      <c r="S320" s="188"/>
    </row>
    <row r="321" spans="1:19" s="7" customFormat="1" ht="22.5" customHeight="1" x14ac:dyDescent="0.2">
      <c r="A321" s="191" t="s">
        <v>307</v>
      </c>
      <c r="B321" s="191" t="s">
        <v>317</v>
      </c>
      <c r="C321" s="194" t="s">
        <v>163</v>
      </c>
      <c r="D321" s="195" t="s">
        <v>644</v>
      </c>
      <c r="E321" s="196">
        <v>5500</v>
      </c>
      <c r="F321" s="194" t="s">
        <v>906</v>
      </c>
      <c r="G321" s="197" t="s">
        <v>907</v>
      </c>
      <c r="H321" s="198" t="s">
        <v>322</v>
      </c>
      <c r="I321" s="199" t="s">
        <v>313</v>
      </c>
      <c r="J321" s="200" t="s">
        <v>323</v>
      </c>
      <c r="K321" s="201"/>
      <c r="L321" s="201"/>
      <c r="M321" s="194"/>
      <c r="N321" s="202" t="s">
        <v>316</v>
      </c>
      <c r="O321" s="203">
        <v>4</v>
      </c>
      <c r="P321" s="187">
        <v>11483</v>
      </c>
      <c r="Q321" s="451"/>
      <c r="R321" s="452"/>
      <c r="S321" s="188"/>
    </row>
    <row r="322" spans="1:19" s="7" customFormat="1" ht="22.5" customHeight="1" x14ac:dyDescent="0.2">
      <c r="A322" s="191" t="s">
        <v>307</v>
      </c>
      <c r="B322" s="191" t="s">
        <v>317</v>
      </c>
      <c r="C322" s="194" t="s">
        <v>163</v>
      </c>
      <c r="D322" s="195" t="s">
        <v>908</v>
      </c>
      <c r="E322" s="196">
        <v>3000</v>
      </c>
      <c r="F322" s="194" t="s">
        <v>909</v>
      </c>
      <c r="G322" s="197" t="s">
        <v>910</v>
      </c>
      <c r="H322" s="198" t="s">
        <v>312</v>
      </c>
      <c r="I322" s="199" t="s">
        <v>313</v>
      </c>
      <c r="J322" s="200" t="s">
        <v>314</v>
      </c>
      <c r="K322" s="201"/>
      <c r="L322" s="201"/>
      <c r="M322" s="194"/>
      <c r="N322" s="202" t="s">
        <v>316</v>
      </c>
      <c r="O322" s="203">
        <v>4</v>
      </c>
      <c r="P322" s="187">
        <v>17876.89</v>
      </c>
      <c r="Q322" s="451"/>
      <c r="R322" s="452"/>
      <c r="S322" s="188"/>
    </row>
    <row r="323" spans="1:19" s="7" customFormat="1" ht="22.5" customHeight="1" x14ac:dyDescent="0.2">
      <c r="A323" s="191" t="s">
        <v>307</v>
      </c>
      <c r="B323" s="191" t="s">
        <v>317</v>
      </c>
      <c r="C323" s="194" t="s">
        <v>163</v>
      </c>
      <c r="D323" s="195" t="s">
        <v>911</v>
      </c>
      <c r="E323" s="196">
        <v>4700</v>
      </c>
      <c r="F323" s="194" t="s">
        <v>912</v>
      </c>
      <c r="G323" s="197" t="s">
        <v>913</v>
      </c>
      <c r="H323" s="198" t="s">
        <v>312</v>
      </c>
      <c r="I323" s="199" t="s">
        <v>313</v>
      </c>
      <c r="J323" s="200" t="s">
        <v>914</v>
      </c>
      <c r="K323" s="201"/>
      <c r="L323" s="201"/>
      <c r="M323" s="194"/>
      <c r="N323" s="202" t="s">
        <v>316</v>
      </c>
      <c r="O323" s="203">
        <v>4</v>
      </c>
      <c r="P323" s="187">
        <v>9883</v>
      </c>
      <c r="Q323" s="451"/>
      <c r="R323" s="452"/>
      <c r="S323" s="188"/>
    </row>
    <row r="324" spans="1:19" s="7" customFormat="1" ht="22.5" customHeight="1" x14ac:dyDescent="0.2">
      <c r="A324" s="191" t="s">
        <v>307</v>
      </c>
      <c r="B324" s="191" t="s">
        <v>317</v>
      </c>
      <c r="C324" s="194" t="s">
        <v>163</v>
      </c>
      <c r="D324" s="195" t="s">
        <v>915</v>
      </c>
      <c r="E324" s="196">
        <v>4000</v>
      </c>
      <c r="F324" s="194" t="s">
        <v>916</v>
      </c>
      <c r="G324" s="197" t="s">
        <v>917</v>
      </c>
      <c r="H324" s="198"/>
      <c r="I324" s="199"/>
      <c r="J324" s="200"/>
      <c r="K324" s="201"/>
      <c r="L324" s="201"/>
      <c r="M324" s="194"/>
      <c r="N324" s="202" t="s">
        <v>316</v>
      </c>
      <c r="O324" s="203">
        <v>4</v>
      </c>
      <c r="P324" s="187">
        <v>15285.79</v>
      </c>
      <c r="Q324" s="451"/>
      <c r="R324" s="452"/>
      <c r="S324" s="188"/>
    </row>
    <row r="325" spans="1:19" s="7" customFormat="1" ht="22.5" customHeight="1" x14ac:dyDescent="0.2">
      <c r="A325" s="191" t="s">
        <v>307</v>
      </c>
      <c r="B325" s="191" t="s">
        <v>317</v>
      </c>
      <c r="C325" s="194" t="s">
        <v>163</v>
      </c>
      <c r="D325" s="195" t="s">
        <v>918</v>
      </c>
      <c r="E325" s="196">
        <v>4900</v>
      </c>
      <c r="F325" s="194" t="s">
        <v>919</v>
      </c>
      <c r="G325" s="197" t="s">
        <v>920</v>
      </c>
      <c r="H325" s="198" t="s">
        <v>765</v>
      </c>
      <c r="I325" s="199" t="s">
        <v>346</v>
      </c>
      <c r="J325" s="200" t="s">
        <v>921</v>
      </c>
      <c r="K325" s="201"/>
      <c r="L325" s="201"/>
      <c r="M325" s="194"/>
      <c r="N325" s="202" t="s">
        <v>316</v>
      </c>
      <c r="O325" s="203">
        <v>4</v>
      </c>
      <c r="P325" s="187">
        <v>13083</v>
      </c>
      <c r="Q325" s="451"/>
      <c r="R325" s="452"/>
      <c r="S325" s="188"/>
    </row>
    <row r="326" spans="1:19" s="7" customFormat="1" ht="22.5" customHeight="1" x14ac:dyDescent="0.2">
      <c r="A326" s="191" t="s">
        <v>307</v>
      </c>
      <c r="B326" s="191" t="s">
        <v>317</v>
      </c>
      <c r="C326" s="194" t="s">
        <v>163</v>
      </c>
      <c r="D326" s="195" t="s">
        <v>908</v>
      </c>
      <c r="E326" s="196">
        <v>3500</v>
      </c>
      <c r="F326" s="194" t="s">
        <v>922</v>
      </c>
      <c r="G326" s="197" t="s">
        <v>923</v>
      </c>
      <c r="H326" s="198"/>
      <c r="I326" s="199"/>
      <c r="J326" s="200"/>
      <c r="K326" s="201"/>
      <c r="L326" s="201"/>
      <c r="M326" s="194"/>
      <c r="N326" s="202" t="s">
        <v>316</v>
      </c>
      <c r="O326" s="203">
        <v>4</v>
      </c>
      <c r="P326" s="187">
        <v>15947.35</v>
      </c>
      <c r="Q326" s="451"/>
      <c r="R326" s="452"/>
      <c r="S326" s="188"/>
    </row>
    <row r="327" spans="1:19" s="7" customFormat="1" ht="22.5" customHeight="1" x14ac:dyDescent="0.2">
      <c r="A327" s="191" t="s">
        <v>307</v>
      </c>
      <c r="B327" s="191" t="s">
        <v>317</v>
      </c>
      <c r="C327" s="194" t="s">
        <v>163</v>
      </c>
      <c r="D327" s="195" t="s">
        <v>924</v>
      </c>
      <c r="E327" s="196">
        <v>3000</v>
      </c>
      <c r="F327" s="194" t="s">
        <v>925</v>
      </c>
      <c r="G327" s="197" t="s">
        <v>926</v>
      </c>
      <c r="H327" s="198"/>
      <c r="I327" s="199"/>
      <c r="J327" s="200"/>
      <c r="K327" s="201"/>
      <c r="L327" s="201"/>
      <c r="M327" s="194"/>
      <c r="N327" s="202" t="s">
        <v>316</v>
      </c>
      <c r="O327" s="203">
        <v>4</v>
      </c>
      <c r="P327" s="187">
        <v>11445.08</v>
      </c>
      <c r="Q327" s="451"/>
      <c r="R327" s="452"/>
      <c r="S327" s="188"/>
    </row>
    <row r="328" spans="1:19" s="7" customFormat="1" ht="22.5" customHeight="1" x14ac:dyDescent="0.2">
      <c r="A328" s="191" t="s">
        <v>307</v>
      </c>
      <c r="B328" s="191" t="s">
        <v>317</v>
      </c>
      <c r="C328" s="194" t="s">
        <v>163</v>
      </c>
      <c r="D328" s="195" t="s">
        <v>927</v>
      </c>
      <c r="E328" s="196">
        <v>4200</v>
      </c>
      <c r="F328" s="194" t="s">
        <v>928</v>
      </c>
      <c r="G328" s="197" t="s">
        <v>929</v>
      </c>
      <c r="H328" s="198" t="s">
        <v>837</v>
      </c>
      <c r="I328" s="199" t="s">
        <v>346</v>
      </c>
      <c r="J328" s="200" t="s">
        <v>838</v>
      </c>
      <c r="K328" s="201"/>
      <c r="L328" s="201"/>
      <c r="M328" s="194"/>
      <c r="N328" s="202" t="s">
        <v>316</v>
      </c>
      <c r="O328" s="203">
        <v>4</v>
      </c>
      <c r="P328" s="187">
        <v>9812.58</v>
      </c>
      <c r="Q328" s="451"/>
      <c r="R328" s="452"/>
      <c r="S328" s="188"/>
    </row>
    <row r="329" spans="1:19" s="7" customFormat="1" ht="22.5" customHeight="1" x14ac:dyDescent="0.2">
      <c r="A329" s="191" t="s">
        <v>307</v>
      </c>
      <c r="B329" s="191" t="s">
        <v>317</v>
      </c>
      <c r="C329" s="194" t="s">
        <v>163</v>
      </c>
      <c r="D329" s="195" t="s">
        <v>930</v>
      </c>
      <c r="E329" s="196">
        <v>3000</v>
      </c>
      <c r="F329" s="194" t="s">
        <v>931</v>
      </c>
      <c r="G329" s="197" t="s">
        <v>932</v>
      </c>
      <c r="H329" s="198"/>
      <c r="I329" s="199"/>
      <c r="J329" s="200"/>
      <c r="K329" s="201"/>
      <c r="L329" s="201"/>
      <c r="M329" s="194"/>
      <c r="N329" s="202" t="s">
        <v>316</v>
      </c>
      <c r="O329" s="203">
        <v>4</v>
      </c>
      <c r="P329" s="187">
        <v>13718.04</v>
      </c>
      <c r="Q329" s="451"/>
      <c r="R329" s="452"/>
      <c r="S329" s="188"/>
    </row>
    <row r="330" spans="1:19" s="7" customFormat="1" ht="22.5" customHeight="1" x14ac:dyDescent="0.2">
      <c r="A330" s="191" t="s">
        <v>307</v>
      </c>
      <c r="B330" s="191" t="s">
        <v>317</v>
      </c>
      <c r="C330" s="194" t="s">
        <v>163</v>
      </c>
      <c r="D330" s="195" t="s">
        <v>933</v>
      </c>
      <c r="E330" s="196">
        <v>3500</v>
      </c>
      <c r="F330" s="194" t="s">
        <v>934</v>
      </c>
      <c r="G330" s="197" t="s">
        <v>935</v>
      </c>
      <c r="H330" s="198"/>
      <c r="I330" s="199"/>
      <c r="J330" s="200"/>
      <c r="K330" s="201"/>
      <c r="L330" s="201"/>
      <c r="M330" s="194"/>
      <c r="N330" s="202" t="s">
        <v>316</v>
      </c>
      <c r="O330" s="203">
        <v>4</v>
      </c>
      <c r="P330" s="187">
        <v>9883</v>
      </c>
      <c r="Q330" s="451"/>
      <c r="R330" s="452"/>
      <c r="S330" s="188"/>
    </row>
    <row r="331" spans="1:19" s="7" customFormat="1" ht="22.5" customHeight="1" x14ac:dyDescent="0.2">
      <c r="A331" s="191" t="s">
        <v>307</v>
      </c>
      <c r="B331" s="191" t="s">
        <v>317</v>
      </c>
      <c r="C331" s="194" t="s">
        <v>163</v>
      </c>
      <c r="D331" s="195" t="s">
        <v>936</v>
      </c>
      <c r="E331" s="196">
        <v>4500</v>
      </c>
      <c r="F331" s="194" t="s">
        <v>937</v>
      </c>
      <c r="G331" s="197" t="s">
        <v>938</v>
      </c>
      <c r="H331" s="198" t="s">
        <v>765</v>
      </c>
      <c r="I331" s="199" t="s">
        <v>313</v>
      </c>
      <c r="J331" s="200" t="s">
        <v>766</v>
      </c>
      <c r="K331" s="201"/>
      <c r="L331" s="201"/>
      <c r="M331" s="194"/>
      <c r="N331" s="202" t="s">
        <v>316</v>
      </c>
      <c r="O331" s="203">
        <v>4</v>
      </c>
      <c r="P331" s="187">
        <v>11133</v>
      </c>
      <c r="Q331" s="451"/>
      <c r="R331" s="452"/>
      <c r="S331" s="188"/>
    </row>
    <row r="332" spans="1:19" s="7" customFormat="1" ht="22.5" customHeight="1" x14ac:dyDescent="0.2">
      <c r="A332" s="191" t="s">
        <v>307</v>
      </c>
      <c r="B332" s="191" t="s">
        <v>317</v>
      </c>
      <c r="C332" s="194" t="s">
        <v>163</v>
      </c>
      <c r="D332" s="195" t="s">
        <v>939</v>
      </c>
      <c r="E332" s="196">
        <v>4400</v>
      </c>
      <c r="F332" s="194" t="s">
        <v>940</v>
      </c>
      <c r="G332" s="197" t="s">
        <v>941</v>
      </c>
      <c r="H332" s="198" t="s">
        <v>750</v>
      </c>
      <c r="I332" s="199" t="s">
        <v>313</v>
      </c>
      <c r="J332" s="200" t="s">
        <v>421</v>
      </c>
      <c r="K332" s="201"/>
      <c r="L332" s="201"/>
      <c r="M332" s="194"/>
      <c r="N332" s="202" t="s">
        <v>316</v>
      </c>
      <c r="O332" s="203">
        <v>4</v>
      </c>
      <c r="P332" s="187">
        <v>14233</v>
      </c>
      <c r="Q332" s="451"/>
      <c r="R332" s="452"/>
      <c r="S332" s="188"/>
    </row>
    <row r="333" spans="1:19" s="7" customFormat="1" ht="22.5" customHeight="1" x14ac:dyDescent="0.2">
      <c r="A333" s="191" t="s">
        <v>307</v>
      </c>
      <c r="B333" s="191" t="s">
        <v>317</v>
      </c>
      <c r="C333" s="194" t="s">
        <v>163</v>
      </c>
      <c r="D333" s="195" t="s">
        <v>942</v>
      </c>
      <c r="E333" s="196">
        <v>3500</v>
      </c>
      <c r="F333" s="194" t="s">
        <v>943</v>
      </c>
      <c r="G333" s="197" t="s">
        <v>944</v>
      </c>
      <c r="H333" s="198"/>
      <c r="I333" s="199"/>
      <c r="J333" s="200"/>
      <c r="K333" s="201"/>
      <c r="L333" s="201"/>
      <c r="M333" s="194"/>
      <c r="N333" s="202" t="s">
        <v>316</v>
      </c>
      <c r="O333" s="203">
        <v>4</v>
      </c>
      <c r="P333" s="187">
        <v>13916.88</v>
      </c>
      <c r="Q333" s="451"/>
      <c r="R333" s="452"/>
      <c r="S333" s="188"/>
    </row>
    <row r="334" spans="1:19" s="7" customFormat="1" ht="22.5" customHeight="1" x14ac:dyDescent="0.2">
      <c r="A334" s="191" t="s">
        <v>307</v>
      </c>
      <c r="B334" s="191" t="s">
        <v>317</v>
      </c>
      <c r="C334" s="194" t="s">
        <v>163</v>
      </c>
      <c r="D334" s="195" t="s">
        <v>945</v>
      </c>
      <c r="E334" s="196">
        <v>4900</v>
      </c>
      <c r="F334" s="194" t="s">
        <v>946</v>
      </c>
      <c r="G334" s="197" t="s">
        <v>947</v>
      </c>
      <c r="H334" s="198" t="s">
        <v>765</v>
      </c>
      <c r="I334" s="199" t="s">
        <v>346</v>
      </c>
      <c r="J334" s="200" t="s">
        <v>921</v>
      </c>
      <c r="K334" s="201"/>
      <c r="L334" s="201"/>
      <c r="M334" s="194"/>
      <c r="N334" s="202" t="s">
        <v>316</v>
      </c>
      <c r="O334" s="203">
        <v>4</v>
      </c>
      <c r="P334" s="187">
        <v>11133</v>
      </c>
      <c r="Q334" s="451"/>
      <c r="R334" s="452"/>
      <c r="S334" s="188"/>
    </row>
    <row r="335" spans="1:19" s="7" customFormat="1" ht="22.5" customHeight="1" x14ac:dyDescent="0.2">
      <c r="A335" s="191" t="s">
        <v>307</v>
      </c>
      <c r="B335" s="191" t="s">
        <v>317</v>
      </c>
      <c r="C335" s="194" t="s">
        <v>163</v>
      </c>
      <c r="D335" s="195" t="s">
        <v>908</v>
      </c>
      <c r="E335" s="196">
        <v>3000</v>
      </c>
      <c r="F335" s="194" t="s">
        <v>948</v>
      </c>
      <c r="G335" s="197" t="s">
        <v>949</v>
      </c>
      <c r="H335" s="198"/>
      <c r="I335" s="199"/>
      <c r="J335" s="200"/>
      <c r="K335" s="201"/>
      <c r="L335" s="201"/>
      <c r="M335" s="194"/>
      <c r="N335" s="202" t="s">
        <v>316</v>
      </c>
      <c r="O335" s="203">
        <v>4</v>
      </c>
      <c r="P335" s="187">
        <v>15473</v>
      </c>
      <c r="Q335" s="451"/>
      <c r="R335" s="452"/>
      <c r="S335" s="188"/>
    </row>
    <row r="336" spans="1:19" s="7" customFormat="1" ht="22.5" customHeight="1" x14ac:dyDescent="0.2">
      <c r="A336" s="191" t="s">
        <v>307</v>
      </c>
      <c r="B336" s="191" t="s">
        <v>317</v>
      </c>
      <c r="C336" s="194" t="s">
        <v>163</v>
      </c>
      <c r="D336" s="195" t="s">
        <v>950</v>
      </c>
      <c r="E336" s="196">
        <v>3500</v>
      </c>
      <c r="F336" s="194" t="s">
        <v>951</v>
      </c>
      <c r="G336" s="197" t="s">
        <v>952</v>
      </c>
      <c r="H336" s="198"/>
      <c r="I336" s="199"/>
      <c r="J336" s="200"/>
      <c r="K336" s="201"/>
      <c r="L336" s="201"/>
      <c r="M336" s="194"/>
      <c r="N336" s="202" t="s">
        <v>316</v>
      </c>
      <c r="O336" s="203">
        <v>4</v>
      </c>
      <c r="P336" s="187">
        <v>9583</v>
      </c>
      <c r="Q336" s="451"/>
      <c r="R336" s="452"/>
      <c r="S336" s="188"/>
    </row>
    <row r="337" spans="1:19" s="7" customFormat="1" ht="22.5" customHeight="1" x14ac:dyDescent="0.2">
      <c r="A337" s="191" t="s">
        <v>307</v>
      </c>
      <c r="B337" s="191" t="s">
        <v>317</v>
      </c>
      <c r="C337" s="194" t="s">
        <v>163</v>
      </c>
      <c r="D337" s="195" t="s">
        <v>950</v>
      </c>
      <c r="E337" s="196">
        <v>3500</v>
      </c>
      <c r="F337" s="194" t="s">
        <v>953</v>
      </c>
      <c r="G337" s="197" t="s">
        <v>954</v>
      </c>
      <c r="H337" s="198"/>
      <c r="I337" s="199"/>
      <c r="J337" s="200"/>
      <c r="K337" s="201"/>
      <c r="L337" s="201"/>
      <c r="M337" s="194"/>
      <c r="N337" s="202" t="s">
        <v>316</v>
      </c>
      <c r="O337" s="203">
        <v>4</v>
      </c>
      <c r="P337" s="187">
        <v>11133</v>
      </c>
      <c r="Q337" s="451"/>
      <c r="R337" s="452"/>
      <c r="S337" s="188"/>
    </row>
    <row r="338" spans="1:19" s="7" customFormat="1" ht="22.5" customHeight="1" x14ac:dyDescent="0.2">
      <c r="A338" s="191" t="s">
        <v>307</v>
      </c>
      <c r="B338" s="191" t="s">
        <v>317</v>
      </c>
      <c r="C338" s="194" t="s">
        <v>163</v>
      </c>
      <c r="D338" s="195" t="s">
        <v>955</v>
      </c>
      <c r="E338" s="196">
        <v>3000</v>
      </c>
      <c r="F338" s="194" t="s">
        <v>956</v>
      </c>
      <c r="G338" s="197" t="s">
        <v>957</v>
      </c>
      <c r="H338" s="198" t="s">
        <v>322</v>
      </c>
      <c r="I338" s="199" t="s">
        <v>313</v>
      </c>
      <c r="J338" s="200" t="s">
        <v>323</v>
      </c>
      <c r="K338" s="201"/>
      <c r="L338" s="201"/>
      <c r="M338" s="194"/>
      <c r="N338" s="202" t="s">
        <v>316</v>
      </c>
      <c r="O338" s="203">
        <v>4</v>
      </c>
      <c r="P338" s="187">
        <v>11122.07</v>
      </c>
      <c r="Q338" s="451"/>
      <c r="R338" s="452"/>
      <c r="S338" s="188"/>
    </row>
    <row r="339" spans="1:19" s="7" customFormat="1" ht="22.5" customHeight="1" x14ac:dyDescent="0.2">
      <c r="A339" s="191" t="s">
        <v>307</v>
      </c>
      <c r="B339" s="191" t="s">
        <v>317</v>
      </c>
      <c r="C339" s="194" t="s">
        <v>163</v>
      </c>
      <c r="D339" s="195" t="s">
        <v>958</v>
      </c>
      <c r="E339" s="196">
        <v>3900</v>
      </c>
      <c r="F339" s="194" t="s">
        <v>959</v>
      </c>
      <c r="G339" s="197" t="s">
        <v>960</v>
      </c>
      <c r="H339" s="198"/>
      <c r="I339" s="199"/>
      <c r="J339" s="200"/>
      <c r="K339" s="201"/>
      <c r="L339" s="201"/>
      <c r="M339" s="194"/>
      <c r="N339" s="202" t="s">
        <v>316</v>
      </c>
      <c r="O339" s="203">
        <v>4</v>
      </c>
      <c r="P339" s="187">
        <v>9579.4599999999991</v>
      </c>
      <c r="Q339" s="451"/>
      <c r="R339" s="452"/>
      <c r="S339" s="188"/>
    </row>
    <row r="340" spans="1:19" s="7" customFormat="1" ht="22.5" customHeight="1" x14ac:dyDescent="0.2">
      <c r="A340" s="191" t="s">
        <v>307</v>
      </c>
      <c r="B340" s="191" t="s">
        <v>317</v>
      </c>
      <c r="C340" s="194" t="s">
        <v>163</v>
      </c>
      <c r="D340" s="195" t="s">
        <v>961</v>
      </c>
      <c r="E340" s="196">
        <v>3000</v>
      </c>
      <c r="F340" s="194" t="s">
        <v>962</v>
      </c>
      <c r="G340" s="197" t="s">
        <v>963</v>
      </c>
      <c r="H340" s="198"/>
      <c r="I340" s="199"/>
      <c r="J340" s="200"/>
      <c r="K340" s="201"/>
      <c r="L340" s="201"/>
      <c r="M340" s="194"/>
      <c r="N340" s="202" t="s">
        <v>316</v>
      </c>
      <c r="O340" s="203">
        <v>4</v>
      </c>
      <c r="P340" s="187">
        <v>12243</v>
      </c>
      <c r="Q340" s="451"/>
      <c r="R340" s="452"/>
      <c r="S340" s="188"/>
    </row>
    <row r="341" spans="1:19" s="7" customFormat="1" ht="22.5" customHeight="1" x14ac:dyDescent="0.2">
      <c r="A341" s="191" t="s">
        <v>307</v>
      </c>
      <c r="B341" s="191" t="s">
        <v>317</v>
      </c>
      <c r="C341" s="194" t="s">
        <v>163</v>
      </c>
      <c r="D341" s="195" t="s">
        <v>961</v>
      </c>
      <c r="E341" s="196">
        <v>3000</v>
      </c>
      <c r="F341" s="194" t="s">
        <v>964</v>
      </c>
      <c r="G341" s="197" t="s">
        <v>965</v>
      </c>
      <c r="H341" s="198"/>
      <c r="I341" s="199"/>
      <c r="J341" s="200"/>
      <c r="K341" s="201"/>
      <c r="L341" s="201"/>
      <c r="M341" s="194"/>
      <c r="N341" s="202" t="s">
        <v>316</v>
      </c>
      <c r="O341" s="203">
        <v>4</v>
      </c>
      <c r="P341" s="187">
        <v>9483</v>
      </c>
      <c r="Q341" s="451"/>
      <c r="R341" s="452"/>
      <c r="S341" s="188"/>
    </row>
    <row r="342" spans="1:19" s="7" customFormat="1" ht="22.5" customHeight="1" x14ac:dyDescent="0.2">
      <c r="A342" s="191" t="s">
        <v>307</v>
      </c>
      <c r="B342" s="191" t="s">
        <v>317</v>
      </c>
      <c r="C342" s="194" t="s">
        <v>163</v>
      </c>
      <c r="D342" s="195" t="s">
        <v>939</v>
      </c>
      <c r="E342" s="196">
        <v>4400</v>
      </c>
      <c r="F342" s="194" t="s">
        <v>966</v>
      </c>
      <c r="G342" s="197" t="s">
        <v>967</v>
      </c>
      <c r="H342" s="198" t="s">
        <v>750</v>
      </c>
      <c r="I342" s="199" t="s">
        <v>313</v>
      </c>
      <c r="J342" s="200" t="s">
        <v>421</v>
      </c>
      <c r="K342" s="201"/>
      <c r="L342" s="201"/>
      <c r="M342" s="194"/>
      <c r="N342" s="202" t="s">
        <v>316</v>
      </c>
      <c r="O342" s="203">
        <v>4</v>
      </c>
      <c r="P342" s="187">
        <v>9483</v>
      </c>
      <c r="Q342" s="451"/>
      <c r="R342" s="452"/>
      <c r="S342" s="188"/>
    </row>
    <row r="343" spans="1:19" s="7" customFormat="1" ht="22.5" customHeight="1" x14ac:dyDescent="0.2">
      <c r="A343" s="191" t="s">
        <v>307</v>
      </c>
      <c r="B343" s="191" t="s">
        <v>317</v>
      </c>
      <c r="C343" s="194" t="s">
        <v>163</v>
      </c>
      <c r="D343" s="195" t="s">
        <v>930</v>
      </c>
      <c r="E343" s="196">
        <v>3000</v>
      </c>
      <c r="F343" s="194" t="s">
        <v>968</v>
      </c>
      <c r="G343" s="197" t="s">
        <v>969</v>
      </c>
      <c r="H343" s="198"/>
      <c r="I343" s="199"/>
      <c r="J343" s="200"/>
      <c r="K343" s="201"/>
      <c r="L343" s="201"/>
      <c r="M343" s="194"/>
      <c r="N343" s="202" t="s">
        <v>316</v>
      </c>
      <c r="O343" s="203">
        <v>3</v>
      </c>
      <c r="P343" s="187">
        <v>13760.75</v>
      </c>
      <c r="Q343" s="451"/>
      <c r="R343" s="452"/>
      <c r="S343" s="188"/>
    </row>
    <row r="344" spans="1:19" s="7" customFormat="1" ht="22.5" customHeight="1" x14ac:dyDescent="0.2">
      <c r="A344" s="191" t="s">
        <v>307</v>
      </c>
      <c r="B344" s="191" t="s">
        <v>317</v>
      </c>
      <c r="C344" s="194" t="s">
        <v>163</v>
      </c>
      <c r="D344" s="195" t="s">
        <v>681</v>
      </c>
      <c r="E344" s="196">
        <v>3000</v>
      </c>
      <c r="F344" s="194" t="s">
        <v>970</v>
      </c>
      <c r="G344" s="197" t="s">
        <v>971</v>
      </c>
      <c r="H344" s="198"/>
      <c r="I344" s="199"/>
      <c r="J344" s="200"/>
      <c r="K344" s="201"/>
      <c r="L344" s="201"/>
      <c r="M344" s="194"/>
      <c r="N344" s="202" t="s">
        <v>316</v>
      </c>
      <c r="O344" s="203">
        <v>3</v>
      </c>
      <c r="P344" s="187">
        <v>9283</v>
      </c>
      <c r="Q344" s="451"/>
      <c r="R344" s="452"/>
      <c r="S344" s="188"/>
    </row>
    <row r="345" spans="1:19" s="7" customFormat="1" ht="22.5" customHeight="1" x14ac:dyDescent="0.2">
      <c r="A345" s="191" t="s">
        <v>307</v>
      </c>
      <c r="B345" s="191" t="s">
        <v>317</v>
      </c>
      <c r="C345" s="194" t="s">
        <v>163</v>
      </c>
      <c r="D345" s="195" t="s">
        <v>972</v>
      </c>
      <c r="E345" s="196">
        <v>3500</v>
      </c>
      <c r="F345" s="194" t="s">
        <v>973</v>
      </c>
      <c r="G345" s="197" t="s">
        <v>974</v>
      </c>
      <c r="H345" s="198"/>
      <c r="I345" s="199"/>
      <c r="J345" s="200"/>
      <c r="K345" s="201"/>
      <c r="L345" s="201"/>
      <c r="M345" s="194"/>
      <c r="N345" s="202" t="s">
        <v>316</v>
      </c>
      <c r="O345" s="203">
        <v>3</v>
      </c>
      <c r="P345" s="187">
        <v>9243.42</v>
      </c>
      <c r="Q345" s="451"/>
      <c r="R345" s="452"/>
      <c r="S345" s="188"/>
    </row>
    <row r="346" spans="1:19" s="7" customFormat="1" ht="22.5" customHeight="1" x14ac:dyDescent="0.2">
      <c r="A346" s="191" t="s">
        <v>307</v>
      </c>
      <c r="B346" s="191" t="s">
        <v>317</v>
      </c>
      <c r="C346" s="194" t="s">
        <v>163</v>
      </c>
      <c r="D346" s="195" t="s">
        <v>972</v>
      </c>
      <c r="E346" s="196">
        <v>3500</v>
      </c>
      <c r="F346" s="194" t="s">
        <v>975</v>
      </c>
      <c r="G346" s="197" t="s">
        <v>976</v>
      </c>
      <c r="H346" s="198"/>
      <c r="I346" s="199"/>
      <c r="J346" s="200"/>
      <c r="K346" s="201"/>
      <c r="L346" s="201"/>
      <c r="M346" s="194"/>
      <c r="N346" s="202" t="s">
        <v>316</v>
      </c>
      <c r="O346" s="203">
        <v>3</v>
      </c>
      <c r="P346" s="187">
        <v>10777.41</v>
      </c>
      <c r="Q346" s="451"/>
      <c r="R346" s="452"/>
      <c r="S346" s="188"/>
    </row>
    <row r="347" spans="1:19" s="7" customFormat="1" ht="22.5" customHeight="1" x14ac:dyDescent="0.2">
      <c r="A347" s="191" t="s">
        <v>307</v>
      </c>
      <c r="B347" s="191" t="s">
        <v>317</v>
      </c>
      <c r="C347" s="194" t="s">
        <v>163</v>
      </c>
      <c r="D347" s="195" t="s">
        <v>977</v>
      </c>
      <c r="E347" s="196">
        <v>2700</v>
      </c>
      <c r="F347" s="194" t="s">
        <v>978</v>
      </c>
      <c r="G347" s="197" t="s">
        <v>979</v>
      </c>
      <c r="H347" s="198"/>
      <c r="I347" s="199"/>
      <c r="J347" s="200"/>
      <c r="K347" s="201"/>
      <c r="L347" s="201"/>
      <c r="M347" s="194"/>
      <c r="N347" s="202" t="s">
        <v>316</v>
      </c>
      <c r="O347" s="203">
        <v>3</v>
      </c>
      <c r="P347" s="187">
        <v>10735.12</v>
      </c>
      <c r="Q347" s="451"/>
      <c r="R347" s="452"/>
      <c r="S347" s="188"/>
    </row>
    <row r="348" spans="1:19" s="7" customFormat="1" ht="22.5" customHeight="1" x14ac:dyDescent="0.2">
      <c r="A348" s="191" t="s">
        <v>307</v>
      </c>
      <c r="B348" s="191" t="s">
        <v>317</v>
      </c>
      <c r="C348" s="194" t="s">
        <v>163</v>
      </c>
      <c r="D348" s="195" t="s">
        <v>972</v>
      </c>
      <c r="E348" s="196">
        <v>3500</v>
      </c>
      <c r="F348" s="194" t="s">
        <v>980</v>
      </c>
      <c r="G348" s="197" t="s">
        <v>981</v>
      </c>
      <c r="H348" s="198"/>
      <c r="I348" s="199"/>
      <c r="J348" s="200"/>
      <c r="K348" s="201"/>
      <c r="L348" s="201"/>
      <c r="M348" s="194"/>
      <c r="N348" s="202" t="s">
        <v>316</v>
      </c>
      <c r="O348" s="203">
        <v>3</v>
      </c>
      <c r="P348" s="187">
        <v>8383</v>
      </c>
      <c r="Q348" s="451"/>
      <c r="R348" s="452"/>
      <c r="S348" s="188"/>
    </row>
    <row r="349" spans="1:19" s="7" customFormat="1" ht="22.5" customHeight="1" x14ac:dyDescent="0.2">
      <c r="A349" s="191" t="s">
        <v>307</v>
      </c>
      <c r="B349" s="191" t="s">
        <v>317</v>
      </c>
      <c r="C349" s="194" t="s">
        <v>163</v>
      </c>
      <c r="D349" s="195" t="s">
        <v>972</v>
      </c>
      <c r="E349" s="196">
        <v>3500</v>
      </c>
      <c r="F349" s="194" t="s">
        <v>982</v>
      </c>
      <c r="G349" s="197" t="s">
        <v>983</v>
      </c>
      <c r="H349" s="198"/>
      <c r="I349" s="199"/>
      <c r="J349" s="200"/>
      <c r="K349" s="201"/>
      <c r="L349" s="201"/>
      <c r="M349" s="194"/>
      <c r="N349" s="202" t="s">
        <v>316</v>
      </c>
      <c r="O349" s="203">
        <v>3</v>
      </c>
      <c r="P349" s="187">
        <v>10783</v>
      </c>
      <c r="Q349" s="451"/>
      <c r="R349" s="452"/>
      <c r="S349" s="188"/>
    </row>
    <row r="350" spans="1:19" s="7" customFormat="1" ht="22.5" customHeight="1" x14ac:dyDescent="0.2">
      <c r="A350" s="191" t="s">
        <v>307</v>
      </c>
      <c r="B350" s="191" t="s">
        <v>317</v>
      </c>
      <c r="C350" s="194" t="s">
        <v>163</v>
      </c>
      <c r="D350" s="195" t="s">
        <v>984</v>
      </c>
      <c r="E350" s="196">
        <v>3000</v>
      </c>
      <c r="F350" s="194" t="s">
        <v>985</v>
      </c>
      <c r="G350" s="197" t="s">
        <v>986</v>
      </c>
      <c r="H350" s="198" t="s">
        <v>312</v>
      </c>
      <c r="I350" s="199" t="s">
        <v>313</v>
      </c>
      <c r="J350" s="200" t="s">
        <v>314</v>
      </c>
      <c r="K350" s="201"/>
      <c r="L350" s="201"/>
      <c r="M350" s="194"/>
      <c r="N350" s="202" t="s">
        <v>316</v>
      </c>
      <c r="O350" s="203">
        <v>3</v>
      </c>
      <c r="P350" s="187">
        <v>10779.11</v>
      </c>
      <c r="Q350" s="451"/>
      <c r="R350" s="452"/>
      <c r="S350" s="188"/>
    </row>
    <row r="351" spans="1:19" s="7" customFormat="1" ht="22.5" customHeight="1" x14ac:dyDescent="0.2">
      <c r="A351" s="191" t="s">
        <v>307</v>
      </c>
      <c r="B351" s="191" t="s">
        <v>317</v>
      </c>
      <c r="C351" s="194" t="s">
        <v>163</v>
      </c>
      <c r="D351" s="195" t="s">
        <v>987</v>
      </c>
      <c r="E351" s="196">
        <v>3200</v>
      </c>
      <c r="F351" s="194" t="s">
        <v>988</v>
      </c>
      <c r="G351" s="197" t="s">
        <v>989</v>
      </c>
      <c r="H351" s="198"/>
      <c r="I351" s="199"/>
      <c r="J351" s="200"/>
      <c r="K351" s="201"/>
      <c r="L351" s="201"/>
      <c r="M351" s="194"/>
      <c r="N351" s="202" t="s">
        <v>316</v>
      </c>
      <c r="O351" s="203">
        <v>3</v>
      </c>
      <c r="P351" s="187">
        <v>8983</v>
      </c>
      <c r="Q351" s="451"/>
      <c r="R351" s="452"/>
      <c r="S351" s="188"/>
    </row>
    <row r="352" spans="1:19" s="7" customFormat="1" ht="22.5" customHeight="1" x14ac:dyDescent="0.2">
      <c r="A352" s="191" t="s">
        <v>307</v>
      </c>
      <c r="B352" s="191" t="s">
        <v>317</v>
      </c>
      <c r="C352" s="194" t="s">
        <v>163</v>
      </c>
      <c r="D352" s="195" t="s">
        <v>990</v>
      </c>
      <c r="E352" s="196">
        <v>3000</v>
      </c>
      <c r="F352" s="194" t="s">
        <v>991</v>
      </c>
      <c r="G352" s="197" t="s">
        <v>992</v>
      </c>
      <c r="H352" s="198" t="s">
        <v>327</v>
      </c>
      <c r="I352" s="199" t="s">
        <v>313</v>
      </c>
      <c r="J352" s="200" t="s">
        <v>328</v>
      </c>
      <c r="K352" s="201"/>
      <c r="L352" s="201"/>
      <c r="M352" s="194"/>
      <c r="N352" s="202" t="s">
        <v>316</v>
      </c>
      <c r="O352" s="203">
        <v>3</v>
      </c>
      <c r="P352" s="187">
        <v>9563</v>
      </c>
      <c r="Q352" s="451"/>
      <c r="R352" s="452"/>
      <c r="S352" s="188"/>
    </row>
    <row r="353" spans="1:19" s="7" customFormat="1" ht="22.5" customHeight="1" x14ac:dyDescent="0.2">
      <c r="A353" s="191" t="s">
        <v>307</v>
      </c>
      <c r="B353" s="191" t="s">
        <v>317</v>
      </c>
      <c r="C353" s="194" t="s">
        <v>163</v>
      </c>
      <c r="D353" s="195" t="s">
        <v>993</v>
      </c>
      <c r="E353" s="196">
        <v>4900</v>
      </c>
      <c r="F353" s="194" t="s">
        <v>994</v>
      </c>
      <c r="G353" s="197" t="s">
        <v>995</v>
      </c>
      <c r="H353" s="198" t="s">
        <v>996</v>
      </c>
      <c r="I353" s="199" t="s">
        <v>313</v>
      </c>
      <c r="J353" s="200" t="s">
        <v>755</v>
      </c>
      <c r="K353" s="201"/>
      <c r="L353" s="201"/>
      <c r="M353" s="194"/>
      <c r="N353" s="202" t="s">
        <v>316</v>
      </c>
      <c r="O353" s="203">
        <v>3</v>
      </c>
      <c r="P353" s="187">
        <v>8983</v>
      </c>
      <c r="Q353" s="451"/>
      <c r="R353" s="452"/>
      <c r="S353" s="188"/>
    </row>
    <row r="354" spans="1:19" s="7" customFormat="1" ht="22.5" customHeight="1" x14ac:dyDescent="0.2">
      <c r="A354" s="191" t="s">
        <v>307</v>
      </c>
      <c r="B354" s="191" t="s">
        <v>317</v>
      </c>
      <c r="C354" s="194" t="s">
        <v>163</v>
      </c>
      <c r="D354" s="195" t="s">
        <v>681</v>
      </c>
      <c r="E354" s="196">
        <v>3500</v>
      </c>
      <c r="F354" s="194" t="s">
        <v>997</v>
      </c>
      <c r="G354" s="197" t="s">
        <v>998</v>
      </c>
      <c r="H354" s="198"/>
      <c r="I354" s="199"/>
      <c r="J354" s="200"/>
      <c r="K354" s="201"/>
      <c r="L354" s="201"/>
      <c r="M354" s="194"/>
      <c r="N354" s="202" t="s">
        <v>316</v>
      </c>
      <c r="O354" s="203">
        <v>3</v>
      </c>
      <c r="P354" s="187">
        <v>14133.1</v>
      </c>
      <c r="Q354" s="451"/>
      <c r="R354" s="452"/>
      <c r="S354" s="188"/>
    </row>
    <row r="355" spans="1:19" s="7" customFormat="1" ht="22.5" customHeight="1" x14ac:dyDescent="0.2">
      <c r="A355" s="191" t="s">
        <v>307</v>
      </c>
      <c r="B355" s="191" t="s">
        <v>317</v>
      </c>
      <c r="C355" s="194" t="s">
        <v>163</v>
      </c>
      <c r="D355" s="195" t="s">
        <v>999</v>
      </c>
      <c r="E355" s="196">
        <v>2500</v>
      </c>
      <c r="F355" s="194" t="s">
        <v>1000</v>
      </c>
      <c r="G355" s="197" t="s">
        <v>1001</v>
      </c>
      <c r="H355" s="198"/>
      <c r="I355" s="199"/>
      <c r="J355" s="200"/>
      <c r="K355" s="201"/>
      <c r="L355" s="201"/>
      <c r="M355" s="194"/>
      <c r="N355" s="202" t="s">
        <v>316</v>
      </c>
      <c r="O355" s="203">
        <v>3</v>
      </c>
      <c r="P355" s="187">
        <v>10433</v>
      </c>
      <c r="Q355" s="451"/>
      <c r="R355" s="452"/>
      <c r="S355" s="188"/>
    </row>
    <row r="356" spans="1:19" s="7" customFormat="1" ht="22.5" customHeight="1" x14ac:dyDescent="0.2">
      <c r="A356" s="191" t="s">
        <v>307</v>
      </c>
      <c r="B356" s="191" t="s">
        <v>317</v>
      </c>
      <c r="C356" s="194" t="s">
        <v>163</v>
      </c>
      <c r="D356" s="195" t="s">
        <v>1002</v>
      </c>
      <c r="E356" s="196">
        <v>2500</v>
      </c>
      <c r="F356" s="194" t="s">
        <v>1003</v>
      </c>
      <c r="G356" s="197" t="s">
        <v>1004</v>
      </c>
      <c r="H356" s="198"/>
      <c r="I356" s="199"/>
      <c r="J356" s="200"/>
      <c r="K356" s="201"/>
      <c r="L356" s="201"/>
      <c r="M356" s="194"/>
      <c r="N356" s="202" t="s">
        <v>316</v>
      </c>
      <c r="O356" s="203">
        <v>3</v>
      </c>
      <c r="P356" s="187">
        <v>7532.13</v>
      </c>
      <c r="Q356" s="451"/>
      <c r="R356" s="452"/>
      <c r="S356" s="188"/>
    </row>
    <row r="357" spans="1:19" s="7" customFormat="1" ht="22.5" customHeight="1" x14ac:dyDescent="0.2">
      <c r="A357" s="191" t="s">
        <v>307</v>
      </c>
      <c r="B357" s="191" t="s">
        <v>317</v>
      </c>
      <c r="C357" s="194" t="s">
        <v>163</v>
      </c>
      <c r="D357" s="195" t="s">
        <v>1005</v>
      </c>
      <c r="E357" s="196">
        <v>3000</v>
      </c>
      <c r="F357" s="194" t="s">
        <v>1006</v>
      </c>
      <c r="G357" s="197" t="s">
        <v>1007</v>
      </c>
      <c r="H357" s="198" t="s">
        <v>312</v>
      </c>
      <c r="I357" s="199" t="s">
        <v>313</v>
      </c>
      <c r="J357" s="200" t="s">
        <v>314</v>
      </c>
      <c r="K357" s="201"/>
      <c r="L357" s="201"/>
      <c r="M357" s="194"/>
      <c r="N357" s="202" t="s">
        <v>316</v>
      </c>
      <c r="O357" s="203">
        <v>3</v>
      </c>
      <c r="P357" s="187">
        <v>7533</v>
      </c>
      <c r="Q357" s="451"/>
      <c r="R357" s="452"/>
      <c r="S357" s="188"/>
    </row>
    <row r="358" spans="1:19" s="7" customFormat="1" ht="22.5" customHeight="1" x14ac:dyDescent="0.2">
      <c r="A358" s="191" t="s">
        <v>307</v>
      </c>
      <c r="B358" s="191" t="s">
        <v>317</v>
      </c>
      <c r="C358" s="194" t="s">
        <v>163</v>
      </c>
      <c r="D358" s="195" t="s">
        <v>1008</v>
      </c>
      <c r="E358" s="196">
        <v>3000</v>
      </c>
      <c r="F358" s="194" t="s">
        <v>1009</v>
      </c>
      <c r="G358" s="197" t="s">
        <v>1010</v>
      </c>
      <c r="H358" s="198" t="s">
        <v>312</v>
      </c>
      <c r="I358" s="199" t="s">
        <v>313</v>
      </c>
      <c r="J358" s="200" t="s">
        <v>314</v>
      </c>
      <c r="K358" s="201"/>
      <c r="L358" s="201"/>
      <c r="M358" s="194"/>
      <c r="N358" s="202" t="s">
        <v>316</v>
      </c>
      <c r="O358" s="203">
        <v>3</v>
      </c>
      <c r="P358" s="187">
        <v>8883</v>
      </c>
      <c r="Q358" s="451"/>
      <c r="R358" s="452"/>
      <c r="S358" s="188"/>
    </row>
    <row r="359" spans="1:19" s="7" customFormat="1" ht="22.5" customHeight="1" x14ac:dyDescent="0.2">
      <c r="A359" s="191" t="s">
        <v>307</v>
      </c>
      <c r="B359" s="191" t="s">
        <v>317</v>
      </c>
      <c r="C359" s="194" t="s">
        <v>163</v>
      </c>
      <c r="D359" s="195" t="s">
        <v>1011</v>
      </c>
      <c r="E359" s="196">
        <v>3000</v>
      </c>
      <c r="F359" s="194" t="s">
        <v>1012</v>
      </c>
      <c r="G359" s="197" t="s">
        <v>1013</v>
      </c>
      <c r="H359" s="198" t="s">
        <v>327</v>
      </c>
      <c r="I359" s="199" t="s">
        <v>313</v>
      </c>
      <c r="J359" s="200" t="s">
        <v>328</v>
      </c>
      <c r="K359" s="201"/>
      <c r="L359" s="201"/>
      <c r="M359" s="194"/>
      <c r="N359" s="202" t="s">
        <v>316</v>
      </c>
      <c r="O359" s="203">
        <v>3</v>
      </c>
      <c r="P359" s="187">
        <v>8883</v>
      </c>
      <c r="Q359" s="451"/>
      <c r="R359" s="452"/>
      <c r="S359" s="188"/>
    </row>
    <row r="360" spans="1:19" s="7" customFormat="1" ht="22.5" customHeight="1" x14ac:dyDescent="0.2">
      <c r="A360" s="191" t="s">
        <v>307</v>
      </c>
      <c r="B360" s="191" t="s">
        <v>317</v>
      </c>
      <c r="C360" s="194" t="s">
        <v>163</v>
      </c>
      <c r="D360" s="195" t="s">
        <v>1014</v>
      </c>
      <c r="E360" s="196">
        <v>6000</v>
      </c>
      <c r="F360" s="194" t="s">
        <v>1015</v>
      </c>
      <c r="G360" s="197" t="s">
        <v>1016</v>
      </c>
      <c r="H360" s="198" t="s">
        <v>677</v>
      </c>
      <c r="I360" s="199" t="s">
        <v>313</v>
      </c>
      <c r="J360" s="200" t="s">
        <v>755</v>
      </c>
      <c r="K360" s="201"/>
      <c r="L360" s="201"/>
      <c r="M360" s="194"/>
      <c r="N360" s="202" t="s">
        <v>316</v>
      </c>
      <c r="O360" s="203">
        <v>3</v>
      </c>
      <c r="P360" s="187">
        <v>8783</v>
      </c>
      <c r="Q360" s="451"/>
      <c r="R360" s="452"/>
      <c r="S360" s="188"/>
    </row>
    <row r="361" spans="1:19" s="7" customFormat="1" ht="22.5" customHeight="1" x14ac:dyDescent="0.2">
      <c r="A361" s="191" t="s">
        <v>307</v>
      </c>
      <c r="B361" s="191" t="s">
        <v>317</v>
      </c>
      <c r="C361" s="194" t="s">
        <v>163</v>
      </c>
      <c r="D361" s="195" t="s">
        <v>754</v>
      </c>
      <c r="E361" s="196">
        <v>5500</v>
      </c>
      <c r="F361" s="194" t="s">
        <v>1017</v>
      </c>
      <c r="G361" s="197" t="s">
        <v>1018</v>
      </c>
      <c r="H361" s="198" t="s">
        <v>677</v>
      </c>
      <c r="I361" s="199" t="s">
        <v>313</v>
      </c>
      <c r="J361" s="200" t="s">
        <v>755</v>
      </c>
      <c r="K361" s="201"/>
      <c r="L361" s="201"/>
      <c r="M361" s="194"/>
      <c r="N361" s="202" t="s">
        <v>316</v>
      </c>
      <c r="O361" s="203">
        <v>3</v>
      </c>
      <c r="P361" s="187">
        <v>11883</v>
      </c>
      <c r="Q361" s="451"/>
      <c r="R361" s="452"/>
      <c r="S361" s="188"/>
    </row>
    <row r="362" spans="1:19" s="7" customFormat="1" ht="22.5" customHeight="1" x14ac:dyDescent="0.2">
      <c r="A362" s="191" t="s">
        <v>307</v>
      </c>
      <c r="B362" s="191" t="s">
        <v>317</v>
      </c>
      <c r="C362" s="194" t="s">
        <v>163</v>
      </c>
      <c r="D362" s="195" t="s">
        <v>1019</v>
      </c>
      <c r="E362" s="196">
        <v>4400</v>
      </c>
      <c r="F362" s="194" t="s">
        <v>1020</v>
      </c>
      <c r="G362" s="197" t="s">
        <v>1021</v>
      </c>
      <c r="H362" s="198"/>
      <c r="I362" s="199"/>
      <c r="J362" s="200"/>
      <c r="K362" s="201"/>
      <c r="L362" s="201"/>
      <c r="M362" s="194"/>
      <c r="N362" s="202" t="s">
        <v>316</v>
      </c>
      <c r="O362" s="203">
        <v>3</v>
      </c>
      <c r="P362" s="187">
        <v>15499.67</v>
      </c>
      <c r="Q362" s="451"/>
      <c r="R362" s="452"/>
      <c r="S362" s="188"/>
    </row>
    <row r="363" spans="1:19" s="7" customFormat="1" ht="22.5" customHeight="1" x14ac:dyDescent="0.2">
      <c r="A363" s="191" t="s">
        <v>307</v>
      </c>
      <c r="B363" s="191" t="s">
        <v>317</v>
      </c>
      <c r="C363" s="194" t="s">
        <v>163</v>
      </c>
      <c r="D363" s="195" t="s">
        <v>1022</v>
      </c>
      <c r="E363" s="196">
        <v>4000</v>
      </c>
      <c r="F363" s="194" t="s">
        <v>1023</v>
      </c>
      <c r="G363" s="197" t="s">
        <v>1024</v>
      </c>
      <c r="H363" s="198" t="s">
        <v>677</v>
      </c>
      <c r="I363" s="199" t="s">
        <v>313</v>
      </c>
      <c r="J363" s="200" t="s">
        <v>755</v>
      </c>
      <c r="K363" s="201"/>
      <c r="L363" s="201"/>
      <c r="M363" s="194"/>
      <c r="N363" s="202" t="s">
        <v>316</v>
      </c>
      <c r="O363" s="203">
        <v>3</v>
      </c>
      <c r="P363" s="187">
        <v>12427.3</v>
      </c>
      <c r="Q363" s="451"/>
      <c r="R363" s="452"/>
      <c r="S363" s="188"/>
    </row>
    <row r="364" spans="1:19" s="7" customFormat="1" ht="22.5" customHeight="1" x14ac:dyDescent="0.2">
      <c r="A364" s="191" t="s">
        <v>307</v>
      </c>
      <c r="B364" s="191" t="s">
        <v>317</v>
      </c>
      <c r="C364" s="194" t="s">
        <v>163</v>
      </c>
      <c r="D364" s="195" t="s">
        <v>1022</v>
      </c>
      <c r="E364" s="196">
        <v>4000</v>
      </c>
      <c r="F364" s="194" t="s">
        <v>1025</v>
      </c>
      <c r="G364" s="197" t="s">
        <v>1026</v>
      </c>
      <c r="H364" s="198" t="s">
        <v>677</v>
      </c>
      <c r="I364" s="199" t="s">
        <v>313</v>
      </c>
      <c r="J364" s="200" t="s">
        <v>755</v>
      </c>
      <c r="K364" s="201"/>
      <c r="L364" s="201"/>
      <c r="M364" s="194"/>
      <c r="N364" s="202" t="s">
        <v>316</v>
      </c>
      <c r="O364" s="203">
        <v>3</v>
      </c>
      <c r="P364" s="187">
        <v>11349.67</v>
      </c>
      <c r="Q364" s="451"/>
      <c r="R364" s="452"/>
      <c r="S364" s="188"/>
    </row>
    <row r="365" spans="1:19" s="7" customFormat="1" ht="22.5" customHeight="1" x14ac:dyDescent="0.2">
      <c r="A365" s="191" t="s">
        <v>307</v>
      </c>
      <c r="B365" s="191" t="s">
        <v>317</v>
      </c>
      <c r="C365" s="194" t="s">
        <v>163</v>
      </c>
      <c r="D365" s="195" t="s">
        <v>1027</v>
      </c>
      <c r="E365" s="196">
        <v>4900</v>
      </c>
      <c r="F365" s="194" t="s">
        <v>1028</v>
      </c>
      <c r="G365" s="197" t="s">
        <v>1029</v>
      </c>
      <c r="H365" s="198" t="s">
        <v>1030</v>
      </c>
      <c r="I365" s="199" t="s">
        <v>346</v>
      </c>
      <c r="J365" s="200" t="s">
        <v>1031</v>
      </c>
      <c r="K365" s="201"/>
      <c r="L365" s="201"/>
      <c r="M365" s="194"/>
      <c r="N365" s="202" t="s">
        <v>316</v>
      </c>
      <c r="O365" s="203">
        <v>3</v>
      </c>
      <c r="P365" s="187">
        <v>7844.5100000000011</v>
      </c>
      <c r="Q365" s="451"/>
      <c r="R365" s="452"/>
      <c r="S365" s="188"/>
    </row>
    <row r="366" spans="1:19" s="7" customFormat="1" ht="22.5" customHeight="1" x14ac:dyDescent="0.2">
      <c r="A366" s="191" t="s">
        <v>307</v>
      </c>
      <c r="B366" s="191" t="s">
        <v>317</v>
      </c>
      <c r="C366" s="194" t="s">
        <v>163</v>
      </c>
      <c r="D366" s="195" t="s">
        <v>1032</v>
      </c>
      <c r="E366" s="196">
        <v>3000</v>
      </c>
      <c r="F366" s="194" t="s">
        <v>1033</v>
      </c>
      <c r="G366" s="197" t="s">
        <v>1034</v>
      </c>
      <c r="H366" s="198" t="s">
        <v>312</v>
      </c>
      <c r="I366" s="199" t="s">
        <v>313</v>
      </c>
      <c r="J366" s="200" t="s">
        <v>314</v>
      </c>
      <c r="K366" s="201"/>
      <c r="L366" s="201"/>
      <c r="M366" s="194"/>
      <c r="N366" s="202" t="s">
        <v>316</v>
      </c>
      <c r="O366" s="203">
        <v>3</v>
      </c>
      <c r="P366" s="187">
        <v>13839.67</v>
      </c>
      <c r="Q366" s="451"/>
      <c r="R366" s="452"/>
      <c r="S366" s="188"/>
    </row>
    <row r="367" spans="1:19" s="7" customFormat="1" ht="22.5" customHeight="1" x14ac:dyDescent="0.2">
      <c r="A367" s="191" t="s">
        <v>307</v>
      </c>
      <c r="B367" s="191" t="s">
        <v>317</v>
      </c>
      <c r="C367" s="194" t="s">
        <v>163</v>
      </c>
      <c r="D367" s="195" t="s">
        <v>1035</v>
      </c>
      <c r="E367" s="196">
        <v>7500</v>
      </c>
      <c r="F367" s="194" t="s">
        <v>1036</v>
      </c>
      <c r="G367" s="197" t="s">
        <v>1037</v>
      </c>
      <c r="H367" s="198" t="s">
        <v>773</v>
      </c>
      <c r="I367" s="199" t="s">
        <v>313</v>
      </c>
      <c r="J367" s="200" t="s">
        <v>774</v>
      </c>
      <c r="K367" s="201"/>
      <c r="L367" s="201"/>
      <c r="M367" s="194"/>
      <c r="N367" s="202" t="s">
        <v>316</v>
      </c>
      <c r="O367" s="203">
        <v>3</v>
      </c>
      <c r="P367" s="187">
        <v>8167.7000000000007</v>
      </c>
      <c r="Q367" s="451"/>
      <c r="R367" s="452"/>
      <c r="S367" s="188"/>
    </row>
    <row r="368" spans="1:19" s="7" customFormat="1" ht="22.5" customHeight="1" x14ac:dyDescent="0.2">
      <c r="A368" s="191" t="s">
        <v>307</v>
      </c>
      <c r="B368" s="191" t="s">
        <v>317</v>
      </c>
      <c r="C368" s="194" t="s">
        <v>163</v>
      </c>
      <c r="D368" s="195" t="s">
        <v>1038</v>
      </c>
      <c r="E368" s="196">
        <v>2500</v>
      </c>
      <c r="F368" s="194" t="s">
        <v>1039</v>
      </c>
      <c r="G368" s="197" t="s">
        <v>1040</v>
      </c>
      <c r="H368" s="198"/>
      <c r="I368" s="199"/>
      <c r="J368" s="200"/>
      <c r="K368" s="201"/>
      <c r="L368" s="201"/>
      <c r="M368" s="194"/>
      <c r="N368" s="202" t="s">
        <v>316</v>
      </c>
      <c r="O368" s="203">
        <v>3</v>
      </c>
      <c r="P368" s="187">
        <v>15964.77</v>
      </c>
      <c r="Q368" s="451"/>
      <c r="R368" s="452"/>
      <c r="S368" s="188"/>
    </row>
    <row r="369" spans="1:19" s="7" customFormat="1" ht="22.5" customHeight="1" x14ac:dyDescent="0.2">
      <c r="A369" s="191" t="s">
        <v>307</v>
      </c>
      <c r="B369" s="191" t="s">
        <v>317</v>
      </c>
      <c r="C369" s="194" t="s">
        <v>163</v>
      </c>
      <c r="D369" s="195" t="s">
        <v>1041</v>
      </c>
      <c r="E369" s="196">
        <v>3500</v>
      </c>
      <c r="F369" s="194" t="s">
        <v>1042</v>
      </c>
      <c r="G369" s="197" t="s">
        <v>1043</v>
      </c>
      <c r="H369" s="198"/>
      <c r="I369" s="199"/>
      <c r="J369" s="200"/>
      <c r="K369" s="201"/>
      <c r="L369" s="201"/>
      <c r="M369" s="194"/>
      <c r="N369" s="202" t="s">
        <v>316</v>
      </c>
      <c r="O369" s="203">
        <v>3</v>
      </c>
      <c r="P369" s="187">
        <v>6277.5300000000007</v>
      </c>
      <c r="Q369" s="451"/>
      <c r="R369" s="452"/>
      <c r="S369" s="188"/>
    </row>
    <row r="370" spans="1:19" s="7" customFormat="1" ht="22.5" customHeight="1" x14ac:dyDescent="0.2">
      <c r="A370" s="191" t="s">
        <v>307</v>
      </c>
      <c r="B370" s="191" t="s">
        <v>317</v>
      </c>
      <c r="C370" s="194" t="s">
        <v>163</v>
      </c>
      <c r="D370" s="195" t="s">
        <v>633</v>
      </c>
      <c r="E370" s="196">
        <v>7000</v>
      </c>
      <c r="F370" s="194" t="s">
        <v>1044</v>
      </c>
      <c r="G370" s="197" t="s">
        <v>1045</v>
      </c>
      <c r="H370" s="198" t="s">
        <v>322</v>
      </c>
      <c r="I370" s="199" t="s">
        <v>313</v>
      </c>
      <c r="J370" s="200" t="s">
        <v>323</v>
      </c>
      <c r="K370" s="201"/>
      <c r="L370" s="201"/>
      <c r="M370" s="194"/>
      <c r="N370" s="202" t="s">
        <v>316</v>
      </c>
      <c r="O370" s="203">
        <v>2</v>
      </c>
      <c r="P370" s="187">
        <v>5773.02</v>
      </c>
      <c r="Q370" s="451"/>
      <c r="R370" s="452"/>
      <c r="S370" s="188"/>
    </row>
    <row r="371" spans="1:19" s="7" customFormat="1" ht="22.5" customHeight="1" x14ac:dyDescent="0.2">
      <c r="A371" s="191" t="s">
        <v>307</v>
      </c>
      <c r="B371" s="191" t="s">
        <v>317</v>
      </c>
      <c r="C371" s="194" t="s">
        <v>163</v>
      </c>
      <c r="D371" s="195" t="s">
        <v>1046</v>
      </c>
      <c r="E371" s="196">
        <v>4900</v>
      </c>
      <c r="F371" s="194" t="s">
        <v>1047</v>
      </c>
      <c r="G371" s="197" t="s">
        <v>1048</v>
      </c>
      <c r="H371" s="198" t="s">
        <v>580</v>
      </c>
      <c r="I371" s="199" t="s">
        <v>346</v>
      </c>
      <c r="J371" s="200" t="s">
        <v>580</v>
      </c>
      <c r="K371" s="201"/>
      <c r="L371" s="201"/>
      <c r="M371" s="194"/>
      <c r="N371" s="202" t="s">
        <v>316</v>
      </c>
      <c r="O371" s="203">
        <v>2</v>
      </c>
      <c r="P371" s="187">
        <v>13343.230000000001</v>
      </c>
      <c r="Q371" s="451"/>
      <c r="R371" s="452"/>
      <c r="S371" s="188"/>
    </row>
    <row r="372" spans="1:19" s="7" customFormat="1" ht="22.5" customHeight="1" x14ac:dyDescent="0.2">
      <c r="A372" s="191" t="s">
        <v>307</v>
      </c>
      <c r="B372" s="191" t="s">
        <v>317</v>
      </c>
      <c r="C372" s="194" t="s">
        <v>163</v>
      </c>
      <c r="D372" s="195" t="s">
        <v>1049</v>
      </c>
      <c r="E372" s="196">
        <v>4200</v>
      </c>
      <c r="F372" s="194" t="s">
        <v>1050</v>
      </c>
      <c r="G372" s="197" t="s">
        <v>1051</v>
      </c>
      <c r="H372" s="198"/>
      <c r="I372" s="199"/>
      <c r="J372" s="200"/>
      <c r="K372" s="201"/>
      <c r="L372" s="201"/>
      <c r="M372" s="194"/>
      <c r="N372" s="202" t="s">
        <v>316</v>
      </c>
      <c r="O372" s="203">
        <v>2</v>
      </c>
      <c r="P372" s="187">
        <v>9406.61</v>
      </c>
      <c r="Q372" s="451"/>
      <c r="R372" s="452"/>
      <c r="S372" s="188"/>
    </row>
    <row r="373" spans="1:19" s="7" customFormat="1" ht="22.5" customHeight="1" x14ac:dyDescent="0.2">
      <c r="A373" s="191" t="s">
        <v>307</v>
      </c>
      <c r="B373" s="191" t="s">
        <v>317</v>
      </c>
      <c r="C373" s="194" t="s">
        <v>163</v>
      </c>
      <c r="D373" s="195" t="s">
        <v>1052</v>
      </c>
      <c r="E373" s="196">
        <v>2200</v>
      </c>
      <c r="F373" s="194" t="s">
        <v>1053</v>
      </c>
      <c r="G373" s="197" t="s">
        <v>1054</v>
      </c>
      <c r="H373" s="198"/>
      <c r="I373" s="199"/>
      <c r="J373" s="200"/>
      <c r="K373" s="201"/>
      <c r="L373" s="201"/>
      <c r="M373" s="194"/>
      <c r="N373" s="202" t="s">
        <v>316</v>
      </c>
      <c r="O373" s="203">
        <v>2</v>
      </c>
      <c r="P373" s="187">
        <v>7936.7000000000007</v>
      </c>
      <c r="Q373" s="451"/>
      <c r="R373" s="452"/>
      <c r="S373" s="188"/>
    </row>
    <row r="374" spans="1:19" s="7" customFormat="1" ht="22.5" customHeight="1" x14ac:dyDescent="0.2">
      <c r="A374" s="191" t="s">
        <v>307</v>
      </c>
      <c r="B374" s="191" t="s">
        <v>317</v>
      </c>
      <c r="C374" s="194" t="s">
        <v>163</v>
      </c>
      <c r="D374" s="195" t="s">
        <v>1055</v>
      </c>
      <c r="E374" s="196">
        <v>6500</v>
      </c>
      <c r="F374" s="194" t="s">
        <v>1056</v>
      </c>
      <c r="G374" s="197" t="s">
        <v>1057</v>
      </c>
      <c r="H374" s="198" t="s">
        <v>327</v>
      </c>
      <c r="I374" s="199" t="s">
        <v>313</v>
      </c>
      <c r="J374" s="200" t="s">
        <v>328</v>
      </c>
      <c r="K374" s="201"/>
      <c r="L374" s="201"/>
      <c r="M374" s="194"/>
      <c r="N374" s="202" t="s">
        <v>316</v>
      </c>
      <c r="O374" s="203">
        <v>2</v>
      </c>
      <c r="P374" s="187">
        <v>3309.4</v>
      </c>
      <c r="Q374" s="451"/>
      <c r="R374" s="452"/>
      <c r="S374" s="188"/>
    </row>
    <row r="375" spans="1:19" s="7" customFormat="1" ht="22.5" customHeight="1" x14ac:dyDescent="0.2">
      <c r="A375" s="191" t="s">
        <v>307</v>
      </c>
      <c r="B375" s="191" t="s">
        <v>317</v>
      </c>
      <c r="C375" s="194" t="s">
        <v>163</v>
      </c>
      <c r="D375" s="195" t="s">
        <v>1058</v>
      </c>
      <c r="E375" s="196">
        <v>4400</v>
      </c>
      <c r="F375" s="194" t="s">
        <v>1059</v>
      </c>
      <c r="G375" s="197" t="s">
        <v>1060</v>
      </c>
      <c r="H375" s="198" t="s">
        <v>541</v>
      </c>
      <c r="I375" s="199" t="s">
        <v>346</v>
      </c>
      <c r="J375" s="200" t="s">
        <v>541</v>
      </c>
      <c r="K375" s="201"/>
      <c r="L375" s="201"/>
      <c r="M375" s="194"/>
      <c r="N375" s="202" t="s">
        <v>316</v>
      </c>
      <c r="O375" s="203">
        <v>2</v>
      </c>
      <c r="P375" s="187">
        <v>9836.77</v>
      </c>
      <c r="Q375" s="451"/>
      <c r="R375" s="452"/>
      <c r="S375" s="188"/>
    </row>
    <row r="376" spans="1:19" s="7" customFormat="1" ht="22.5" customHeight="1" x14ac:dyDescent="0.2">
      <c r="A376" s="191" t="s">
        <v>307</v>
      </c>
      <c r="B376" s="191" t="s">
        <v>317</v>
      </c>
      <c r="C376" s="194" t="s">
        <v>163</v>
      </c>
      <c r="D376" s="195" t="s">
        <v>1061</v>
      </c>
      <c r="E376" s="196">
        <v>4400</v>
      </c>
      <c r="F376" s="194" t="s">
        <v>1062</v>
      </c>
      <c r="G376" s="197" t="s">
        <v>1063</v>
      </c>
      <c r="H376" s="198" t="s">
        <v>1064</v>
      </c>
      <c r="I376" s="199" t="s">
        <v>346</v>
      </c>
      <c r="J376" s="200" t="s">
        <v>1064</v>
      </c>
      <c r="K376" s="201"/>
      <c r="L376" s="201"/>
      <c r="M376" s="194"/>
      <c r="N376" s="202" t="s">
        <v>316</v>
      </c>
      <c r="O376" s="203">
        <v>2</v>
      </c>
      <c r="P376" s="187">
        <v>6688.7600000000011</v>
      </c>
      <c r="Q376" s="451"/>
      <c r="R376" s="452"/>
      <c r="S376" s="188"/>
    </row>
    <row r="377" spans="1:19" s="7" customFormat="1" ht="22.5" customHeight="1" x14ac:dyDescent="0.2">
      <c r="A377" s="191" t="s">
        <v>307</v>
      </c>
      <c r="B377" s="191" t="s">
        <v>317</v>
      </c>
      <c r="C377" s="194" t="s">
        <v>163</v>
      </c>
      <c r="D377" s="195" t="s">
        <v>1055</v>
      </c>
      <c r="E377" s="196">
        <v>6500</v>
      </c>
      <c r="F377" s="194" t="s">
        <v>1065</v>
      </c>
      <c r="G377" s="197" t="s">
        <v>1066</v>
      </c>
      <c r="H377" s="198" t="s">
        <v>327</v>
      </c>
      <c r="I377" s="199" t="s">
        <v>313</v>
      </c>
      <c r="J377" s="200" t="s">
        <v>328</v>
      </c>
      <c r="K377" s="201"/>
      <c r="L377" s="201"/>
      <c r="M377" s="194"/>
      <c r="N377" s="202" t="s">
        <v>316</v>
      </c>
      <c r="O377" s="203">
        <v>2</v>
      </c>
      <c r="P377" s="187">
        <v>6696.7000000000007</v>
      </c>
      <c r="Q377" s="451"/>
      <c r="R377" s="452"/>
      <c r="S377" s="188"/>
    </row>
    <row r="378" spans="1:19" s="7" customFormat="1" ht="22.5" customHeight="1" x14ac:dyDescent="0.2">
      <c r="A378" s="191" t="s">
        <v>307</v>
      </c>
      <c r="B378" s="191" t="s">
        <v>317</v>
      </c>
      <c r="C378" s="194" t="s">
        <v>163</v>
      </c>
      <c r="D378" s="195" t="s">
        <v>1067</v>
      </c>
      <c r="E378" s="196">
        <v>4900</v>
      </c>
      <c r="F378" s="194" t="s">
        <v>1068</v>
      </c>
      <c r="G378" s="197" t="s">
        <v>1069</v>
      </c>
      <c r="H378" s="198" t="s">
        <v>1070</v>
      </c>
      <c r="I378" s="199" t="s">
        <v>346</v>
      </c>
      <c r="J378" s="200" t="s">
        <v>1070</v>
      </c>
      <c r="K378" s="201"/>
      <c r="L378" s="201"/>
      <c r="M378" s="194"/>
      <c r="N378" s="202" t="s">
        <v>316</v>
      </c>
      <c r="O378" s="203">
        <v>2</v>
      </c>
      <c r="P378" s="187">
        <v>9622.36</v>
      </c>
      <c r="Q378" s="451"/>
      <c r="R378" s="452"/>
      <c r="S378" s="188"/>
    </row>
    <row r="379" spans="1:19" s="7" customFormat="1" ht="22.5" customHeight="1" x14ac:dyDescent="0.2">
      <c r="A379" s="191" t="s">
        <v>307</v>
      </c>
      <c r="B379" s="191" t="s">
        <v>317</v>
      </c>
      <c r="C379" s="194" t="s">
        <v>163</v>
      </c>
      <c r="D379" s="195" t="s">
        <v>1071</v>
      </c>
      <c r="E379" s="196">
        <v>3000</v>
      </c>
      <c r="F379" s="194" t="s">
        <v>1072</v>
      </c>
      <c r="G379" s="197" t="s">
        <v>1073</v>
      </c>
      <c r="H379" s="198"/>
      <c r="I379" s="199"/>
      <c r="J379" s="200"/>
      <c r="K379" s="201"/>
      <c r="L379" s="201"/>
      <c r="M379" s="194"/>
      <c r="N379" s="202" t="s">
        <v>316</v>
      </c>
      <c r="O379" s="203">
        <v>2</v>
      </c>
      <c r="P379" s="187">
        <v>7268.4000000000005</v>
      </c>
      <c r="Q379" s="451"/>
      <c r="R379" s="452"/>
      <c r="S379" s="188"/>
    </row>
    <row r="380" spans="1:19" s="7" customFormat="1" ht="22.5" customHeight="1" x14ac:dyDescent="0.2">
      <c r="A380" s="191" t="s">
        <v>307</v>
      </c>
      <c r="B380" s="191" t="s">
        <v>317</v>
      </c>
      <c r="C380" s="194" t="s">
        <v>163</v>
      </c>
      <c r="D380" s="195" t="s">
        <v>1074</v>
      </c>
      <c r="E380" s="196">
        <v>8500</v>
      </c>
      <c r="F380" s="194" t="s">
        <v>727</v>
      </c>
      <c r="G380" s="197" t="s">
        <v>1075</v>
      </c>
      <c r="H380" s="198" t="s">
        <v>322</v>
      </c>
      <c r="I380" s="199" t="s">
        <v>313</v>
      </c>
      <c r="J380" s="200" t="s">
        <v>323</v>
      </c>
      <c r="K380" s="201"/>
      <c r="L380" s="201"/>
      <c r="M380" s="194"/>
      <c r="N380" s="202" t="s">
        <v>316</v>
      </c>
      <c r="O380" s="203">
        <v>2</v>
      </c>
      <c r="P380" s="187">
        <v>3710.4</v>
      </c>
      <c r="Q380" s="451"/>
      <c r="R380" s="452"/>
      <c r="S380" s="188"/>
    </row>
    <row r="381" spans="1:19" s="7" customFormat="1" ht="22.5" customHeight="1" x14ac:dyDescent="0.2">
      <c r="A381" s="191" t="s">
        <v>307</v>
      </c>
      <c r="B381" s="191" t="s">
        <v>317</v>
      </c>
      <c r="C381" s="194" t="s">
        <v>163</v>
      </c>
      <c r="D381" s="195" t="s">
        <v>1076</v>
      </c>
      <c r="E381" s="196">
        <v>3000</v>
      </c>
      <c r="F381" s="194" t="s">
        <v>1077</v>
      </c>
      <c r="G381" s="197" t="s">
        <v>1078</v>
      </c>
      <c r="H381" s="198" t="s">
        <v>312</v>
      </c>
      <c r="I381" s="199" t="s">
        <v>313</v>
      </c>
      <c r="J381" s="200" t="s">
        <v>314</v>
      </c>
      <c r="K381" s="201"/>
      <c r="L381" s="201"/>
      <c r="M381" s="194"/>
      <c r="N381" s="202" t="s">
        <v>316</v>
      </c>
      <c r="O381" s="203">
        <v>1</v>
      </c>
      <c r="P381" s="187">
        <v>39465.53</v>
      </c>
      <c r="Q381" s="451"/>
      <c r="R381" s="452"/>
      <c r="S381" s="188"/>
    </row>
    <row r="382" spans="1:19" s="7" customFormat="1" ht="22.5" customHeight="1" x14ac:dyDescent="0.2">
      <c r="A382" s="191" t="s">
        <v>307</v>
      </c>
      <c r="B382" s="191" t="s">
        <v>317</v>
      </c>
      <c r="C382" s="194" t="s">
        <v>163</v>
      </c>
      <c r="D382" s="195" t="s">
        <v>722</v>
      </c>
      <c r="E382" s="196">
        <v>4000</v>
      </c>
      <c r="F382" s="194" t="s">
        <v>1079</v>
      </c>
      <c r="G382" s="197" t="s">
        <v>1080</v>
      </c>
      <c r="H382" s="198" t="s">
        <v>837</v>
      </c>
      <c r="I382" s="199" t="s">
        <v>346</v>
      </c>
      <c r="J382" s="200" t="s">
        <v>838</v>
      </c>
      <c r="K382" s="201"/>
      <c r="L382" s="201"/>
      <c r="M382" s="194"/>
      <c r="N382" s="202" t="s">
        <v>316</v>
      </c>
      <c r="O382" s="203">
        <v>1</v>
      </c>
      <c r="P382" s="187">
        <v>2910.4</v>
      </c>
      <c r="Q382" s="453"/>
      <c r="R382" s="454"/>
      <c r="S382" s="188"/>
    </row>
    <row r="383" spans="1:19" s="7" customFormat="1" ht="22.5" customHeight="1" x14ac:dyDescent="0.2">
      <c r="A383" s="191" t="s">
        <v>307</v>
      </c>
      <c r="B383" s="191" t="s">
        <v>308</v>
      </c>
      <c r="C383" s="194" t="s">
        <v>1081</v>
      </c>
      <c r="D383" s="195" t="s">
        <v>1081</v>
      </c>
      <c r="E383" s="196">
        <v>1500</v>
      </c>
      <c r="F383" s="194" t="s">
        <v>1082</v>
      </c>
      <c r="G383" s="197" t="s">
        <v>1083</v>
      </c>
      <c r="H383" s="198"/>
      <c r="I383" s="199"/>
      <c r="J383" s="200" t="s">
        <v>1084</v>
      </c>
      <c r="K383" s="201" t="s">
        <v>1085</v>
      </c>
      <c r="L383" s="203">
        <v>4</v>
      </c>
      <c r="M383" s="187">
        <v>5250</v>
      </c>
      <c r="N383" s="202"/>
      <c r="O383" s="203"/>
      <c r="P383" s="187">
        <v>7149.1</v>
      </c>
      <c r="Q383" s="187" t="s">
        <v>1086</v>
      </c>
      <c r="R383" s="187">
        <v>18000</v>
      </c>
      <c r="S383" s="188"/>
    </row>
    <row r="384" spans="1:19" s="7" customFormat="1" ht="22.5" customHeight="1" x14ac:dyDescent="0.2">
      <c r="A384" s="191" t="s">
        <v>307</v>
      </c>
      <c r="B384" s="191" t="s">
        <v>308</v>
      </c>
      <c r="C384" s="194" t="s">
        <v>1081</v>
      </c>
      <c r="D384" s="195" t="s">
        <v>1081</v>
      </c>
      <c r="E384" s="196">
        <v>1350</v>
      </c>
      <c r="F384" s="194" t="s">
        <v>1087</v>
      </c>
      <c r="G384" s="197" t="s">
        <v>1088</v>
      </c>
      <c r="H384" s="198"/>
      <c r="I384" s="199"/>
      <c r="J384" s="200" t="s">
        <v>1084</v>
      </c>
      <c r="K384" s="201" t="s">
        <v>1085</v>
      </c>
      <c r="L384" s="203">
        <v>6</v>
      </c>
      <c r="M384" s="187">
        <v>4545</v>
      </c>
      <c r="N384" s="202"/>
      <c r="O384" s="203"/>
      <c r="P384" s="187"/>
      <c r="Q384" s="187" t="s">
        <v>1086</v>
      </c>
      <c r="R384" s="187">
        <v>16200</v>
      </c>
    </row>
    <row r="385" spans="1:41" s="7" customFormat="1" ht="22.5" customHeight="1" x14ac:dyDescent="0.2">
      <c r="A385" s="191" t="s">
        <v>307</v>
      </c>
      <c r="B385" s="191" t="s">
        <v>308</v>
      </c>
      <c r="C385" s="194" t="s">
        <v>1081</v>
      </c>
      <c r="D385" s="195" t="s">
        <v>1081</v>
      </c>
      <c r="E385" s="196">
        <v>1350</v>
      </c>
      <c r="F385" s="194" t="s">
        <v>1089</v>
      </c>
      <c r="G385" s="197" t="s">
        <v>1090</v>
      </c>
      <c r="H385" s="198"/>
      <c r="I385" s="199"/>
      <c r="J385" s="200" t="s">
        <v>1084</v>
      </c>
      <c r="K385" s="201" t="s">
        <v>1085</v>
      </c>
      <c r="L385" s="203">
        <v>4</v>
      </c>
      <c r="M385" s="187">
        <v>4455</v>
      </c>
      <c r="N385" s="202"/>
      <c r="O385" s="203"/>
      <c r="P385" s="187"/>
      <c r="Q385" s="187" t="s">
        <v>1086</v>
      </c>
      <c r="R385" s="187">
        <v>16200</v>
      </c>
    </row>
    <row r="386" spans="1:41" s="7" customFormat="1" ht="22.5" customHeight="1" x14ac:dyDescent="0.2">
      <c r="A386" s="191" t="s">
        <v>307</v>
      </c>
      <c r="B386" s="191" t="s">
        <v>308</v>
      </c>
      <c r="C386" s="194" t="s">
        <v>1081</v>
      </c>
      <c r="D386" s="195" t="s">
        <v>1081</v>
      </c>
      <c r="E386" s="196">
        <v>1500</v>
      </c>
      <c r="F386" s="194" t="s">
        <v>1091</v>
      </c>
      <c r="G386" s="197" t="s">
        <v>1092</v>
      </c>
      <c r="H386" s="198"/>
      <c r="I386" s="199"/>
      <c r="J386" s="200" t="s">
        <v>1084</v>
      </c>
      <c r="K386" s="201" t="s">
        <v>1085</v>
      </c>
      <c r="L386" s="203">
        <v>6</v>
      </c>
      <c r="M386" s="187">
        <v>4850</v>
      </c>
      <c r="N386" s="202" t="s">
        <v>316</v>
      </c>
      <c r="O386" s="203">
        <v>2</v>
      </c>
      <c r="P386" s="187">
        <v>3000</v>
      </c>
      <c r="Q386" s="187" t="s">
        <v>1086</v>
      </c>
      <c r="R386" s="187">
        <v>18000</v>
      </c>
    </row>
    <row r="387" spans="1:41" s="7" customFormat="1" ht="22.5" customHeight="1" x14ac:dyDescent="0.2">
      <c r="A387" s="191" t="s">
        <v>307</v>
      </c>
      <c r="B387" s="191" t="s">
        <v>308</v>
      </c>
      <c r="C387" s="194" t="s">
        <v>1081</v>
      </c>
      <c r="D387" s="195" t="s">
        <v>1081</v>
      </c>
      <c r="E387" s="196">
        <v>1500</v>
      </c>
      <c r="F387" s="194" t="s">
        <v>1093</v>
      </c>
      <c r="G387" s="197" t="s">
        <v>1094</v>
      </c>
      <c r="H387" s="198"/>
      <c r="I387" s="199"/>
      <c r="J387" s="200" t="s">
        <v>1084</v>
      </c>
      <c r="K387" s="201" t="s">
        <v>1095</v>
      </c>
      <c r="L387" s="203">
        <v>2</v>
      </c>
      <c r="M387" s="187">
        <v>3050</v>
      </c>
      <c r="N387" s="202"/>
      <c r="O387" s="203"/>
      <c r="P387" s="187"/>
      <c r="Q387" s="187" t="s">
        <v>1086</v>
      </c>
      <c r="R387" s="187">
        <v>9423</v>
      </c>
    </row>
    <row r="388" spans="1:41" s="208" customFormat="1" ht="12.75" x14ac:dyDescent="0.2">
      <c r="A388" s="204"/>
      <c r="B388" s="204"/>
      <c r="C388" s="204"/>
      <c r="D388" s="205"/>
      <c r="E388" s="205"/>
      <c r="F388" s="204"/>
      <c r="G388" s="205"/>
      <c r="H388" s="205"/>
      <c r="I388" s="205"/>
      <c r="J388" s="205"/>
      <c r="K388" s="206"/>
      <c r="L388" s="206"/>
      <c r="M388" s="207">
        <v>8129515.3399999877</v>
      </c>
      <c r="N388" s="206"/>
      <c r="O388" s="206"/>
      <c r="P388" s="207">
        <v>5749799.0000000047</v>
      </c>
      <c r="Q388" s="206"/>
      <c r="R388" s="207">
        <v>8177546.0000000102</v>
      </c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</row>
    <row r="389" spans="1:41" ht="12.75" x14ac:dyDescent="0.2">
      <c r="A389" s="58" t="s">
        <v>248</v>
      </c>
      <c r="M389" s="208"/>
      <c r="N389" s="208"/>
      <c r="O389" s="208"/>
      <c r="P389" s="208"/>
      <c r="Q389" s="208"/>
      <c r="R389" s="208"/>
      <c r="S389" s="208"/>
      <c r="T389" s="189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</row>
    <row r="390" spans="1:41" x14ac:dyDescent="0.2">
      <c r="A390" s="58" t="s">
        <v>279</v>
      </c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</row>
    <row r="391" spans="1:41" x14ac:dyDescent="0.2"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</row>
    <row r="392" spans="1:41" x14ac:dyDescent="0.2"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</row>
    <row r="393" spans="1:41" x14ac:dyDescent="0.2"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</row>
    <row r="394" spans="1:41" x14ac:dyDescent="0.2"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</row>
    <row r="395" spans="1:41" x14ac:dyDescent="0.2"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</row>
    <row r="396" spans="1:41" x14ac:dyDescent="0.2"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</row>
    <row r="397" spans="1:41" x14ac:dyDescent="0.2"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</row>
    <row r="398" spans="1:41" x14ac:dyDescent="0.2"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</row>
    <row r="399" spans="1:41" x14ac:dyDescent="0.2"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</row>
    <row r="400" spans="1:41" x14ac:dyDescent="0.2"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</row>
    <row r="401" spans="22:41" x14ac:dyDescent="0.2"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</row>
  </sheetData>
  <mergeCells count="1319">
    <mergeCell ref="I265:I266"/>
    <mergeCell ref="J265:J266"/>
    <mergeCell ref="K265:K266"/>
    <mergeCell ref="N265:N266"/>
    <mergeCell ref="Q267:R382"/>
    <mergeCell ref="I263:I264"/>
    <mergeCell ref="J263:J264"/>
    <mergeCell ref="K263:K264"/>
    <mergeCell ref="N263:N264"/>
    <mergeCell ref="C265:C266"/>
    <mergeCell ref="D265:D266"/>
    <mergeCell ref="E265:E266"/>
    <mergeCell ref="F265:F266"/>
    <mergeCell ref="G265:G266"/>
    <mergeCell ref="H265:H266"/>
    <mergeCell ref="I261:I262"/>
    <mergeCell ref="J261:J262"/>
    <mergeCell ref="K261:K262"/>
    <mergeCell ref="N261:N262"/>
    <mergeCell ref="C263:C264"/>
    <mergeCell ref="D263:D264"/>
    <mergeCell ref="E263:E264"/>
    <mergeCell ref="F263:F264"/>
    <mergeCell ref="G263:G264"/>
    <mergeCell ref="H263:H264"/>
    <mergeCell ref="I259:I260"/>
    <mergeCell ref="J259:J260"/>
    <mergeCell ref="K259:K260"/>
    <mergeCell ref="N259:N260"/>
    <mergeCell ref="C261:C262"/>
    <mergeCell ref="D261:D262"/>
    <mergeCell ref="E261:E262"/>
    <mergeCell ref="F261:F262"/>
    <mergeCell ref="G261:G262"/>
    <mergeCell ref="H261:H262"/>
    <mergeCell ref="C259:C260"/>
    <mergeCell ref="D259:D260"/>
    <mergeCell ref="E259:E260"/>
    <mergeCell ref="F259:F260"/>
    <mergeCell ref="G259:G260"/>
    <mergeCell ref="H259:H260"/>
    <mergeCell ref="N255:N256"/>
    <mergeCell ref="C257:C258"/>
    <mergeCell ref="D257:D258"/>
    <mergeCell ref="E257:E258"/>
    <mergeCell ref="F257:F258"/>
    <mergeCell ref="G257:G258"/>
    <mergeCell ref="H257:H258"/>
    <mergeCell ref="I257:I258"/>
    <mergeCell ref="K257:K258"/>
    <mergeCell ref="N257:N258"/>
    <mergeCell ref="N253:N254"/>
    <mergeCell ref="C255:C256"/>
    <mergeCell ref="D255:D256"/>
    <mergeCell ref="E255:E256"/>
    <mergeCell ref="F255:F256"/>
    <mergeCell ref="G255:G256"/>
    <mergeCell ref="H255:H256"/>
    <mergeCell ref="I255:I256"/>
    <mergeCell ref="J255:J256"/>
    <mergeCell ref="K255:K256"/>
    <mergeCell ref="K251:K252"/>
    <mergeCell ref="N251:N252"/>
    <mergeCell ref="C253:C254"/>
    <mergeCell ref="D253:D254"/>
    <mergeCell ref="E253:E254"/>
    <mergeCell ref="F253:F254"/>
    <mergeCell ref="G253:G254"/>
    <mergeCell ref="H253:H254"/>
    <mergeCell ref="I253:I254"/>
    <mergeCell ref="K253:K254"/>
    <mergeCell ref="J249:J250"/>
    <mergeCell ref="K249:K250"/>
    <mergeCell ref="N249:N250"/>
    <mergeCell ref="C251:C252"/>
    <mergeCell ref="D251:D252"/>
    <mergeCell ref="E251:E252"/>
    <mergeCell ref="F251:F252"/>
    <mergeCell ref="G251:G252"/>
    <mergeCell ref="H251:H252"/>
    <mergeCell ref="I251:I252"/>
    <mergeCell ref="J247:J248"/>
    <mergeCell ref="K247:K248"/>
    <mergeCell ref="N247:N248"/>
    <mergeCell ref="C249:C250"/>
    <mergeCell ref="D249:D250"/>
    <mergeCell ref="E249:E250"/>
    <mergeCell ref="F249:F250"/>
    <mergeCell ref="G249:G250"/>
    <mergeCell ref="H249:H250"/>
    <mergeCell ref="I249:I250"/>
    <mergeCell ref="J245:J246"/>
    <mergeCell ref="K245:K246"/>
    <mergeCell ref="N245:N246"/>
    <mergeCell ref="C247:C248"/>
    <mergeCell ref="D247:D248"/>
    <mergeCell ref="E247:E248"/>
    <mergeCell ref="F247:F248"/>
    <mergeCell ref="G247:G248"/>
    <mergeCell ref="H247:H248"/>
    <mergeCell ref="I247:I248"/>
    <mergeCell ref="J243:J244"/>
    <mergeCell ref="K243:K244"/>
    <mergeCell ref="N243:N244"/>
    <mergeCell ref="C245:C246"/>
    <mergeCell ref="D245:D246"/>
    <mergeCell ref="E245:E246"/>
    <mergeCell ref="F245:F246"/>
    <mergeCell ref="G245:G246"/>
    <mergeCell ref="H245:H246"/>
    <mergeCell ref="I245:I246"/>
    <mergeCell ref="J241:J242"/>
    <mergeCell ref="K241:K242"/>
    <mergeCell ref="N241:N242"/>
    <mergeCell ref="C243:C244"/>
    <mergeCell ref="D243:D244"/>
    <mergeCell ref="E243:E244"/>
    <mergeCell ref="F243:F244"/>
    <mergeCell ref="G243:G244"/>
    <mergeCell ref="H243:H244"/>
    <mergeCell ref="I243:I244"/>
    <mergeCell ref="I239:I240"/>
    <mergeCell ref="K239:K240"/>
    <mergeCell ref="N239:N240"/>
    <mergeCell ref="C241:C242"/>
    <mergeCell ref="D241:D242"/>
    <mergeCell ref="E241:E242"/>
    <mergeCell ref="F241:F242"/>
    <mergeCell ref="G241:G242"/>
    <mergeCell ref="H241:H242"/>
    <mergeCell ref="I241:I242"/>
    <mergeCell ref="I237:I238"/>
    <mergeCell ref="J237:J238"/>
    <mergeCell ref="K237:K238"/>
    <mergeCell ref="N237:N238"/>
    <mergeCell ref="C239:C240"/>
    <mergeCell ref="D239:D240"/>
    <mergeCell ref="E239:E240"/>
    <mergeCell ref="F239:F240"/>
    <mergeCell ref="G239:G240"/>
    <mergeCell ref="H239:H240"/>
    <mergeCell ref="I235:I236"/>
    <mergeCell ref="J235:J236"/>
    <mergeCell ref="K235:K236"/>
    <mergeCell ref="N235:N236"/>
    <mergeCell ref="C237:C238"/>
    <mergeCell ref="D237:D238"/>
    <mergeCell ref="E237:E238"/>
    <mergeCell ref="F237:F238"/>
    <mergeCell ref="G237:G238"/>
    <mergeCell ref="H237:H238"/>
    <mergeCell ref="H233:H234"/>
    <mergeCell ref="I233:I234"/>
    <mergeCell ref="K233:K234"/>
    <mergeCell ref="N233:N234"/>
    <mergeCell ref="C235:C236"/>
    <mergeCell ref="D235:D236"/>
    <mergeCell ref="E235:E236"/>
    <mergeCell ref="F235:F236"/>
    <mergeCell ref="G235:G236"/>
    <mergeCell ref="H235:H236"/>
    <mergeCell ref="H231:H232"/>
    <mergeCell ref="I231:I232"/>
    <mergeCell ref="J231:J232"/>
    <mergeCell ref="K231:K232"/>
    <mergeCell ref="N231:N232"/>
    <mergeCell ref="C233:C234"/>
    <mergeCell ref="D233:D234"/>
    <mergeCell ref="E233:E234"/>
    <mergeCell ref="F233:F234"/>
    <mergeCell ref="G233:G234"/>
    <mergeCell ref="H229:H230"/>
    <mergeCell ref="I229:I230"/>
    <mergeCell ref="J229:J230"/>
    <mergeCell ref="K229:K230"/>
    <mergeCell ref="N229:N230"/>
    <mergeCell ref="C231:C232"/>
    <mergeCell ref="D231:D232"/>
    <mergeCell ref="E231:E232"/>
    <mergeCell ref="F231:F232"/>
    <mergeCell ref="G231:G232"/>
    <mergeCell ref="I227:I228"/>
    <mergeCell ref="K227:K228"/>
    <mergeCell ref="N227:N228"/>
    <mergeCell ref="O227:P228"/>
    <mergeCell ref="Q227:R228"/>
    <mergeCell ref="C229:C230"/>
    <mergeCell ref="D229:D230"/>
    <mergeCell ref="E229:E230"/>
    <mergeCell ref="F229:F230"/>
    <mergeCell ref="G229:G230"/>
    <mergeCell ref="K225:K226"/>
    <mergeCell ref="N225:N226"/>
    <mergeCell ref="O225:P226"/>
    <mergeCell ref="Q225:R226"/>
    <mergeCell ref="C227:C228"/>
    <mergeCell ref="D227:D228"/>
    <mergeCell ref="E227:E228"/>
    <mergeCell ref="F227:F228"/>
    <mergeCell ref="G227:G228"/>
    <mergeCell ref="H227:H228"/>
    <mergeCell ref="K223:K224"/>
    <mergeCell ref="N223:N224"/>
    <mergeCell ref="C225:C226"/>
    <mergeCell ref="D225:D226"/>
    <mergeCell ref="E225:E226"/>
    <mergeCell ref="F225:F226"/>
    <mergeCell ref="G225:G226"/>
    <mergeCell ref="H225:H226"/>
    <mergeCell ref="I225:I226"/>
    <mergeCell ref="J225:J226"/>
    <mergeCell ref="K221:K222"/>
    <mergeCell ref="N221:N222"/>
    <mergeCell ref="C223:C224"/>
    <mergeCell ref="D223:D224"/>
    <mergeCell ref="E223:E224"/>
    <mergeCell ref="F223:F224"/>
    <mergeCell ref="G223:G224"/>
    <mergeCell ref="H223:H224"/>
    <mergeCell ref="I223:I224"/>
    <mergeCell ref="J223:J224"/>
    <mergeCell ref="K219:K220"/>
    <mergeCell ref="N219:N220"/>
    <mergeCell ref="C221:C222"/>
    <mergeCell ref="D221:D222"/>
    <mergeCell ref="E221:E222"/>
    <mergeCell ref="F221:F222"/>
    <mergeCell ref="G221:G222"/>
    <mergeCell ref="H221:H222"/>
    <mergeCell ref="I221:I222"/>
    <mergeCell ref="J221:J222"/>
    <mergeCell ref="K217:K218"/>
    <mergeCell ref="N217:N218"/>
    <mergeCell ref="C219:C220"/>
    <mergeCell ref="D219:D220"/>
    <mergeCell ref="E219:E220"/>
    <mergeCell ref="F219:F220"/>
    <mergeCell ref="G219:G220"/>
    <mergeCell ref="H219:H220"/>
    <mergeCell ref="I219:I220"/>
    <mergeCell ref="J219:J220"/>
    <mergeCell ref="K215:K216"/>
    <mergeCell ref="N215:N216"/>
    <mergeCell ref="C217:C218"/>
    <mergeCell ref="D217:D218"/>
    <mergeCell ref="E217:E218"/>
    <mergeCell ref="F217:F218"/>
    <mergeCell ref="G217:G218"/>
    <mergeCell ref="H217:H218"/>
    <mergeCell ref="I217:I218"/>
    <mergeCell ref="J217:J218"/>
    <mergeCell ref="J213:J214"/>
    <mergeCell ref="K213:K214"/>
    <mergeCell ref="N213:N214"/>
    <mergeCell ref="C215:C216"/>
    <mergeCell ref="D215:D216"/>
    <mergeCell ref="E215:E216"/>
    <mergeCell ref="F215:F216"/>
    <mergeCell ref="G215:G216"/>
    <mergeCell ref="H215:H216"/>
    <mergeCell ref="I215:I216"/>
    <mergeCell ref="J211:J212"/>
    <mergeCell ref="K211:K212"/>
    <mergeCell ref="N211:N212"/>
    <mergeCell ref="C213:C214"/>
    <mergeCell ref="D213:D214"/>
    <mergeCell ref="E213:E214"/>
    <mergeCell ref="F213:F214"/>
    <mergeCell ref="G213:G214"/>
    <mergeCell ref="H213:H214"/>
    <mergeCell ref="I213:I214"/>
    <mergeCell ref="J209:J210"/>
    <mergeCell ref="K209:K210"/>
    <mergeCell ref="N209:N210"/>
    <mergeCell ref="C211:C212"/>
    <mergeCell ref="D211:D212"/>
    <mergeCell ref="E211:E212"/>
    <mergeCell ref="F211:F212"/>
    <mergeCell ref="G211:G212"/>
    <mergeCell ref="H211:H212"/>
    <mergeCell ref="I211:I212"/>
    <mergeCell ref="J207:J208"/>
    <mergeCell ref="K207:K208"/>
    <mergeCell ref="N207:N208"/>
    <mergeCell ref="C209:C210"/>
    <mergeCell ref="D209:D210"/>
    <mergeCell ref="E209:E210"/>
    <mergeCell ref="F209:F210"/>
    <mergeCell ref="G209:G210"/>
    <mergeCell ref="H209:H210"/>
    <mergeCell ref="I209:I210"/>
    <mergeCell ref="J205:J206"/>
    <mergeCell ref="K205:K206"/>
    <mergeCell ref="N205:N206"/>
    <mergeCell ref="C207:C208"/>
    <mergeCell ref="D207:D208"/>
    <mergeCell ref="E207:E208"/>
    <mergeCell ref="F207:F208"/>
    <mergeCell ref="G207:G208"/>
    <mergeCell ref="H207:H208"/>
    <mergeCell ref="I207:I208"/>
    <mergeCell ref="I203:I204"/>
    <mergeCell ref="K203:K204"/>
    <mergeCell ref="N203:N204"/>
    <mergeCell ref="C205:C206"/>
    <mergeCell ref="D205:D206"/>
    <mergeCell ref="E205:E206"/>
    <mergeCell ref="F205:F206"/>
    <mergeCell ref="G205:G206"/>
    <mergeCell ref="H205:H206"/>
    <mergeCell ref="I205:I206"/>
    <mergeCell ref="J201:J202"/>
    <mergeCell ref="K201:K202"/>
    <mergeCell ref="N201:N202"/>
    <mergeCell ref="O201:P202"/>
    <mergeCell ref="C203:C204"/>
    <mergeCell ref="D203:D204"/>
    <mergeCell ref="E203:E204"/>
    <mergeCell ref="F203:F204"/>
    <mergeCell ref="G203:G204"/>
    <mergeCell ref="H203:H204"/>
    <mergeCell ref="J199:J200"/>
    <mergeCell ref="K199:K200"/>
    <mergeCell ref="N199:N200"/>
    <mergeCell ref="C201:C202"/>
    <mergeCell ref="D201:D202"/>
    <mergeCell ref="E201:E202"/>
    <mergeCell ref="F201:F202"/>
    <mergeCell ref="G201:G202"/>
    <mergeCell ref="H201:H202"/>
    <mergeCell ref="I201:I202"/>
    <mergeCell ref="I197:I198"/>
    <mergeCell ref="K197:K198"/>
    <mergeCell ref="N197:N198"/>
    <mergeCell ref="C199:C200"/>
    <mergeCell ref="D199:D200"/>
    <mergeCell ref="E199:E200"/>
    <mergeCell ref="F199:F200"/>
    <mergeCell ref="G199:G200"/>
    <mergeCell ref="H199:H200"/>
    <mergeCell ref="I199:I200"/>
    <mergeCell ref="I195:I196"/>
    <mergeCell ref="J195:J196"/>
    <mergeCell ref="K195:K196"/>
    <mergeCell ref="N195:N196"/>
    <mergeCell ref="C197:C198"/>
    <mergeCell ref="D197:D198"/>
    <mergeCell ref="E197:E198"/>
    <mergeCell ref="F197:F198"/>
    <mergeCell ref="G197:G198"/>
    <mergeCell ref="H197:H198"/>
    <mergeCell ref="I193:I194"/>
    <mergeCell ref="J193:J194"/>
    <mergeCell ref="K193:K194"/>
    <mergeCell ref="N193:N194"/>
    <mergeCell ref="C195:C196"/>
    <mergeCell ref="D195:D196"/>
    <mergeCell ref="E195:E196"/>
    <mergeCell ref="F195:F196"/>
    <mergeCell ref="G195:G196"/>
    <mergeCell ref="H195:H196"/>
    <mergeCell ref="I191:I192"/>
    <mergeCell ref="K191:K192"/>
    <mergeCell ref="N191:N192"/>
    <mergeCell ref="O191:P192"/>
    <mergeCell ref="C193:C194"/>
    <mergeCell ref="D193:D194"/>
    <mergeCell ref="E193:E194"/>
    <mergeCell ref="F193:F194"/>
    <mergeCell ref="G193:G194"/>
    <mergeCell ref="H193:H194"/>
    <mergeCell ref="I189:I190"/>
    <mergeCell ref="J189:J190"/>
    <mergeCell ref="K189:K190"/>
    <mergeCell ref="N189:N190"/>
    <mergeCell ref="C191:C192"/>
    <mergeCell ref="D191:D192"/>
    <mergeCell ref="E191:E192"/>
    <mergeCell ref="F191:F192"/>
    <mergeCell ref="G191:G192"/>
    <mergeCell ref="H191:H192"/>
    <mergeCell ref="I187:I188"/>
    <mergeCell ref="J187:J188"/>
    <mergeCell ref="K187:K188"/>
    <mergeCell ref="N187:N188"/>
    <mergeCell ref="C189:C190"/>
    <mergeCell ref="D189:D190"/>
    <mergeCell ref="E189:E190"/>
    <mergeCell ref="F189:F190"/>
    <mergeCell ref="G189:G190"/>
    <mergeCell ref="H189:H190"/>
    <mergeCell ref="I185:I186"/>
    <mergeCell ref="J185:J186"/>
    <mergeCell ref="K185:K186"/>
    <mergeCell ref="N185:N186"/>
    <mergeCell ref="C187:C188"/>
    <mergeCell ref="D187:D188"/>
    <mergeCell ref="E187:E188"/>
    <mergeCell ref="F187:F188"/>
    <mergeCell ref="G187:G188"/>
    <mergeCell ref="H187:H188"/>
    <mergeCell ref="C185:C186"/>
    <mergeCell ref="D185:D186"/>
    <mergeCell ref="E185:E186"/>
    <mergeCell ref="F185:F186"/>
    <mergeCell ref="G185:G186"/>
    <mergeCell ref="H185:H186"/>
    <mergeCell ref="N181:N182"/>
    <mergeCell ref="C183:C184"/>
    <mergeCell ref="D183:D184"/>
    <mergeCell ref="E183:E184"/>
    <mergeCell ref="F183:F184"/>
    <mergeCell ref="G183:G184"/>
    <mergeCell ref="H183:H184"/>
    <mergeCell ref="I183:I184"/>
    <mergeCell ref="K183:K184"/>
    <mergeCell ref="N183:N184"/>
    <mergeCell ref="Q179:R180"/>
    <mergeCell ref="C181:C182"/>
    <mergeCell ref="D181:D182"/>
    <mergeCell ref="E181:E182"/>
    <mergeCell ref="F181:F182"/>
    <mergeCell ref="G181:G182"/>
    <mergeCell ref="H181:H182"/>
    <mergeCell ref="I181:I182"/>
    <mergeCell ref="J181:J182"/>
    <mergeCell ref="K181:K182"/>
    <mergeCell ref="H179:H180"/>
    <mergeCell ref="I179:I180"/>
    <mergeCell ref="J179:J180"/>
    <mergeCell ref="K179:K180"/>
    <mergeCell ref="N179:N180"/>
    <mergeCell ref="O179:P180"/>
    <mergeCell ref="H177:H178"/>
    <mergeCell ref="I177:I178"/>
    <mergeCell ref="J177:J178"/>
    <mergeCell ref="K177:K178"/>
    <mergeCell ref="N177:N178"/>
    <mergeCell ref="C179:C180"/>
    <mergeCell ref="D179:D180"/>
    <mergeCell ref="E179:E180"/>
    <mergeCell ref="F179:F180"/>
    <mergeCell ref="G179:G180"/>
    <mergeCell ref="H175:H176"/>
    <mergeCell ref="I175:I176"/>
    <mergeCell ref="J175:J176"/>
    <mergeCell ref="K175:K176"/>
    <mergeCell ref="N175:N176"/>
    <mergeCell ref="C177:C178"/>
    <mergeCell ref="D177:D178"/>
    <mergeCell ref="E177:E178"/>
    <mergeCell ref="F177:F178"/>
    <mergeCell ref="G177:G178"/>
    <mergeCell ref="H173:H174"/>
    <mergeCell ref="I173:I174"/>
    <mergeCell ref="J173:J174"/>
    <mergeCell ref="K173:K174"/>
    <mergeCell ref="N173:N174"/>
    <mergeCell ref="C175:C176"/>
    <mergeCell ref="D175:D176"/>
    <mergeCell ref="E175:E176"/>
    <mergeCell ref="F175:F176"/>
    <mergeCell ref="G175:G176"/>
    <mergeCell ref="H171:H172"/>
    <mergeCell ref="I171:I172"/>
    <mergeCell ref="J171:J172"/>
    <mergeCell ref="K171:K172"/>
    <mergeCell ref="N171:N172"/>
    <mergeCell ref="C173:C174"/>
    <mergeCell ref="D173:D174"/>
    <mergeCell ref="E173:E174"/>
    <mergeCell ref="F173:F174"/>
    <mergeCell ref="G173:G174"/>
    <mergeCell ref="H169:H170"/>
    <mergeCell ref="I169:I170"/>
    <mergeCell ref="J169:J170"/>
    <mergeCell ref="K169:K170"/>
    <mergeCell ref="N169:N170"/>
    <mergeCell ref="C171:C172"/>
    <mergeCell ref="D171:D172"/>
    <mergeCell ref="E171:E172"/>
    <mergeCell ref="F171:F172"/>
    <mergeCell ref="G171:G172"/>
    <mergeCell ref="H167:H168"/>
    <mergeCell ref="I167:I168"/>
    <mergeCell ref="J167:J168"/>
    <mergeCell ref="K167:K168"/>
    <mergeCell ref="N167:N168"/>
    <mergeCell ref="C169:C170"/>
    <mergeCell ref="D169:D170"/>
    <mergeCell ref="E169:E170"/>
    <mergeCell ref="F169:F170"/>
    <mergeCell ref="G169:G170"/>
    <mergeCell ref="H165:H166"/>
    <mergeCell ref="I165:I166"/>
    <mergeCell ref="J165:J166"/>
    <mergeCell ref="K165:K166"/>
    <mergeCell ref="N165:N166"/>
    <mergeCell ref="C167:C168"/>
    <mergeCell ref="D167:D168"/>
    <mergeCell ref="E167:E168"/>
    <mergeCell ref="F167:F168"/>
    <mergeCell ref="G167:G168"/>
    <mergeCell ref="H163:H164"/>
    <mergeCell ref="I163:I164"/>
    <mergeCell ref="J163:J164"/>
    <mergeCell ref="K163:K164"/>
    <mergeCell ref="N163:N164"/>
    <mergeCell ref="C165:C166"/>
    <mergeCell ref="D165:D166"/>
    <mergeCell ref="E165:E166"/>
    <mergeCell ref="F165:F166"/>
    <mergeCell ref="G165:G166"/>
    <mergeCell ref="H161:H162"/>
    <mergeCell ref="I161:I162"/>
    <mergeCell ref="J161:J162"/>
    <mergeCell ref="K161:K162"/>
    <mergeCell ref="N161:N162"/>
    <mergeCell ref="C163:C164"/>
    <mergeCell ref="D163:D164"/>
    <mergeCell ref="E163:E164"/>
    <mergeCell ref="F163:F164"/>
    <mergeCell ref="G163:G164"/>
    <mergeCell ref="H159:H160"/>
    <mergeCell ref="I159:I160"/>
    <mergeCell ref="J159:J160"/>
    <mergeCell ref="K159:K160"/>
    <mergeCell ref="N159:N160"/>
    <mergeCell ref="C161:C162"/>
    <mergeCell ref="D161:D162"/>
    <mergeCell ref="E161:E162"/>
    <mergeCell ref="F161:F162"/>
    <mergeCell ref="G161:G162"/>
    <mergeCell ref="H157:H158"/>
    <mergeCell ref="I157:I158"/>
    <mergeCell ref="J157:J158"/>
    <mergeCell ref="K157:K158"/>
    <mergeCell ref="N157:N158"/>
    <mergeCell ref="C159:C160"/>
    <mergeCell ref="D159:D160"/>
    <mergeCell ref="E159:E160"/>
    <mergeCell ref="F159:F160"/>
    <mergeCell ref="G159:G160"/>
    <mergeCell ref="H155:H156"/>
    <mergeCell ref="I155:I156"/>
    <mergeCell ref="J155:J156"/>
    <mergeCell ref="K155:K156"/>
    <mergeCell ref="N155:N156"/>
    <mergeCell ref="C157:C158"/>
    <mergeCell ref="D157:D158"/>
    <mergeCell ref="E157:E158"/>
    <mergeCell ref="F157:F158"/>
    <mergeCell ref="G157:G158"/>
    <mergeCell ref="I153:I154"/>
    <mergeCell ref="J153:J154"/>
    <mergeCell ref="K153:K154"/>
    <mergeCell ref="N153:N154"/>
    <mergeCell ref="O153:P154"/>
    <mergeCell ref="C155:C156"/>
    <mergeCell ref="D155:D156"/>
    <mergeCell ref="E155:E156"/>
    <mergeCell ref="F155:F156"/>
    <mergeCell ref="G155:G156"/>
    <mergeCell ref="I151:I152"/>
    <mergeCell ref="J151:J152"/>
    <mergeCell ref="K151:K152"/>
    <mergeCell ref="N151:N152"/>
    <mergeCell ref="C153:C154"/>
    <mergeCell ref="D153:D154"/>
    <mergeCell ref="E153:E154"/>
    <mergeCell ref="F153:F154"/>
    <mergeCell ref="G153:G154"/>
    <mergeCell ref="H153:H154"/>
    <mergeCell ref="I149:I150"/>
    <mergeCell ref="J149:J150"/>
    <mergeCell ref="K149:K150"/>
    <mergeCell ref="N149:N150"/>
    <mergeCell ref="C151:C152"/>
    <mergeCell ref="D151:D152"/>
    <mergeCell ref="E151:E152"/>
    <mergeCell ref="F151:F152"/>
    <mergeCell ref="G151:G152"/>
    <mergeCell ref="H151:H152"/>
    <mergeCell ref="I147:I148"/>
    <mergeCell ref="J147:J148"/>
    <mergeCell ref="K147:K148"/>
    <mergeCell ref="N147:N148"/>
    <mergeCell ref="C149:C150"/>
    <mergeCell ref="D149:D150"/>
    <mergeCell ref="E149:E150"/>
    <mergeCell ref="F149:F150"/>
    <mergeCell ref="G149:G150"/>
    <mergeCell ref="H149:H150"/>
    <mergeCell ref="I145:I146"/>
    <mergeCell ref="J145:J146"/>
    <mergeCell ref="K145:K146"/>
    <mergeCell ref="N145:N146"/>
    <mergeCell ref="C147:C148"/>
    <mergeCell ref="D147:D148"/>
    <mergeCell ref="E147:E148"/>
    <mergeCell ref="F147:F148"/>
    <mergeCell ref="G147:G148"/>
    <mergeCell ref="H147:H148"/>
    <mergeCell ref="I143:I144"/>
    <mergeCell ref="J143:J144"/>
    <mergeCell ref="K143:K144"/>
    <mergeCell ref="N143:N144"/>
    <mergeCell ref="C145:C146"/>
    <mergeCell ref="D145:D146"/>
    <mergeCell ref="E145:E146"/>
    <mergeCell ref="F145:F146"/>
    <mergeCell ref="G145:G146"/>
    <mergeCell ref="H145:H146"/>
    <mergeCell ref="I141:I142"/>
    <mergeCell ref="J141:J142"/>
    <mergeCell ref="K141:K142"/>
    <mergeCell ref="N141:N142"/>
    <mergeCell ref="C143:C144"/>
    <mergeCell ref="D143:D144"/>
    <mergeCell ref="E143:E144"/>
    <mergeCell ref="F143:F144"/>
    <mergeCell ref="G143:G144"/>
    <mergeCell ref="H143:H144"/>
    <mergeCell ref="I139:I140"/>
    <mergeCell ref="J139:J140"/>
    <mergeCell ref="K139:K140"/>
    <mergeCell ref="N139:N140"/>
    <mergeCell ref="C141:C142"/>
    <mergeCell ref="D141:D142"/>
    <mergeCell ref="E141:E142"/>
    <mergeCell ref="F141:F142"/>
    <mergeCell ref="G141:G142"/>
    <mergeCell ref="H141:H142"/>
    <mergeCell ref="I137:I138"/>
    <mergeCell ref="J137:J138"/>
    <mergeCell ref="K137:K138"/>
    <mergeCell ref="N137:N138"/>
    <mergeCell ref="C139:C140"/>
    <mergeCell ref="D139:D140"/>
    <mergeCell ref="E139:E140"/>
    <mergeCell ref="F139:F140"/>
    <mergeCell ref="G139:G140"/>
    <mergeCell ref="H139:H140"/>
    <mergeCell ref="I135:I136"/>
    <mergeCell ref="J135:J136"/>
    <mergeCell ref="K135:K136"/>
    <mergeCell ref="N135:N136"/>
    <mergeCell ref="C137:C138"/>
    <mergeCell ref="D137:D138"/>
    <mergeCell ref="E137:E138"/>
    <mergeCell ref="F137:F138"/>
    <mergeCell ref="G137:G138"/>
    <mergeCell ref="H137:H138"/>
    <mergeCell ref="I133:I134"/>
    <mergeCell ref="J133:J134"/>
    <mergeCell ref="K133:K134"/>
    <mergeCell ref="N133:N134"/>
    <mergeCell ref="C135:C136"/>
    <mergeCell ref="D135:D136"/>
    <mergeCell ref="E135:E136"/>
    <mergeCell ref="F135:F136"/>
    <mergeCell ref="G135:G136"/>
    <mergeCell ref="H135:H136"/>
    <mergeCell ref="I131:I132"/>
    <mergeCell ref="J131:J132"/>
    <mergeCell ref="K131:K132"/>
    <mergeCell ref="N131:N132"/>
    <mergeCell ref="C133:C134"/>
    <mergeCell ref="D133:D134"/>
    <mergeCell ref="E133:E134"/>
    <mergeCell ref="F133:F134"/>
    <mergeCell ref="G133:G134"/>
    <mergeCell ref="H133:H134"/>
    <mergeCell ref="I129:I130"/>
    <mergeCell ref="J129:J130"/>
    <mergeCell ref="K129:K130"/>
    <mergeCell ref="N129:N130"/>
    <mergeCell ref="C131:C132"/>
    <mergeCell ref="D131:D132"/>
    <mergeCell ref="E131:E132"/>
    <mergeCell ref="F131:F132"/>
    <mergeCell ref="G131:G132"/>
    <mergeCell ref="H131:H132"/>
    <mergeCell ref="I127:I128"/>
    <mergeCell ref="J127:J128"/>
    <mergeCell ref="K127:K128"/>
    <mergeCell ref="N127:N128"/>
    <mergeCell ref="C129:C130"/>
    <mergeCell ref="D129:D130"/>
    <mergeCell ref="E129:E130"/>
    <mergeCell ref="F129:F130"/>
    <mergeCell ref="G129:G130"/>
    <mergeCell ref="H129:H130"/>
    <mergeCell ref="I125:I126"/>
    <mergeCell ref="J125:J126"/>
    <mergeCell ref="K125:K126"/>
    <mergeCell ref="N125:N126"/>
    <mergeCell ref="C127:C128"/>
    <mergeCell ref="D127:D128"/>
    <mergeCell ref="E127:E128"/>
    <mergeCell ref="F127:F128"/>
    <mergeCell ref="G127:G128"/>
    <mergeCell ref="H127:H128"/>
    <mergeCell ref="I123:I124"/>
    <mergeCell ref="J123:J124"/>
    <mergeCell ref="K123:K124"/>
    <mergeCell ref="N123:N124"/>
    <mergeCell ref="C125:C126"/>
    <mergeCell ref="D125:D126"/>
    <mergeCell ref="E125:E126"/>
    <mergeCell ref="F125:F126"/>
    <mergeCell ref="G125:G126"/>
    <mergeCell ref="H125:H126"/>
    <mergeCell ref="I121:I122"/>
    <mergeCell ref="J121:J122"/>
    <mergeCell ref="K121:K122"/>
    <mergeCell ref="N121:N122"/>
    <mergeCell ref="C123:C124"/>
    <mergeCell ref="D123:D124"/>
    <mergeCell ref="E123:E124"/>
    <mergeCell ref="F123:F124"/>
    <mergeCell ref="G123:G124"/>
    <mergeCell ref="H123:H124"/>
    <mergeCell ref="I119:I120"/>
    <mergeCell ref="J119:J120"/>
    <mergeCell ref="K119:K120"/>
    <mergeCell ref="N119:N120"/>
    <mergeCell ref="C121:C122"/>
    <mergeCell ref="D121:D122"/>
    <mergeCell ref="E121:E122"/>
    <mergeCell ref="F121:F122"/>
    <mergeCell ref="G121:G122"/>
    <mergeCell ref="H121:H122"/>
    <mergeCell ref="I117:I118"/>
    <mergeCell ref="J117:J118"/>
    <mergeCell ref="K117:K118"/>
    <mergeCell ref="N117:N118"/>
    <mergeCell ref="C119:C120"/>
    <mergeCell ref="D119:D120"/>
    <mergeCell ref="E119:E120"/>
    <mergeCell ref="F119:F120"/>
    <mergeCell ref="G119:G120"/>
    <mergeCell ref="H119:H120"/>
    <mergeCell ref="I115:I116"/>
    <mergeCell ref="J115:J116"/>
    <mergeCell ref="K115:K116"/>
    <mergeCell ref="N115:N116"/>
    <mergeCell ref="C117:C118"/>
    <mergeCell ref="D117:D118"/>
    <mergeCell ref="E117:E118"/>
    <mergeCell ref="F117:F118"/>
    <mergeCell ref="G117:G118"/>
    <mergeCell ref="H117:H118"/>
    <mergeCell ref="I113:I114"/>
    <mergeCell ref="J113:J114"/>
    <mergeCell ref="K113:K114"/>
    <mergeCell ref="N113:N114"/>
    <mergeCell ref="C115:C116"/>
    <mergeCell ref="D115:D116"/>
    <mergeCell ref="E115:E116"/>
    <mergeCell ref="F115:F116"/>
    <mergeCell ref="G115:G116"/>
    <mergeCell ref="H115:H116"/>
    <mergeCell ref="I111:I112"/>
    <mergeCell ref="J111:J112"/>
    <mergeCell ref="K111:K112"/>
    <mergeCell ref="N111:N112"/>
    <mergeCell ref="C113:C114"/>
    <mergeCell ref="D113:D114"/>
    <mergeCell ref="E113:E114"/>
    <mergeCell ref="F113:F114"/>
    <mergeCell ref="G113:G114"/>
    <mergeCell ref="H113:H114"/>
    <mergeCell ref="I109:I110"/>
    <mergeCell ref="J109:J110"/>
    <mergeCell ref="K109:K110"/>
    <mergeCell ref="N109:N110"/>
    <mergeCell ref="C111:C112"/>
    <mergeCell ref="D111:D112"/>
    <mergeCell ref="E111:E112"/>
    <mergeCell ref="F111:F112"/>
    <mergeCell ref="G111:G112"/>
    <mergeCell ref="H111:H112"/>
    <mergeCell ref="I107:I108"/>
    <mergeCell ref="J107:J108"/>
    <mergeCell ref="K107:K108"/>
    <mergeCell ref="N107:N108"/>
    <mergeCell ref="C109:C110"/>
    <mergeCell ref="D109:D110"/>
    <mergeCell ref="E109:E110"/>
    <mergeCell ref="F109:F110"/>
    <mergeCell ref="G109:G110"/>
    <mergeCell ref="H109:H110"/>
    <mergeCell ref="I105:I106"/>
    <mergeCell ref="J105:J106"/>
    <mergeCell ref="K105:K106"/>
    <mergeCell ref="N105:N106"/>
    <mergeCell ref="C107:C108"/>
    <mergeCell ref="D107:D108"/>
    <mergeCell ref="E107:E108"/>
    <mergeCell ref="F107:F108"/>
    <mergeCell ref="G107:G108"/>
    <mergeCell ref="H107:H108"/>
    <mergeCell ref="I103:I104"/>
    <mergeCell ref="J103:J104"/>
    <mergeCell ref="K103:K104"/>
    <mergeCell ref="N103:N104"/>
    <mergeCell ref="C105:C106"/>
    <mergeCell ref="D105:D106"/>
    <mergeCell ref="E105:E106"/>
    <mergeCell ref="F105:F106"/>
    <mergeCell ref="G105:G106"/>
    <mergeCell ref="H105:H106"/>
    <mergeCell ref="I101:I102"/>
    <mergeCell ref="J101:J102"/>
    <mergeCell ref="K101:K102"/>
    <mergeCell ref="N101:N102"/>
    <mergeCell ref="C103:C104"/>
    <mergeCell ref="D103:D104"/>
    <mergeCell ref="E103:E104"/>
    <mergeCell ref="F103:F104"/>
    <mergeCell ref="G103:G104"/>
    <mergeCell ref="H103:H104"/>
    <mergeCell ref="I99:I100"/>
    <mergeCell ref="J99:J100"/>
    <mergeCell ref="K99:K100"/>
    <mergeCell ref="N99:N100"/>
    <mergeCell ref="C101:C102"/>
    <mergeCell ref="D101:D102"/>
    <mergeCell ref="E101:E102"/>
    <mergeCell ref="F101:F102"/>
    <mergeCell ref="G101:G102"/>
    <mergeCell ref="H101:H102"/>
    <mergeCell ref="I97:I98"/>
    <mergeCell ref="J97:J98"/>
    <mergeCell ref="K97:K98"/>
    <mergeCell ref="N97:N98"/>
    <mergeCell ref="C99:C100"/>
    <mergeCell ref="D99:D100"/>
    <mergeCell ref="E99:E100"/>
    <mergeCell ref="F99:F100"/>
    <mergeCell ref="G99:G100"/>
    <mergeCell ref="H99:H100"/>
    <mergeCell ref="I95:I96"/>
    <mergeCell ref="J95:J96"/>
    <mergeCell ref="K95:K96"/>
    <mergeCell ref="N95:N96"/>
    <mergeCell ref="C97:C98"/>
    <mergeCell ref="D97:D98"/>
    <mergeCell ref="E97:E98"/>
    <mergeCell ref="F97:F98"/>
    <mergeCell ref="G97:G98"/>
    <mergeCell ref="H97:H98"/>
    <mergeCell ref="C95:C96"/>
    <mergeCell ref="D95:D96"/>
    <mergeCell ref="E95:E96"/>
    <mergeCell ref="F95:F96"/>
    <mergeCell ref="G95:G96"/>
    <mergeCell ref="H95:H96"/>
    <mergeCell ref="H93:H94"/>
    <mergeCell ref="I93:I94"/>
    <mergeCell ref="J93:J94"/>
    <mergeCell ref="K93:K94"/>
    <mergeCell ref="N93:N94"/>
    <mergeCell ref="O93:P94"/>
    <mergeCell ref="H91:H92"/>
    <mergeCell ref="I91:I92"/>
    <mergeCell ref="J91:J92"/>
    <mergeCell ref="K91:K92"/>
    <mergeCell ref="N91:N92"/>
    <mergeCell ref="C93:C94"/>
    <mergeCell ref="D93:D94"/>
    <mergeCell ref="E93:E94"/>
    <mergeCell ref="F93:F94"/>
    <mergeCell ref="G93:G94"/>
    <mergeCell ref="H89:H90"/>
    <mergeCell ref="I89:I90"/>
    <mergeCell ref="J89:J90"/>
    <mergeCell ref="K89:K90"/>
    <mergeCell ref="N89:N90"/>
    <mergeCell ref="C91:C92"/>
    <mergeCell ref="D91:D92"/>
    <mergeCell ref="E91:E92"/>
    <mergeCell ref="F91:F92"/>
    <mergeCell ref="G91:G92"/>
    <mergeCell ref="H87:H88"/>
    <mergeCell ref="I87:I88"/>
    <mergeCell ref="J87:J88"/>
    <mergeCell ref="K87:K88"/>
    <mergeCell ref="N87:N88"/>
    <mergeCell ref="C89:C90"/>
    <mergeCell ref="D89:D90"/>
    <mergeCell ref="E89:E90"/>
    <mergeCell ref="F89:F90"/>
    <mergeCell ref="G89:G90"/>
    <mergeCell ref="H85:H86"/>
    <mergeCell ref="I85:I86"/>
    <mergeCell ref="J85:J86"/>
    <mergeCell ref="K85:K86"/>
    <mergeCell ref="N85:N86"/>
    <mergeCell ref="C87:C88"/>
    <mergeCell ref="D87:D88"/>
    <mergeCell ref="E87:E88"/>
    <mergeCell ref="F87:F88"/>
    <mergeCell ref="G87:G88"/>
    <mergeCell ref="H83:H84"/>
    <mergeCell ref="I83:I84"/>
    <mergeCell ref="J83:J84"/>
    <mergeCell ref="K83:K84"/>
    <mergeCell ref="N83:N84"/>
    <mergeCell ref="C85:C86"/>
    <mergeCell ref="D85:D86"/>
    <mergeCell ref="E85:E86"/>
    <mergeCell ref="F85:F86"/>
    <mergeCell ref="G85:G86"/>
    <mergeCell ref="H81:H82"/>
    <mergeCell ref="I81:I82"/>
    <mergeCell ref="J81:J82"/>
    <mergeCell ref="K81:K82"/>
    <mergeCell ref="N81:N82"/>
    <mergeCell ref="C83:C84"/>
    <mergeCell ref="D83:D84"/>
    <mergeCell ref="E83:E84"/>
    <mergeCell ref="F83:F84"/>
    <mergeCell ref="G83:G84"/>
    <mergeCell ref="H79:H80"/>
    <mergeCell ref="I79:I80"/>
    <mergeCell ref="J79:J80"/>
    <mergeCell ref="K79:K80"/>
    <mergeCell ref="N79:N80"/>
    <mergeCell ref="C81:C82"/>
    <mergeCell ref="D81:D82"/>
    <mergeCell ref="E81:E82"/>
    <mergeCell ref="F81:F82"/>
    <mergeCell ref="G81:G82"/>
    <mergeCell ref="H77:H78"/>
    <mergeCell ref="I77:I78"/>
    <mergeCell ref="J77:J78"/>
    <mergeCell ref="K77:K78"/>
    <mergeCell ref="N77:N78"/>
    <mergeCell ref="C79:C80"/>
    <mergeCell ref="D79:D80"/>
    <mergeCell ref="E79:E80"/>
    <mergeCell ref="F79:F80"/>
    <mergeCell ref="G79:G80"/>
    <mergeCell ref="H75:H76"/>
    <mergeCell ref="I75:I76"/>
    <mergeCell ref="J75:J76"/>
    <mergeCell ref="K75:K76"/>
    <mergeCell ref="N75:N76"/>
    <mergeCell ref="C77:C78"/>
    <mergeCell ref="D77:D78"/>
    <mergeCell ref="E77:E78"/>
    <mergeCell ref="F77:F78"/>
    <mergeCell ref="G77:G78"/>
    <mergeCell ref="H73:H74"/>
    <mergeCell ref="I73:I74"/>
    <mergeCell ref="J73:J74"/>
    <mergeCell ref="K73:K74"/>
    <mergeCell ref="N73:N74"/>
    <mergeCell ref="C75:C76"/>
    <mergeCell ref="D75:D76"/>
    <mergeCell ref="E75:E76"/>
    <mergeCell ref="F75:F76"/>
    <mergeCell ref="G75:G76"/>
    <mergeCell ref="H71:H72"/>
    <mergeCell ref="I71:I72"/>
    <mergeCell ref="J71:J72"/>
    <mergeCell ref="K71:K72"/>
    <mergeCell ref="N71:N72"/>
    <mergeCell ref="C73:C74"/>
    <mergeCell ref="D73:D74"/>
    <mergeCell ref="E73:E74"/>
    <mergeCell ref="F73:F74"/>
    <mergeCell ref="G73:G74"/>
    <mergeCell ref="H69:H70"/>
    <mergeCell ref="I69:I70"/>
    <mergeCell ref="J69:J70"/>
    <mergeCell ref="K69:K70"/>
    <mergeCell ref="N69:N70"/>
    <mergeCell ref="C71:C72"/>
    <mergeCell ref="D71:D72"/>
    <mergeCell ref="E71:E72"/>
    <mergeCell ref="F71:F72"/>
    <mergeCell ref="G71:G72"/>
    <mergeCell ref="H67:H68"/>
    <mergeCell ref="I67:I68"/>
    <mergeCell ref="J67:J68"/>
    <mergeCell ref="K67:K68"/>
    <mergeCell ref="N67:N68"/>
    <mergeCell ref="C69:C70"/>
    <mergeCell ref="D69:D70"/>
    <mergeCell ref="E69:E70"/>
    <mergeCell ref="F69:F70"/>
    <mergeCell ref="G69:G70"/>
    <mergeCell ref="H65:H66"/>
    <mergeCell ref="I65:I66"/>
    <mergeCell ref="J65:J66"/>
    <mergeCell ref="K65:K66"/>
    <mergeCell ref="N65:N66"/>
    <mergeCell ref="C67:C68"/>
    <mergeCell ref="D67:D68"/>
    <mergeCell ref="E67:E68"/>
    <mergeCell ref="F67:F68"/>
    <mergeCell ref="G67:G68"/>
    <mergeCell ref="H63:H64"/>
    <mergeCell ref="I63:I64"/>
    <mergeCell ref="J63:J64"/>
    <mergeCell ref="K63:K64"/>
    <mergeCell ref="N63:N64"/>
    <mergeCell ref="C65:C66"/>
    <mergeCell ref="D65:D66"/>
    <mergeCell ref="E65:E66"/>
    <mergeCell ref="F65:F66"/>
    <mergeCell ref="G65:G66"/>
    <mergeCell ref="H61:H62"/>
    <mergeCell ref="I61:I62"/>
    <mergeCell ref="J61:J62"/>
    <mergeCell ref="K61:K62"/>
    <mergeCell ref="N61:N62"/>
    <mergeCell ref="C63:C64"/>
    <mergeCell ref="D63:D64"/>
    <mergeCell ref="E63:E64"/>
    <mergeCell ref="F63:F64"/>
    <mergeCell ref="G63:G64"/>
    <mergeCell ref="H59:H60"/>
    <mergeCell ref="I59:I60"/>
    <mergeCell ref="J59:J60"/>
    <mergeCell ref="K59:K60"/>
    <mergeCell ref="N59:N60"/>
    <mergeCell ref="C61:C62"/>
    <mergeCell ref="D61:D62"/>
    <mergeCell ref="E61:E62"/>
    <mergeCell ref="F61:F62"/>
    <mergeCell ref="G61:G62"/>
    <mergeCell ref="H57:H58"/>
    <mergeCell ref="I57:I58"/>
    <mergeCell ref="J57:J58"/>
    <mergeCell ref="K57:K58"/>
    <mergeCell ref="N57:N58"/>
    <mergeCell ref="C59:C60"/>
    <mergeCell ref="D59:D60"/>
    <mergeCell ref="E59:E60"/>
    <mergeCell ref="F59:F60"/>
    <mergeCell ref="G59:G60"/>
    <mergeCell ref="H55:H56"/>
    <mergeCell ref="I55:I56"/>
    <mergeCell ref="J55:J56"/>
    <mergeCell ref="K55:K56"/>
    <mergeCell ref="N55:N56"/>
    <mergeCell ref="C57:C58"/>
    <mergeCell ref="D57:D58"/>
    <mergeCell ref="E57:E58"/>
    <mergeCell ref="F57:F58"/>
    <mergeCell ref="G57:G58"/>
    <mergeCell ref="I53:I54"/>
    <mergeCell ref="J53:J54"/>
    <mergeCell ref="K53:K54"/>
    <mergeCell ref="N53:N54"/>
    <mergeCell ref="O53:P54"/>
    <mergeCell ref="C55:C56"/>
    <mergeCell ref="D55:D56"/>
    <mergeCell ref="E55:E56"/>
    <mergeCell ref="F55:F56"/>
    <mergeCell ref="G55:G56"/>
    <mergeCell ref="I51:I52"/>
    <mergeCell ref="J51:J52"/>
    <mergeCell ref="K51:K52"/>
    <mergeCell ref="N51:N52"/>
    <mergeCell ref="C53:C54"/>
    <mergeCell ref="D53:D54"/>
    <mergeCell ref="E53:E54"/>
    <mergeCell ref="F53:F54"/>
    <mergeCell ref="G53:G54"/>
    <mergeCell ref="H53:H54"/>
    <mergeCell ref="I49:I50"/>
    <mergeCell ref="J49:J50"/>
    <mergeCell ref="K49:K50"/>
    <mergeCell ref="N49:N50"/>
    <mergeCell ref="C51:C52"/>
    <mergeCell ref="D51:D52"/>
    <mergeCell ref="E51:E52"/>
    <mergeCell ref="F51:F52"/>
    <mergeCell ref="G51:G52"/>
    <mergeCell ref="H51:H52"/>
    <mergeCell ref="I47:I48"/>
    <mergeCell ref="J47:J48"/>
    <mergeCell ref="K47:K48"/>
    <mergeCell ref="N47:N48"/>
    <mergeCell ref="C49:C50"/>
    <mergeCell ref="D49:D50"/>
    <mergeCell ref="E49:E50"/>
    <mergeCell ref="F49:F50"/>
    <mergeCell ref="G49:G50"/>
    <mergeCell ref="H49:H50"/>
    <mergeCell ref="I45:I46"/>
    <mergeCell ref="J45:J46"/>
    <mergeCell ref="K45:K46"/>
    <mergeCell ref="N45:N46"/>
    <mergeCell ref="C47:C48"/>
    <mergeCell ref="D47:D48"/>
    <mergeCell ref="E47:E48"/>
    <mergeCell ref="F47:F48"/>
    <mergeCell ref="G47:G48"/>
    <mergeCell ref="H47:H48"/>
    <mergeCell ref="I43:I44"/>
    <mergeCell ref="J43:J44"/>
    <mergeCell ref="K43:K44"/>
    <mergeCell ref="N43:N44"/>
    <mergeCell ref="C45:C46"/>
    <mergeCell ref="D45:D46"/>
    <mergeCell ref="E45:E46"/>
    <mergeCell ref="F45:F46"/>
    <mergeCell ref="G45:G46"/>
    <mergeCell ref="H45:H46"/>
    <mergeCell ref="I41:I42"/>
    <mergeCell ref="J41:J42"/>
    <mergeCell ref="K41:K42"/>
    <mergeCell ref="N41:N42"/>
    <mergeCell ref="C43:C44"/>
    <mergeCell ref="D43:D44"/>
    <mergeCell ref="E43:E44"/>
    <mergeCell ref="F43:F44"/>
    <mergeCell ref="G43:G44"/>
    <mergeCell ref="H43:H44"/>
    <mergeCell ref="I39:I40"/>
    <mergeCell ref="J39:J40"/>
    <mergeCell ref="K39:K40"/>
    <mergeCell ref="N39:N40"/>
    <mergeCell ref="C41:C42"/>
    <mergeCell ref="D41:D42"/>
    <mergeCell ref="E41:E42"/>
    <mergeCell ref="F41:F42"/>
    <mergeCell ref="G41:G42"/>
    <mergeCell ref="H41:H42"/>
    <mergeCell ref="I37:I38"/>
    <mergeCell ref="J37:J38"/>
    <mergeCell ref="K37:K38"/>
    <mergeCell ref="N37:N38"/>
    <mergeCell ref="C39:C40"/>
    <mergeCell ref="D39:D40"/>
    <mergeCell ref="E39:E40"/>
    <mergeCell ref="F39:F40"/>
    <mergeCell ref="G39:G40"/>
    <mergeCell ref="H39:H40"/>
    <mergeCell ref="I35:I36"/>
    <mergeCell ref="J35:J36"/>
    <mergeCell ref="K35:K36"/>
    <mergeCell ref="N35:N36"/>
    <mergeCell ref="C37:C38"/>
    <mergeCell ref="D37:D38"/>
    <mergeCell ref="E37:E38"/>
    <mergeCell ref="F37:F38"/>
    <mergeCell ref="G37:G38"/>
    <mergeCell ref="H37:H38"/>
    <mergeCell ref="I33:I34"/>
    <mergeCell ref="J33:J34"/>
    <mergeCell ref="K33:K34"/>
    <mergeCell ref="N33:N34"/>
    <mergeCell ref="C35:C36"/>
    <mergeCell ref="D35:D36"/>
    <mergeCell ref="E35:E36"/>
    <mergeCell ref="F35:F36"/>
    <mergeCell ref="G35:G36"/>
    <mergeCell ref="H35:H36"/>
    <mergeCell ref="I31:I32"/>
    <mergeCell ref="J31:J32"/>
    <mergeCell ref="K31:K32"/>
    <mergeCell ref="N31:N32"/>
    <mergeCell ref="C33:C34"/>
    <mergeCell ref="D33:D34"/>
    <mergeCell ref="E33:E34"/>
    <mergeCell ref="F33:F34"/>
    <mergeCell ref="G33:G34"/>
    <mergeCell ref="H33:H34"/>
    <mergeCell ref="I29:I30"/>
    <mergeCell ref="J29:J30"/>
    <mergeCell ref="K29:K30"/>
    <mergeCell ref="N29:N30"/>
    <mergeCell ref="C31:C32"/>
    <mergeCell ref="D31:D32"/>
    <mergeCell ref="E31:E32"/>
    <mergeCell ref="F31:F32"/>
    <mergeCell ref="G31:G32"/>
    <mergeCell ref="H31:H32"/>
    <mergeCell ref="I27:I28"/>
    <mergeCell ref="J27:J28"/>
    <mergeCell ref="K27:K28"/>
    <mergeCell ref="N27:N28"/>
    <mergeCell ref="C29:C30"/>
    <mergeCell ref="D29:D30"/>
    <mergeCell ref="E29:E30"/>
    <mergeCell ref="F29:F30"/>
    <mergeCell ref="G29:G30"/>
    <mergeCell ref="H29:H30"/>
    <mergeCell ref="I25:I26"/>
    <mergeCell ref="J25:J26"/>
    <mergeCell ref="K25:K26"/>
    <mergeCell ref="N25:N26"/>
    <mergeCell ref="C27:C28"/>
    <mergeCell ref="D27:D28"/>
    <mergeCell ref="E27:E28"/>
    <mergeCell ref="F27:F28"/>
    <mergeCell ref="G27:G28"/>
    <mergeCell ref="H27:H28"/>
    <mergeCell ref="I23:I24"/>
    <mergeCell ref="J23:J24"/>
    <mergeCell ref="K23:K24"/>
    <mergeCell ref="N23:N24"/>
    <mergeCell ref="C25:C26"/>
    <mergeCell ref="D25:D26"/>
    <mergeCell ref="E25:E26"/>
    <mergeCell ref="F25:F26"/>
    <mergeCell ref="G25:G26"/>
    <mergeCell ref="H25:H26"/>
    <mergeCell ref="I21:I22"/>
    <mergeCell ref="J21:J22"/>
    <mergeCell ref="K21:K22"/>
    <mergeCell ref="N21:N22"/>
    <mergeCell ref="C23:C24"/>
    <mergeCell ref="D23:D24"/>
    <mergeCell ref="E23:E24"/>
    <mergeCell ref="F23:F24"/>
    <mergeCell ref="G23:G24"/>
    <mergeCell ref="H23:H24"/>
    <mergeCell ref="I19:I20"/>
    <mergeCell ref="J19:J20"/>
    <mergeCell ref="K19:K20"/>
    <mergeCell ref="N19:N20"/>
    <mergeCell ref="C21:C22"/>
    <mergeCell ref="D21:D22"/>
    <mergeCell ref="E21:E22"/>
    <mergeCell ref="F21:F22"/>
    <mergeCell ref="G21:G22"/>
    <mergeCell ref="H21:H22"/>
    <mergeCell ref="I17:I18"/>
    <mergeCell ref="J17:J18"/>
    <mergeCell ref="K17:K18"/>
    <mergeCell ref="N17:N18"/>
    <mergeCell ref="C19:C20"/>
    <mergeCell ref="D19:D20"/>
    <mergeCell ref="E19:E20"/>
    <mergeCell ref="F19:F20"/>
    <mergeCell ref="G19:G20"/>
    <mergeCell ref="H19:H20"/>
    <mergeCell ref="I15:I16"/>
    <mergeCell ref="J15:J16"/>
    <mergeCell ref="K15:K16"/>
    <mergeCell ref="N15:N16"/>
    <mergeCell ref="C17:C18"/>
    <mergeCell ref="D17:D18"/>
    <mergeCell ref="E17:E18"/>
    <mergeCell ref="F17:F18"/>
    <mergeCell ref="G17:G18"/>
    <mergeCell ref="H17:H18"/>
    <mergeCell ref="I13:I14"/>
    <mergeCell ref="J13:J14"/>
    <mergeCell ref="K13:K14"/>
    <mergeCell ref="N13:N14"/>
    <mergeCell ref="C15:C16"/>
    <mergeCell ref="D15:D16"/>
    <mergeCell ref="E15:E16"/>
    <mergeCell ref="F15:F16"/>
    <mergeCell ref="G15:G16"/>
    <mergeCell ref="H15:H16"/>
    <mergeCell ref="G5:G6"/>
    <mergeCell ref="H5:H6"/>
    <mergeCell ref="I11:I12"/>
    <mergeCell ref="J11:J12"/>
    <mergeCell ref="K11:K12"/>
    <mergeCell ref="N11:N12"/>
    <mergeCell ref="C13:C14"/>
    <mergeCell ref="D13:D14"/>
    <mergeCell ref="E13:E14"/>
    <mergeCell ref="F13:F14"/>
    <mergeCell ref="G13:G14"/>
    <mergeCell ref="H13:H14"/>
    <mergeCell ref="I9:I10"/>
    <mergeCell ref="J9:J10"/>
    <mergeCell ref="K9:K10"/>
    <mergeCell ref="N9:N10"/>
    <mergeCell ref="C11:C12"/>
    <mergeCell ref="D11:D12"/>
    <mergeCell ref="E11:E12"/>
    <mergeCell ref="F11:F12"/>
    <mergeCell ref="G11:G12"/>
    <mergeCell ref="H11:H12"/>
    <mergeCell ref="A1:R1"/>
    <mergeCell ref="A2:B2"/>
    <mergeCell ref="C2:R2"/>
    <mergeCell ref="A3:E3"/>
    <mergeCell ref="F3:J3"/>
    <mergeCell ref="K3:M3"/>
    <mergeCell ref="N3:P3"/>
    <mergeCell ref="Q3:R3"/>
    <mergeCell ref="I7:I8"/>
    <mergeCell ref="J7:J8"/>
    <mergeCell ref="K7:K8"/>
    <mergeCell ref="N7:N8"/>
    <mergeCell ref="C9:C10"/>
    <mergeCell ref="D9:D10"/>
    <mergeCell ref="E9:E10"/>
    <mergeCell ref="F9:F10"/>
    <mergeCell ref="G9:G10"/>
    <mergeCell ref="H9:H10"/>
    <mergeCell ref="I5:I6"/>
    <mergeCell ref="J5:J6"/>
    <mergeCell ref="K5:K6"/>
    <mergeCell ref="N5:N6"/>
    <mergeCell ref="C7:C8"/>
    <mergeCell ref="D7:D8"/>
    <mergeCell ref="E7:E8"/>
    <mergeCell ref="F7:F8"/>
    <mergeCell ref="G7:G8"/>
    <mergeCell ref="H7:H8"/>
    <mergeCell ref="C5:C6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scale="39" orientation="portrait" r:id="rId1"/>
  <headerFooter>
    <oddHeader>&amp;C&amp;"-,Negrita"&amp;24PROYECTO DE PRESUPUESTO 2023</oddHeader>
  </headerFooter>
  <rowBreaks count="1" manualBreakCount="1">
    <brk id="16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28"/>
  <sheetViews>
    <sheetView view="pageBreakPreview" zoomScale="60" zoomScaleNormal="100" workbookViewId="0">
      <selection activeCell="D9" sqref="D9"/>
    </sheetView>
  </sheetViews>
  <sheetFormatPr baseColWidth="10" defaultColWidth="11.42578125" defaultRowHeight="12" x14ac:dyDescent="0.2"/>
  <cols>
    <col min="1" max="1" width="17.42578125" style="66" customWidth="1"/>
    <col min="2" max="2" width="23.5703125" style="66" customWidth="1"/>
    <col min="3" max="3" width="35.42578125" style="66" customWidth="1"/>
    <col min="4" max="8" width="15.5703125" style="66" customWidth="1"/>
    <col min="9" max="16384" width="11.42578125" style="66"/>
  </cols>
  <sheetData>
    <row r="1" spans="1:22" s="63" customFormat="1" ht="20.25" x14ac:dyDescent="0.3">
      <c r="A1" s="458" t="s">
        <v>264</v>
      </c>
      <c r="B1" s="458"/>
      <c r="C1" s="458"/>
      <c r="D1" s="458"/>
      <c r="E1" s="458"/>
      <c r="F1" s="458"/>
      <c r="G1" s="458"/>
      <c r="H1" s="458"/>
    </row>
    <row r="2" spans="1:22" s="65" customFormat="1" ht="30.75" customHeight="1" x14ac:dyDescent="0.2">
      <c r="A2" s="107" t="s">
        <v>240</v>
      </c>
      <c r="B2" s="459" t="s">
        <v>307</v>
      </c>
      <c r="C2" s="459"/>
      <c r="D2" s="459"/>
      <c r="E2" s="459"/>
      <c r="F2" s="459"/>
      <c r="G2" s="459"/>
      <c r="H2" s="459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x14ac:dyDescent="0.2">
      <c r="A3" s="455" t="s">
        <v>243</v>
      </c>
      <c r="B3" s="455" t="s">
        <v>143</v>
      </c>
      <c r="C3" s="457" t="s">
        <v>242</v>
      </c>
      <c r="D3" s="457"/>
      <c r="E3" s="457"/>
      <c r="F3" s="457"/>
      <c r="G3" s="457"/>
      <c r="H3" s="457"/>
    </row>
    <row r="4" spans="1:22" s="67" customFormat="1" ht="36.75" customHeight="1" x14ac:dyDescent="0.2">
      <c r="A4" s="456"/>
      <c r="B4" s="456"/>
      <c r="C4" s="164" t="s">
        <v>144</v>
      </c>
      <c r="D4" s="164" t="s">
        <v>241</v>
      </c>
      <c r="E4" s="165" t="s">
        <v>145</v>
      </c>
      <c r="F4" s="164" t="s">
        <v>146</v>
      </c>
      <c r="G4" s="164" t="s">
        <v>147</v>
      </c>
      <c r="H4" s="164" t="s">
        <v>244</v>
      </c>
    </row>
    <row r="5" spans="1:22" x14ac:dyDescent="0.2">
      <c r="A5" s="169"/>
      <c r="B5" s="169"/>
      <c r="C5" s="170"/>
      <c r="D5" s="170"/>
      <c r="E5" s="170"/>
      <c r="F5" s="170"/>
      <c r="G5" s="170"/>
      <c r="H5" s="170"/>
    </row>
    <row r="6" spans="1:22" x14ac:dyDescent="0.2">
      <c r="A6" s="169" t="s">
        <v>69</v>
      </c>
      <c r="B6" s="312" t="s">
        <v>2581</v>
      </c>
      <c r="C6" s="313" t="s">
        <v>2582</v>
      </c>
      <c r="D6" s="313" t="s">
        <v>2583</v>
      </c>
      <c r="E6" s="313" t="s">
        <v>2584</v>
      </c>
      <c r="F6" s="313" t="s">
        <v>2585</v>
      </c>
      <c r="G6" s="314">
        <v>0</v>
      </c>
      <c r="H6" s="314">
        <v>0</v>
      </c>
    </row>
    <row r="7" spans="1:22" x14ac:dyDescent="0.2">
      <c r="A7" s="169"/>
      <c r="B7" s="312"/>
      <c r="C7" s="313"/>
      <c r="D7" s="313"/>
      <c r="E7" s="313"/>
      <c r="F7" s="313"/>
      <c r="G7" s="314"/>
      <c r="H7" s="314"/>
    </row>
    <row r="8" spans="1:22" x14ac:dyDescent="0.2">
      <c r="A8" s="169" t="s">
        <v>70</v>
      </c>
      <c r="B8" s="312" t="s">
        <v>2581</v>
      </c>
      <c r="C8" s="313" t="s">
        <v>2582</v>
      </c>
      <c r="D8" s="313" t="s">
        <v>2586</v>
      </c>
      <c r="E8" s="313" t="s">
        <v>2587</v>
      </c>
      <c r="F8" s="313" t="s">
        <v>2585</v>
      </c>
      <c r="G8" s="314">
        <v>2943263.26</v>
      </c>
      <c r="H8" s="314">
        <v>7762608.9800000004</v>
      </c>
    </row>
    <row r="9" spans="1:22" x14ac:dyDescent="0.2">
      <c r="A9" s="169"/>
      <c r="B9" s="312"/>
      <c r="C9" s="313"/>
      <c r="D9" s="313"/>
      <c r="E9" s="313"/>
      <c r="F9" s="313"/>
      <c r="G9" s="314"/>
      <c r="H9" s="314"/>
    </row>
    <row r="10" spans="1:22" x14ac:dyDescent="0.2">
      <c r="A10" s="169" t="s">
        <v>2602</v>
      </c>
      <c r="B10" s="312" t="s">
        <v>2581</v>
      </c>
      <c r="C10" s="313" t="s">
        <v>2582</v>
      </c>
      <c r="D10" s="313" t="s">
        <v>2588</v>
      </c>
      <c r="E10" s="313" t="s">
        <v>2589</v>
      </c>
      <c r="F10" s="313" t="s">
        <v>2585</v>
      </c>
      <c r="G10" s="314">
        <v>34732950.439999998</v>
      </c>
      <c r="H10" s="314">
        <v>35693431.359999999</v>
      </c>
    </row>
    <row r="11" spans="1:22" x14ac:dyDescent="0.2">
      <c r="A11" s="169" t="s">
        <v>2603</v>
      </c>
      <c r="B11" s="312"/>
      <c r="C11" s="313"/>
      <c r="D11" s="313"/>
      <c r="E11" s="313"/>
      <c r="F11" s="313"/>
      <c r="G11" s="314"/>
      <c r="H11" s="314"/>
    </row>
    <row r="12" spans="1:22" x14ac:dyDescent="0.2">
      <c r="A12" s="169"/>
      <c r="B12" s="312"/>
      <c r="C12" s="313"/>
      <c r="D12" s="313"/>
      <c r="E12" s="313"/>
      <c r="F12" s="313"/>
      <c r="G12" s="314"/>
      <c r="H12" s="314"/>
    </row>
    <row r="13" spans="1:22" ht="60" x14ac:dyDescent="0.2">
      <c r="A13" s="318" t="s">
        <v>2604</v>
      </c>
      <c r="B13" s="315" t="s">
        <v>2581</v>
      </c>
      <c r="C13" s="316" t="s">
        <v>2582</v>
      </c>
      <c r="D13" s="316" t="s">
        <v>2590</v>
      </c>
      <c r="E13" s="316" t="s">
        <v>2591</v>
      </c>
      <c r="F13" s="316" t="s">
        <v>2592</v>
      </c>
      <c r="G13" s="317">
        <v>4525</v>
      </c>
      <c r="H13" s="317">
        <v>4525</v>
      </c>
    </row>
    <row r="14" spans="1:22" x14ac:dyDescent="0.2">
      <c r="A14" s="169"/>
      <c r="B14" s="312"/>
      <c r="C14" s="313"/>
      <c r="D14" s="313"/>
      <c r="E14" s="313"/>
      <c r="F14" s="313"/>
      <c r="G14" s="314"/>
      <c r="H14" s="314"/>
    </row>
    <row r="15" spans="1:22" x14ac:dyDescent="0.2">
      <c r="A15" s="169" t="s">
        <v>2605</v>
      </c>
      <c r="B15" s="312" t="s">
        <v>2581</v>
      </c>
      <c r="C15" s="313" t="s">
        <v>2582</v>
      </c>
      <c r="D15" s="313" t="s">
        <v>2593</v>
      </c>
      <c r="E15" s="313" t="s">
        <v>2594</v>
      </c>
      <c r="F15" s="313" t="s">
        <v>2585</v>
      </c>
      <c r="G15" s="314">
        <v>16.43</v>
      </c>
      <c r="H15" s="314">
        <v>2081081</v>
      </c>
    </row>
    <row r="16" spans="1:22" x14ac:dyDescent="0.2">
      <c r="A16" s="169"/>
      <c r="B16" s="312"/>
      <c r="C16" s="313"/>
      <c r="D16" s="313"/>
      <c r="E16" s="313"/>
      <c r="F16" s="313"/>
      <c r="G16" s="314"/>
      <c r="H16" s="314"/>
    </row>
    <row r="17" spans="1:8" x14ac:dyDescent="0.2">
      <c r="A17" s="169" t="s">
        <v>2606</v>
      </c>
      <c r="B17" s="312" t="s">
        <v>2581</v>
      </c>
      <c r="C17" s="313" t="s">
        <v>2582</v>
      </c>
      <c r="D17" s="313" t="s">
        <v>2595</v>
      </c>
      <c r="E17" s="313" t="s">
        <v>2589</v>
      </c>
      <c r="F17" s="313" t="s">
        <v>2585</v>
      </c>
      <c r="G17" s="314">
        <v>0</v>
      </c>
      <c r="H17" s="314">
        <v>0</v>
      </c>
    </row>
    <row r="18" spans="1:8" x14ac:dyDescent="0.2">
      <c r="A18" s="169"/>
      <c r="B18" s="312"/>
      <c r="C18" s="313"/>
      <c r="D18" s="313"/>
      <c r="E18" s="313"/>
      <c r="F18" s="313"/>
      <c r="G18" s="314"/>
      <c r="H18" s="314"/>
    </row>
    <row r="19" spans="1:8" x14ac:dyDescent="0.2">
      <c r="A19" s="169" t="s">
        <v>2607</v>
      </c>
      <c r="B19" s="312" t="s">
        <v>2581</v>
      </c>
      <c r="C19" s="313" t="s">
        <v>2582</v>
      </c>
      <c r="D19" s="313" t="s">
        <v>2596</v>
      </c>
      <c r="E19" s="313" t="s">
        <v>2597</v>
      </c>
      <c r="F19" s="313" t="s">
        <v>2585</v>
      </c>
      <c r="G19" s="314">
        <v>8069.89</v>
      </c>
      <c r="H19" s="314">
        <v>0.89</v>
      </c>
    </row>
    <row r="20" spans="1:8" x14ac:dyDescent="0.2">
      <c r="A20" s="169"/>
      <c r="B20" s="312"/>
      <c r="C20" s="313"/>
      <c r="D20" s="313"/>
      <c r="E20" s="313"/>
      <c r="F20" s="313"/>
      <c r="G20" s="314"/>
      <c r="H20" s="314"/>
    </row>
    <row r="21" spans="1:8" x14ac:dyDescent="0.2">
      <c r="A21" s="169" t="s">
        <v>2608</v>
      </c>
      <c r="B21" s="312" t="s">
        <v>2581</v>
      </c>
      <c r="C21" s="313" t="s">
        <v>2582</v>
      </c>
      <c r="D21" s="313" t="s">
        <v>2598</v>
      </c>
      <c r="E21" s="313" t="s">
        <v>2599</v>
      </c>
      <c r="F21" s="313" t="s">
        <v>2585</v>
      </c>
      <c r="G21" s="314">
        <v>233626.94</v>
      </c>
      <c r="H21" s="314">
        <v>357860.58</v>
      </c>
    </row>
    <row r="22" spans="1:8" x14ac:dyDescent="0.2">
      <c r="A22" s="169" t="s">
        <v>2609</v>
      </c>
      <c r="B22" s="312"/>
      <c r="C22" s="313"/>
      <c r="D22" s="313"/>
      <c r="E22" s="313"/>
      <c r="F22" s="313"/>
      <c r="G22" s="314"/>
      <c r="H22" s="314"/>
    </row>
    <row r="23" spans="1:8" x14ac:dyDescent="0.2">
      <c r="A23" s="169"/>
      <c r="B23" s="312"/>
      <c r="C23" s="313"/>
      <c r="D23" s="313"/>
      <c r="E23" s="313"/>
      <c r="F23" s="313"/>
      <c r="G23" s="314"/>
      <c r="H23" s="314"/>
    </row>
    <row r="24" spans="1:8" x14ac:dyDescent="0.2">
      <c r="A24" s="169" t="s">
        <v>2610</v>
      </c>
      <c r="B24" s="312" t="s">
        <v>2581</v>
      </c>
      <c r="C24" s="313" t="s">
        <v>2582</v>
      </c>
      <c r="D24" s="313" t="s">
        <v>2600</v>
      </c>
      <c r="E24" s="313" t="s">
        <v>2601</v>
      </c>
      <c r="F24" s="313" t="s">
        <v>2585</v>
      </c>
      <c r="G24" s="314">
        <v>0</v>
      </c>
      <c r="H24" s="314">
        <v>0</v>
      </c>
    </row>
    <row r="25" spans="1:8" x14ac:dyDescent="0.2">
      <c r="A25" s="169"/>
      <c r="B25" s="169"/>
      <c r="C25" s="170"/>
      <c r="D25" s="170"/>
      <c r="E25" s="170"/>
      <c r="F25" s="170"/>
      <c r="G25" s="170"/>
      <c r="H25" s="170"/>
    </row>
    <row r="26" spans="1:8" ht="18" x14ac:dyDescent="0.25">
      <c r="A26" s="166" t="s">
        <v>10</v>
      </c>
      <c r="B26" s="167"/>
      <c r="C26" s="168"/>
      <c r="D26" s="168"/>
      <c r="E26" s="168"/>
      <c r="F26" s="168"/>
      <c r="G26" s="319">
        <f>SUM(G6:G25)</f>
        <v>37922451.959999993</v>
      </c>
      <c r="H26" s="319">
        <f>SUM(H6:H25)</f>
        <v>45899507.810000002</v>
      </c>
    </row>
    <row r="27" spans="1:8" x14ac:dyDescent="0.2">
      <c r="A27" s="135" t="s">
        <v>148</v>
      </c>
    </row>
    <row r="28" spans="1:8" x14ac:dyDescent="0.2">
      <c r="A28" s="135" t="s">
        <v>245</v>
      </c>
    </row>
  </sheetData>
  <mergeCells count="5">
    <mergeCell ref="A3:A4"/>
    <mergeCell ref="B3:B4"/>
    <mergeCell ref="C3:H3"/>
    <mergeCell ref="A1:H1"/>
    <mergeCell ref="B2:H2"/>
  </mergeCells>
  <pageMargins left="0.70866141732283472" right="0.70866141732283472" top="0.74803149606299213" bottom="0.74803149606299213" header="0.31496062992125984" footer="0.31496062992125984"/>
  <pageSetup scale="39" orientation="portrait" r:id="rId1"/>
  <headerFooter>
    <oddHeader>&amp;C&amp;"-,Negrita"&amp;24PROYECTO DE PRESUPUESTO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7"/>
  <sheetViews>
    <sheetView view="pageBreakPreview" zoomScale="60" zoomScaleNormal="100" workbookViewId="0">
      <selection activeCell="D9" sqref="D9"/>
    </sheetView>
  </sheetViews>
  <sheetFormatPr baseColWidth="10" defaultColWidth="11.28515625" defaultRowHeight="11.25" x14ac:dyDescent="0.2"/>
  <cols>
    <col min="1" max="1" width="17.42578125" style="8" customWidth="1"/>
    <col min="2" max="2" width="35.85546875" style="8" customWidth="1"/>
    <col min="3" max="3" width="5" style="8" customWidth="1"/>
    <col min="4" max="4" width="9.42578125" style="8" customWidth="1"/>
    <col min="5" max="5" width="8.85546875" style="8" customWidth="1"/>
    <col min="6" max="6" width="8.7109375" style="8" bestFit="1" customWidth="1"/>
    <col min="7" max="7" width="5" style="8" customWidth="1"/>
    <col min="8" max="8" width="6.5703125" style="8" bestFit="1" customWidth="1"/>
    <col min="9" max="9" width="9.140625" style="8" customWidth="1"/>
    <col min="10" max="14" width="5" style="8" customWidth="1"/>
    <col min="15" max="15" width="5.140625" style="8" customWidth="1"/>
    <col min="16" max="16" width="5" style="8" customWidth="1"/>
    <col min="17" max="17" width="10.5703125" style="8" customWidth="1"/>
    <col min="18" max="18" width="6.140625" style="8" customWidth="1"/>
    <col min="19" max="16384" width="11.28515625" style="8"/>
  </cols>
  <sheetData>
    <row r="1" spans="1:23" ht="38.25" customHeight="1" x14ac:dyDescent="0.2">
      <c r="A1" s="352" t="s">
        <v>255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</row>
    <row r="2" spans="1:23" ht="23.25" customHeight="1" x14ac:dyDescent="0.2">
      <c r="A2" s="219" t="s">
        <v>5</v>
      </c>
      <c r="B2" s="351" t="s">
        <v>307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9"/>
      <c r="T2" s="9"/>
      <c r="U2" s="9"/>
      <c r="V2" s="9"/>
      <c r="W2" s="9"/>
    </row>
    <row r="3" spans="1:23" s="10" customFormat="1" ht="28.5" customHeight="1" x14ac:dyDescent="0.25">
      <c r="A3" s="353" t="s">
        <v>6</v>
      </c>
      <c r="B3" s="354" t="s">
        <v>27</v>
      </c>
      <c r="C3" s="353" t="s">
        <v>7</v>
      </c>
      <c r="D3" s="353"/>
      <c r="E3" s="353"/>
      <c r="F3" s="353"/>
      <c r="G3" s="353"/>
      <c r="H3" s="353"/>
      <c r="I3" s="353"/>
      <c r="J3" s="353" t="s">
        <v>8</v>
      </c>
      <c r="K3" s="353"/>
      <c r="L3" s="353"/>
      <c r="M3" s="353"/>
      <c r="N3" s="353"/>
      <c r="O3" s="353" t="s">
        <v>9</v>
      </c>
      <c r="P3" s="353"/>
      <c r="Q3" s="353" t="s">
        <v>10</v>
      </c>
      <c r="R3" s="353"/>
    </row>
    <row r="4" spans="1:23" s="11" customFormat="1" ht="144.75" x14ac:dyDescent="0.2">
      <c r="A4" s="353"/>
      <c r="B4" s="354"/>
      <c r="C4" s="132" t="s">
        <v>11</v>
      </c>
      <c r="D4" s="132" t="s">
        <v>12</v>
      </c>
      <c r="E4" s="132" t="s">
        <v>13</v>
      </c>
      <c r="F4" s="132" t="s">
        <v>14</v>
      </c>
      <c r="G4" s="132" t="s">
        <v>15</v>
      </c>
      <c r="H4" s="132" t="s">
        <v>16</v>
      </c>
      <c r="I4" s="132" t="s">
        <v>17</v>
      </c>
      <c r="J4" s="132" t="s">
        <v>18</v>
      </c>
      <c r="K4" s="132" t="s">
        <v>19</v>
      </c>
      <c r="L4" s="132" t="s">
        <v>20</v>
      </c>
      <c r="M4" s="132" t="s">
        <v>21</v>
      </c>
      <c r="N4" s="132" t="s">
        <v>22</v>
      </c>
      <c r="O4" s="132" t="s">
        <v>23</v>
      </c>
      <c r="P4" s="132" t="s">
        <v>24</v>
      </c>
      <c r="Q4" s="132" t="s">
        <v>25</v>
      </c>
      <c r="R4" s="132" t="s">
        <v>26</v>
      </c>
    </row>
    <row r="5" spans="1:23" ht="15" customHeight="1" x14ac:dyDescent="0.2">
      <c r="A5" s="15" t="s">
        <v>1096</v>
      </c>
      <c r="B5" s="15" t="s">
        <v>1097</v>
      </c>
      <c r="C5" s="213">
        <v>0</v>
      </c>
      <c r="D5" s="214">
        <v>23882561</v>
      </c>
      <c r="E5" s="214">
        <v>3010948</v>
      </c>
      <c r="F5" s="214">
        <v>30954770</v>
      </c>
      <c r="G5" s="214">
        <v>0</v>
      </c>
      <c r="H5" s="214">
        <v>171751</v>
      </c>
      <c r="I5" s="215">
        <f>SUM(C5:H5)</f>
        <v>58020030</v>
      </c>
      <c r="J5" s="213">
        <v>0</v>
      </c>
      <c r="K5" s="214">
        <v>0</v>
      </c>
      <c r="L5" s="214">
        <v>0</v>
      </c>
      <c r="M5" s="214">
        <v>0</v>
      </c>
      <c r="N5" s="215">
        <f>SUM(J5:M5)</f>
        <v>0</v>
      </c>
      <c r="O5" s="213">
        <v>0</v>
      </c>
      <c r="P5" s="215">
        <f>SUM(O5)</f>
        <v>0</v>
      </c>
      <c r="Q5" s="213">
        <f>I5+N5+P5</f>
        <v>58020030</v>
      </c>
      <c r="R5" s="216">
        <v>1</v>
      </c>
    </row>
    <row r="6" spans="1:23" ht="22.5" customHeight="1" x14ac:dyDescent="0.2">
      <c r="A6" s="133" t="s">
        <v>36</v>
      </c>
      <c r="B6" s="133"/>
      <c r="C6" s="218">
        <f>C5</f>
        <v>0</v>
      </c>
      <c r="D6" s="218">
        <f t="shared" ref="D6:Q6" si="0">D5</f>
        <v>23882561</v>
      </c>
      <c r="E6" s="218">
        <f t="shared" si="0"/>
        <v>3010948</v>
      </c>
      <c r="F6" s="218">
        <f t="shared" si="0"/>
        <v>30954770</v>
      </c>
      <c r="G6" s="218">
        <f t="shared" si="0"/>
        <v>0</v>
      </c>
      <c r="H6" s="218">
        <f t="shared" si="0"/>
        <v>171751</v>
      </c>
      <c r="I6" s="218">
        <f t="shared" si="0"/>
        <v>58020030</v>
      </c>
      <c r="J6" s="218">
        <f t="shared" si="0"/>
        <v>0</v>
      </c>
      <c r="K6" s="218">
        <f t="shared" si="0"/>
        <v>0</v>
      </c>
      <c r="L6" s="218">
        <f t="shared" si="0"/>
        <v>0</v>
      </c>
      <c r="M6" s="218">
        <f t="shared" si="0"/>
        <v>0</v>
      </c>
      <c r="N6" s="218">
        <f t="shared" si="0"/>
        <v>0</v>
      </c>
      <c r="O6" s="218">
        <f t="shared" si="0"/>
        <v>0</v>
      </c>
      <c r="P6" s="218">
        <f t="shared" si="0"/>
        <v>0</v>
      </c>
      <c r="Q6" s="218">
        <f t="shared" si="0"/>
        <v>58020030</v>
      </c>
      <c r="R6" s="217">
        <v>1</v>
      </c>
    </row>
    <row r="7" spans="1:23" x14ac:dyDescent="0.2">
      <c r="A7" s="12"/>
      <c r="B7" s="12"/>
      <c r="C7" s="13"/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</sheetData>
  <mergeCells count="8">
    <mergeCell ref="B2:R2"/>
    <mergeCell ref="A1:R1"/>
    <mergeCell ref="A3:A4"/>
    <mergeCell ref="B3:B4"/>
    <mergeCell ref="C3:I3"/>
    <mergeCell ref="J3:N3"/>
    <mergeCell ref="O3:P3"/>
    <mergeCell ref="Q3:R3"/>
  </mergeCells>
  <pageMargins left="0.70866141732283472" right="0.70866141732283472" top="0.74803149606299213" bottom="0.74803149606299213" header="0.31496062992125984" footer="0.31496062992125984"/>
  <pageSetup scale="39" orientation="portrait" r:id="rId1"/>
  <headerFooter>
    <oddHeader>&amp;C&amp;"-,Negrita"&amp;24PROYECTO DE PRESUPUESTO 2023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0"/>
  <sheetViews>
    <sheetView view="pageBreakPreview" zoomScale="60" zoomScaleNormal="100" workbookViewId="0">
      <selection activeCell="D9" sqref="D9"/>
    </sheetView>
  </sheetViews>
  <sheetFormatPr baseColWidth="10" defaultColWidth="11.28515625" defaultRowHeight="11.25" x14ac:dyDescent="0.2"/>
  <cols>
    <col min="1" max="1" width="17.42578125" style="8" customWidth="1"/>
    <col min="2" max="2" width="7" style="8" customWidth="1"/>
    <col min="3" max="3" width="9.5703125" style="8" customWidth="1"/>
    <col min="4" max="4" width="8.42578125" style="8" customWidth="1"/>
    <col min="5" max="5" width="9.42578125" style="8" customWidth="1"/>
    <col min="6" max="7" width="7" style="8" customWidth="1"/>
    <col min="8" max="8" width="11.7109375" style="8" customWidth="1"/>
    <col min="9" max="12" width="7" style="8" customWidth="1"/>
    <col min="13" max="13" width="7.140625" style="8" customWidth="1"/>
    <col min="14" max="14" width="11" style="8" customWidth="1"/>
    <col min="15" max="15" width="9.85546875" style="8" customWidth="1"/>
    <col min="16" max="16" width="7" style="8" customWidth="1"/>
    <col min="17" max="16384" width="11.28515625" style="8"/>
  </cols>
  <sheetData>
    <row r="1" spans="1:21" ht="28.5" customHeight="1" x14ac:dyDescent="0.2">
      <c r="A1" s="355" t="s">
        <v>256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</row>
    <row r="2" spans="1:21" ht="20.25" customHeight="1" x14ac:dyDescent="0.2">
      <c r="A2" s="95" t="s">
        <v>5</v>
      </c>
      <c r="B2" s="356" t="s">
        <v>307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9"/>
      <c r="R2" s="9"/>
      <c r="S2" s="9"/>
      <c r="T2" s="9"/>
      <c r="U2" s="9"/>
    </row>
    <row r="3" spans="1:21" ht="45" customHeight="1" x14ac:dyDescent="0.25">
      <c r="A3" s="357" t="s">
        <v>54</v>
      </c>
      <c r="B3" s="359" t="s">
        <v>185</v>
      </c>
      <c r="C3" s="359"/>
      <c r="D3" s="359"/>
      <c r="E3" s="359"/>
      <c r="F3" s="359"/>
      <c r="G3" s="359"/>
      <c r="H3" s="359"/>
      <c r="I3" s="359" t="s">
        <v>184</v>
      </c>
      <c r="J3" s="359"/>
      <c r="K3" s="359"/>
      <c r="L3" s="359"/>
      <c r="M3" s="359"/>
      <c r="N3" s="96" t="s">
        <v>186</v>
      </c>
      <c r="O3" s="360" t="s">
        <v>10</v>
      </c>
      <c r="P3" s="360"/>
    </row>
    <row r="4" spans="1:21" s="26" customFormat="1" ht="80.25" customHeight="1" x14ac:dyDescent="0.25">
      <c r="A4" s="358"/>
      <c r="B4" s="146" t="s">
        <v>55</v>
      </c>
      <c r="C4" s="146" t="s">
        <v>56</v>
      </c>
      <c r="D4" s="146" t="s">
        <v>57</v>
      </c>
      <c r="E4" s="146" t="s">
        <v>58</v>
      </c>
      <c r="F4" s="146" t="s">
        <v>59</v>
      </c>
      <c r="G4" s="146" t="s">
        <v>60</v>
      </c>
      <c r="H4" s="147" t="s">
        <v>61</v>
      </c>
      <c r="I4" s="146" t="s">
        <v>62</v>
      </c>
      <c r="J4" s="146" t="s">
        <v>60</v>
      </c>
      <c r="K4" s="146" t="s">
        <v>63</v>
      </c>
      <c r="L4" s="146" t="s">
        <v>64</v>
      </c>
      <c r="M4" s="147" t="s">
        <v>65</v>
      </c>
      <c r="N4" s="147" t="s">
        <v>66</v>
      </c>
      <c r="O4" s="148" t="s">
        <v>67</v>
      </c>
      <c r="P4" s="148" t="s">
        <v>68</v>
      </c>
    </row>
    <row r="5" spans="1:21" x14ac:dyDescent="0.2">
      <c r="A5" s="150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0"/>
    </row>
    <row r="6" spans="1:21" s="226" customFormat="1" ht="21.75" customHeight="1" x14ac:dyDescent="0.25">
      <c r="A6" s="223" t="s">
        <v>69</v>
      </c>
      <c r="B6" s="224">
        <v>0</v>
      </c>
      <c r="C6" s="224">
        <v>23882561</v>
      </c>
      <c r="D6" s="224">
        <v>3010948</v>
      </c>
      <c r="E6" s="224">
        <v>30954770</v>
      </c>
      <c r="F6" s="224">
        <v>0</v>
      </c>
      <c r="G6" s="224">
        <v>171751</v>
      </c>
      <c r="H6" s="224">
        <f>SUM(B6:G6)</f>
        <v>58020030</v>
      </c>
      <c r="I6" s="224">
        <v>0</v>
      </c>
      <c r="J6" s="224">
        <v>0</v>
      </c>
      <c r="K6" s="224">
        <v>0</v>
      </c>
      <c r="L6" s="224">
        <v>0</v>
      </c>
      <c r="M6" s="224">
        <f>SUM(I6:L6)</f>
        <v>0</v>
      </c>
      <c r="N6" s="224">
        <v>0</v>
      </c>
      <c r="O6" s="224">
        <f>H6+M6+N6</f>
        <v>58020030</v>
      </c>
      <c r="P6" s="225">
        <v>1</v>
      </c>
    </row>
    <row r="7" spans="1:21" ht="20.25" customHeight="1" x14ac:dyDescent="0.25">
      <c r="A7" s="152" t="s">
        <v>70</v>
      </c>
      <c r="B7" s="151">
        <v>0</v>
      </c>
      <c r="C7" s="151">
        <v>0</v>
      </c>
      <c r="D7" s="151">
        <v>0</v>
      </c>
      <c r="E7" s="151">
        <v>0</v>
      </c>
      <c r="F7" s="151">
        <v>0</v>
      </c>
      <c r="G7" s="151">
        <v>0</v>
      </c>
      <c r="H7" s="224">
        <f>SUM(B7:G7)</f>
        <v>0</v>
      </c>
      <c r="I7" s="151">
        <v>0</v>
      </c>
      <c r="J7" s="151">
        <v>0</v>
      </c>
      <c r="K7" s="151">
        <v>0</v>
      </c>
      <c r="L7" s="151">
        <v>0</v>
      </c>
      <c r="M7" s="224">
        <f>SUM(I7:L7)</f>
        <v>0</v>
      </c>
      <c r="N7" s="224">
        <v>0</v>
      </c>
      <c r="O7" s="224">
        <f>H7+M7+N7</f>
        <v>0</v>
      </c>
      <c r="P7" s="220">
        <v>0</v>
      </c>
    </row>
    <row r="8" spans="1:21" ht="18" hidden="1" customHeight="1" x14ac:dyDescent="0.25">
      <c r="A8" s="152" t="s">
        <v>71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220"/>
    </row>
    <row r="9" spans="1:21" ht="18.75" hidden="1" customHeight="1" x14ac:dyDescent="0.25">
      <c r="A9" s="152" t="s">
        <v>72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220"/>
    </row>
    <row r="10" spans="1:21" ht="19.5" hidden="1" customHeight="1" x14ac:dyDescent="0.25">
      <c r="A10" s="153" t="s">
        <v>73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220"/>
    </row>
    <row r="11" spans="1:21" ht="18" hidden="1" customHeight="1" x14ac:dyDescent="0.25">
      <c r="A11" s="152" t="s">
        <v>74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220"/>
    </row>
    <row r="12" spans="1:21" ht="15" hidden="1" x14ac:dyDescent="0.25">
      <c r="A12" s="154" t="s">
        <v>179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220"/>
    </row>
    <row r="13" spans="1:21" ht="75" hidden="1" x14ac:dyDescent="0.25">
      <c r="A13" s="155" t="s">
        <v>180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220"/>
    </row>
    <row r="14" spans="1:21" ht="45" hidden="1" x14ac:dyDescent="0.25">
      <c r="A14" s="155" t="s">
        <v>181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220"/>
    </row>
    <row r="15" spans="1:21" ht="15" hidden="1" x14ac:dyDescent="0.25">
      <c r="A15" s="156" t="s">
        <v>182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220"/>
    </row>
    <row r="16" spans="1:21" ht="15" hidden="1" x14ac:dyDescent="0.25">
      <c r="A16" s="156" t="s">
        <v>183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220"/>
    </row>
    <row r="17" spans="1:16" hidden="1" x14ac:dyDescent="0.2">
      <c r="A17" s="150" t="s">
        <v>75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220"/>
    </row>
    <row r="18" spans="1:16" x14ac:dyDescent="0.2">
      <c r="A18" s="150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220"/>
    </row>
    <row r="19" spans="1:16" ht="19.5" customHeight="1" x14ac:dyDescent="0.2">
      <c r="A19" s="149" t="s">
        <v>10</v>
      </c>
      <c r="B19" s="221">
        <f>B6+B7</f>
        <v>0</v>
      </c>
      <c r="C19" s="221">
        <f t="shared" ref="C19:O19" si="0">C6+C7</f>
        <v>23882561</v>
      </c>
      <c r="D19" s="221">
        <f t="shared" si="0"/>
        <v>3010948</v>
      </c>
      <c r="E19" s="221">
        <f t="shared" si="0"/>
        <v>30954770</v>
      </c>
      <c r="F19" s="221">
        <f t="shared" si="0"/>
        <v>0</v>
      </c>
      <c r="G19" s="221">
        <f t="shared" si="0"/>
        <v>171751</v>
      </c>
      <c r="H19" s="221">
        <f t="shared" si="0"/>
        <v>58020030</v>
      </c>
      <c r="I19" s="221">
        <f t="shared" si="0"/>
        <v>0</v>
      </c>
      <c r="J19" s="221">
        <f t="shared" si="0"/>
        <v>0</v>
      </c>
      <c r="K19" s="221">
        <f t="shared" si="0"/>
        <v>0</v>
      </c>
      <c r="L19" s="221">
        <f t="shared" si="0"/>
        <v>0</v>
      </c>
      <c r="M19" s="221">
        <f t="shared" si="0"/>
        <v>0</v>
      </c>
      <c r="N19" s="221">
        <f t="shared" si="0"/>
        <v>0</v>
      </c>
      <c r="O19" s="221">
        <f t="shared" si="0"/>
        <v>58020030</v>
      </c>
      <c r="P19" s="222">
        <v>1</v>
      </c>
    </row>
    <row r="20" spans="1:16" x14ac:dyDescent="0.2">
      <c r="A20" s="12"/>
    </row>
  </sheetData>
  <mergeCells count="6">
    <mergeCell ref="A1:P1"/>
    <mergeCell ref="B2:P2"/>
    <mergeCell ref="A3:A4"/>
    <mergeCell ref="B3:H3"/>
    <mergeCell ref="I3:M3"/>
    <mergeCell ref="O3:P3"/>
  </mergeCells>
  <pageMargins left="0.70866141732283472" right="0.70866141732283472" top="0.74803149606299213" bottom="0.74803149606299213" header="0.31496062992125984" footer="0.31496062992125984"/>
  <pageSetup scale="39" orientation="portrait" r:id="rId1"/>
  <headerFooter>
    <oddHeader>&amp;C&amp;"-,Negrita"&amp;24PROYECTO DE PRESUPUESTO 2023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08"/>
  <sheetViews>
    <sheetView view="pageBreakPreview" zoomScale="60" zoomScaleNormal="100" workbookViewId="0">
      <selection activeCell="D9" sqref="D9"/>
    </sheetView>
  </sheetViews>
  <sheetFormatPr baseColWidth="10" defaultColWidth="11.42578125" defaultRowHeight="12" x14ac:dyDescent="0.2"/>
  <cols>
    <col min="1" max="1" width="17.42578125" style="27" customWidth="1"/>
    <col min="2" max="2" width="16.28515625" style="27" bestFit="1" customWidth="1"/>
    <col min="3" max="3" width="8.7109375" style="27" customWidth="1"/>
    <col min="4" max="4" width="10.42578125" style="27" customWidth="1"/>
    <col min="5" max="5" width="9" style="27" customWidth="1"/>
    <col min="6" max="6" width="12.42578125" style="27" customWidth="1"/>
    <col min="7" max="8" width="8.7109375" style="27" customWidth="1"/>
    <col min="9" max="9" width="11.140625" style="27" customWidth="1"/>
    <col min="10" max="11" width="8.7109375" style="27" customWidth="1"/>
    <col min="12" max="12" width="9.140625" style="27" customWidth="1"/>
    <col min="13" max="16" width="8.7109375" style="27" customWidth="1"/>
    <col min="17" max="17" width="11.140625" style="27" customWidth="1"/>
    <col min="18" max="18" width="8.7109375" style="27" customWidth="1"/>
    <col min="19" max="19" width="11.42578125" style="27"/>
    <col min="20" max="20" width="26" style="27" customWidth="1"/>
    <col min="21" max="16384" width="11.42578125" style="27"/>
  </cols>
  <sheetData>
    <row r="1" spans="1:22" ht="27" customHeight="1" x14ac:dyDescent="0.2">
      <c r="A1" s="361" t="s">
        <v>257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</row>
    <row r="2" spans="1:22" ht="20.25" customHeight="1" x14ac:dyDescent="0.2">
      <c r="A2" s="93" t="s">
        <v>5</v>
      </c>
      <c r="B2" s="362" t="s">
        <v>307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28"/>
      <c r="T2" s="28"/>
      <c r="U2" s="28"/>
      <c r="V2" s="28"/>
    </row>
    <row r="3" spans="1:22" ht="38.25" customHeight="1" x14ac:dyDescent="0.2">
      <c r="A3" s="365" t="s">
        <v>76</v>
      </c>
      <c r="B3" s="366" t="s">
        <v>77</v>
      </c>
      <c r="C3" s="367" t="s">
        <v>78</v>
      </c>
      <c r="D3" s="367"/>
      <c r="E3" s="367"/>
      <c r="F3" s="367"/>
      <c r="G3" s="367"/>
      <c r="H3" s="367"/>
      <c r="I3" s="367"/>
      <c r="J3" s="364" t="s">
        <v>8</v>
      </c>
      <c r="K3" s="364"/>
      <c r="L3" s="364"/>
      <c r="M3" s="364"/>
      <c r="N3" s="364"/>
      <c r="O3" s="364" t="s">
        <v>9</v>
      </c>
      <c r="P3" s="364"/>
      <c r="Q3" s="364" t="s">
        <v>10</v>
      </c>
      <c r="R3" s="364"/>
    </row>
    <row r="4" spans="1:22" ht="112.5" customHeight="1" thickBot="1" x14ac:dyDescent="0.25">
      <c r="A4" s="365"/>
      <c r="B4" s="366"/>
      <c r="C4" s="94" t="s">
        <v>79</v>
      </c>
      <c r="D4" s="94" t="s">
        <v>80</v>
      </c>
      <c r="E4" s="94" t="s">
        <v>81</v>
      </c>
      <c r="F4" s="94" t="s">
        <v>82</v>
      </c>
      <c r="G4" s="94" t="s">
        <v>83</v>
      </c>
      <c r="H4" s="94" t="s">
        <v>84</v>
      </c>
      <c r="I4" s="94" t="s">
        <v>17</v>
      </c>
      <c r="J4" s="94" t="s">
        <v>83</v>
      </c>
      <c r="K4" s="94" t="s">
        <v>84</v>
      </c>
      <c r="L4" s="94" t="s">
        <v>85</v>
      </c>
      <c r="M4" s="94" t="s">
        <v>86</v>
      </c>
      <c r="N4" s="94" t="s">
        <v>22</v>
      </c>
      <c r="O4" s="94" t="s">
        <v>87</v>
      </c>
      <c r="P4" s="94" t="s">
        <v>24</v>
      </c>
      <c r="Q4" s="94" t="s">
        <v>88</v>
      </c>
      <c r="R4" s="94" t="s">
        <v>26</v>
      </c>
    </row>
    <row r="5" spans="1:22" hidden="1" x14ac:dyDescent="0.2">
      <c r="A5" s="51" t="s">
        <v>89</v>
      </c>
      <c r="B5" s="36">
        <v>2021</v>
      </c>
      <c r="C5" s="52"/>
      <c r="D5" s="53"/>
      <c r="E5" s="53"/>
      <c r="F5" s="53"/>
      <c r="G5" s="53"/>
      <c r="H5" s="53"/>
      <c r="I5" s="54"/>
      <c r="J5" s="52"/>
      <c r="K5" s="53"/>
      <c r="L5" s="53"/>
      <c r="M5" s="53"/>
      <c r="N5" s="54"/>
      <c r="O5" s="55"/>
      <c r="P5" s="53"/>
      <c r="Q5" s="53"/>
      <c r="R5" s="54"/>
    </row>
    <row r="6" spans="1:22" hidden="1" x14ac:dyDescent="0.2">
      <c r="A6" s="35"/>
      <c r="B6" s="36">
        <v>2022</v>
      </c>
      <c r="C6" s="37"/>
      <c r="D6" s="38"/>
      <c r="E6" s="38"/>
      <c r="F6" s="38"/>
      <c r="G6" s="38"/>
      <c r="H6" s="38"/>
      <c r="I6" s="39"/>
      <c r="J6" s="37"/>
      <c r="K6" s="38"/>
      <c r="L6" s="38"/>
      <c r="M6" s="38"/>
      <c r="N6" s="39"/>
      <c r="O6" s="40"/>
      <c r="P6" s="38"/>
      <c r="Q6" s="38"/>
      <c r="R6" s="39"/>
    </row>
    <row r="7" spans="1:22" hidden="1" x14ac:dyDescent="0.2">
      <c r="A7" s="35"/>
      <c r="B7" s="36">
        <v>2023</v>
      </c>
      <c r="C7" s="41"/>
      <c r="D7" s="42"/>
      <c r="E7" s="42"/>
      <c r="F7" s="42"/>
      <c r="G7" s="42"/>
      <c r="H7" s="42"/>
      <c r="I7" s="43"/>
      <c r="J7" s="41"/>
      <c r="K7" s="42"/>
      <c r="L7" s="42"/>
      <c r="M7" s="42"/>
      <c r="N7" s="43"/>
      <c r="O7" s="44"/>
      <c r="P7" s="42"/>
      <c r="Q7" s="42"/>
      <c r="R7" s="43"/>
    </row>
    <row r="8" spans="1:22" ht="21.75" hidden="1" customHeight="1" thickBot="1" x14ac:dyDescent="0.25">
      <c r="A8" s="45"/>
      <c r="B8" s="46" t="s">
        <v>187</v>
      </c>
      <c r="C8" s="47"/>
      <c r="D8" s="48"/>
      <c r="E8" s="48"/>
      <c r="F8" s="48"/>
      <c r="G8" s="48"/>
      <c r="H8" s="48"/>
      <c r="I8" s="49"/>
      <c r="J8" s="47"/>
      <c r="K8" s="48"/>
      <c r="L8" s="48"/>
      <c r="M8" s="48"/>
      <c r="N8" s="49"/>
      <c r="O8" s="50"/>
      <c r="P8" s="48"/>
      <c r="Q8" s="48"/>
      <c r="R8" s="49"/>
      <c r="T8" s="57"/>
    </row>
    <row r="9" spans="1:22" hidden="1" x14ac:dyDescent="0.2">
      <c r="A9" s="51" t="s">
        <v>90</v>
      </c>
      <c r="B9" s="30">
        <v>2021</v>
      </c>
      <c r="C9" s="52"/>
      <c r="D9" s="53"/>
      <c r="E9" s="53"/>
      <c r="F9" s="53"/>
      <c r="G9" s="53"/>
      <c r="H9" s="53"/>
      <c r="I9" s="54"/>
      <c r="J9" s="52"/>
      <c r="K9" s="53"/>
      <c r="L9" s="53"/>
      <c r="M9" s="53"/>
      <c r="N9" s="54"/>
      <c r="O9" s="55"/>
      <c r="P9" s="53"/>
      <c r="Q9" s="53"/>
      <c r="R9" s="54"/>
    </row>
    <row r="10" spans="1:22" hidden="1" x14ac:dyDescent="0.2">
      <c r="A10" s="35"/>
      <c r="B10" s="36">
        <v>2022</v>
      </c>
      <c r="C10" s="37"/>
      <c r="D10" s="38"/>
      <c r="E10" s="38"/>
      <c r="F10" s="38"/>
      <c r="G10" s="38"/>
      <c r="H10" s="38"/>
      <c r="I10" s="39"/>
      <c r="J10" s="37"/>
      <c r="K10" s="38"/>
      <c r="L10" s="38"/>
      <c r="M10" s="38"/>
      <c r="N10" s="39"/>
      <c r="O10" s="40"/>
      <c r="P10" s="38"/>
      <c r="Q10" s="38"/>
      <c r="R10" s="39"/>
    </row>
    <row r="11" spans="1:22" hidden="1" x14ac:dyDescent="0.2">
      <c r="A11" s="35"/>
      <c r="B11" s="36">
        <v>2023</v>
      </c>
      <c r="C11" s="37"/>
      <c r="D11" s="38"/>
      <c r="E11" s="38"/>
      <c r="F11" s="38"/>
      <c r="G11" s="38"/>
      <c r="H11" s="38"/>
      <c r="I11" s="39"/>
      <c r="J11" s="37"/>
      <c r="K11" s="38"/>
      <c r="L11" s="38"/>
      <c r="M11" s="38"/>
      <c r="N11" s="39"/>
      <c r="O11" s="40"/>
      <c r="P11" s="38"/>
      <c r="Q11" s="38"/>
      <c r="R11" s="39"/>
    </row>
    <row r="12" spans="1:22" ht="12.75" hidden="1" thickBot="1" x14ac:dyDescent="0.25">
      <c r="A12" s="56"/>
      <c r="B12" s="46" t="s">
        <v>187</v>
      </c>
      <c r="C12" s="47"/>
      <c r="D12" s="48"/>
      <c r="E12" s="48"/>
      <c r="F12" s="48" t="s">
        <v>91</v>
      </c>
      <c r="G12" s="48"/>
      <c r="H12" s="48"/>
      <c r="I12" s="49"/>
      <c r="J12" s="47"/>
      <c r="K12" s="48"/>
      <c r="L12" s="48"/>
      <c r="M12" s="48"/>
      <c r="N12" s="49"/>
      <c r="O12" s="50"/>
      <c r="P12" s="48"/>
      <c r="Q12" s="48"/>
      <c r="R12" s="49"/>
    </row>
    <row r="13" spans="1:22" s="230" customFormat="1" x14ac:dyDescent="0.25">
      <c r="A13" s="231" t="s">
        <v>92</v>
      </c>
      <c r="B13" s="232">
        <v>2021</v>
      </c>
      <c r="C13" s="233">
        <v>0</v>
      </c>
      <c r="D13" s="234">
        <v>41324952</v>
      </c>
      <c r="E13" s="234">
        <v>0</v>
      </c>
      <c r="F13" s="234">
        <v>113562189</v>
      </c>
      <c r="G13" s="234">
        <v>0</v>
      </c>
      <c r="H13" s="234">
        <v>230000</v>
      </c>
      <c r="I13" s="235">
        <f t="shared" ref="I13:I14" si="0">SUM(C13:H13)</f>
        <v>155117141</v>
      </c>
      <c r="J13" s="233">
        <v>0</v>
      </c>
      <c r="K13" s="234">
        <v>0</v>
      </c>
      <c r="L13" s="234">
        <v>3000000</v>
      </c>
      <c r="M13" s="234">
        <v>0</v>
      </c>
      <c r="N13" s="236">
        <f>SUM(J13:M13)</f>
        <v>3000000</v>
      </c>
      <c r="O13" s="237">
        <v>0</v>
      </c>
      <c r="P13" s="234">
        <f>SUM(O13)</f>
        <v>0</v>
      </c>
      <c r="Q13" s="234">
        <f>I13+N13+P13</f>
        <v>158117141</v>
      </c>
      <c r="R13" s="244">
        <f t="shared" ref="R13:R14" si="1">Q13/Q105</f>
        <v>0.97293304491775034</v>
      </c>
    </row>
    <row r="14" spans="1:22" s="230" customFormat="1" x14ac:dyDescent="0.25">
      <c r="A14" s="239"/>
      <c r="B14" s="240">
        <v>2022</v>
      </c>
      <c r="C14" s="241">
        <v>0</v>
      </c>
      <c r="D14" s="242">
        <v>80579024</v>
      </c>
      <c r="E14" s="242">
        <v>0</v>
      </c>
      <c r="F14" s="242">
        <v>166345161</v>
      </c>
      <c r="G14" s="242">
        <v>0</v>
      </c>
      <c r="H14" s="242">
        <v>125760</v>
      </c>
      <c r="I14" s="235">
        <f t="shared" si="0"/>
        <v>247049945</v>
      </c>
      <c r="J14" s="241">
        <v>0</v>
      </c>
      <c r="K14" s="242">
        <v>0</v>
      </c>
      <c r="L14" s="242">
        <v>3000000</v>
      </c>
      <c r="M14" s="242">
        <v>0</v>
      </c>
      <c r="N14" s="235">
        <f>SUM(J14:M14)</f>
        <v>3000000</v>
      </c>
      <c r="O14" s="243">
        <v>0</v>
      </c>
      <c r="P14" s="242">
        <f>SUM(O14)</f>
        <v>0</v>
      </c>
      <c r="Q14" s="242">
        <f>I14+N14+P14</f>
        <v>250049945</v>
      </c>
      <c r="R14" s="244">
        <f t="shared" si="1"/>
        <v>0.98741623130835077</v>
      </c>
    </row>
    <row r="15" spans="1:22" s="230" customFormat="1" x14ac:dyDescent="0.25">
      <c r="A15" s="239"/>
      <c r="B15" s="240">
        <v>2023</v>
      </c>
      <c r="C15" s="241">
        <v>0</v>
      </c>
      <c r="D15" s="242">
        <v>23882561</v>
      </c>
      <c r="E15" s="242">
        <v>0</v>
      </c>
      <c r="F15" s="242">
        <v>30954770</v>
      </c>
      <c r="G15" s="242">
        <v>0</v>
      </c>
      <c r="H15" s="242">
        <v>171751</v>
      </c>
      <c r="I15" s="235">
        <f>SUM(C15:H15)</f>
        <v>55009082</v>
      </c>
      <c r="J15" s="241">
        <v>0</v>
      </c>
      <c r="K15" s="242">
        <v>0</v>
      </c>
      <c r="L15" s="242">
        <v>0</v>
      </c>
      <c r="M15" s="242">
        <v>0</v>
      </c>
      <c r="N15" s="235">
        <f>SUM(J15:M15)</f>
        <v>0</v>
      </c>
      <c r="O15" s="243">
        <v>0</v>
      </c>
      <c r="P15" s="242">
        <f>SUM(O15)</f>
        <v>0</v>
      </c>
      <c r="Q15" s="242">
        <f>I15+N15+P15</f>
        <v>55009082</v>
      </c>
      <c r="R15" s="244">
        <f>Q15/Q107</f>
        <v>0.94810502510943206</v>
      </c>
    </row>
    <row r="16" spans="1:22" s="230" customFormat="1" ht="12.75" thickBot="1" x14ac:dyDescent="0.3">
      <c r="A16" s="245"/>
      <c r="B16" s="246" t="s">
        <v>187</v>
      </c>
      <c r="C16" s="247"/>
      <c r="D16" s="248"/>
      <c r="E16" s="248"/>
      <c r="F16" s="248"/>
      <c r="G16" s="248"/>
      <c r="H16" s="248"/>
      <c r="I16" s="249"/>
      <c r="J16" s="247"/>
      <c r="K16" s="248"/>
      <c r="L16" s="248"/>
      <c r="M16" s="248"/>
      <c r="N16" s="249"/>
      <c r="O16" s="250"/>
      <c r="P16" s="248"/>
      <c r="Q16" s="248"/>
      <c r="R16" s="251"/>
    </row>
    <row r="17" spans="1:18" s="230" customFormat="1" ht="12.75" hidden="1" thickBot="1" x14ac:dyDescent="0.3">
      <c r="A17" s="231" t="s">
        <v>93</v>
      </c>
      <c r="B17" s="232">
        <v>2021</v>
      </c>
      <c r="C17" s="252"/>
      <c r="D17" s="253"/>
      <c r="E17" s="253"/>
      <c r="F17" s="253"/>
      <c r="G17" s="253"/>
      <c r="H17" s="253"/>
      <c r="I17" s="254"/>
      <c r="J17" s="252"/>
      <c r="K17" s="253"/>
      <c r="L17" s="253"/>
      <c r="M17" s="253"/>
      <c r="N17" s="254"/>
      <c r="O17" s="255"/>
      <c r="P17" s="253"/>
      <c r="Q17" s="253"/>
      <c r="R17" s="238"/>
    </row>
    <row r="18" spans="1:18" s="230" customFormat="1" ht="12.75" hidden="1" thickBot="1" x14ac:dyDescent="0.3">
      <c r="A18" s="239"/>
      <c r="B18" s="240">
        <v>2022</v>
      </c>
      <c r="C18" s="256"/>
      <c r="D18" s="257"/>
      <c r="E18" s="257"/>
      <c r="F18" s="257"/>
      <c r="G18" s="257"/>
      <c r="H18" s="257"/>
      <c r="I18" s="258"/>
      <c r="J18" s="256"/>
      <c r="K18" s="257"/>
      <c r="L18" s="257"/>
      <c r="M18" s="257"/>
      <c r="N18" s="258"/>
      <c r="O18" s="259"/>
      <c r="P18" s="257"/>
      <c r="Q18" s="257"/>
      <c r="R18" s="244"/>
    </row>
    <row r="19" spans="1:18" s="230" customFormat="1" ht="12.75" hidden="1" thickBot="1" x14ac:dyDescent="0.3">
      <c r="A19" s="239"/>
      <c r="B19" s="240">
        <v>2023</v>
      </c>
      <c r="C19" s="256"/>
      <c r="D19" s="257"/>
      <c r="E19" s="257"/>
      <c r="F19" s="257"/>
      <c r="G19" s="257"/>
      <c r="H19" s="257"/>
      <c r="I19" s="258"/>
      <c r="J19" s="256"/>
      <c r="K19" s="257"/>
      <c r="L19" s="257"/>
      <c r="M19" s="257"/>
      <c r="N19" s="258"/>
      <c r="O19" s="259"/>
      <c r="P19" s="257"/>
      <c r="Q19" s="257"/>
      <c r="R19" s="244"/>
    </row>
    <row r="20" spans="1:18" s="230" customFormat="1" ht="12.75" hidden="1" thickBot="1" x14ac:dyDescent="0.3">
      <c r="A20" s="245"/>
      <c r="B20" s="246" t="s">
        <v>187</v>
      </c>
      <c r="C20" s="247"/>
      <c r="D20" s="248"/>
      <c r="E20" s="248"/>
      <c r="F20" s="248"/>
      <c r="G20" s="248"/>
      <c r="H20" s="248"/>
      <c r="I20" s="249"/>
      <c r="J20" s="247"/>
      <c r="K20" s="248"/>
      <c r="L20" s="248"/>
      <c r="M20" s="248"/>
      <c r="N20" s="249"/>
      <c r="O20" s="250"/>
      <c r="P20" s="248"/>
      <c r="Q20" s="248"/>
      <c r="R20" s="251"/>
    </row>
    <row r="21" spans="1:18" s="230" customFormat="1" ht="12.75" hidden="1" thickBot="1" x14ac:dyDescent="0.3">
      <c r="A21" s="231" t="s">
        <v>94</v>
      </c>
      <c r="B21" s="232">
        <v>2021</v>
      </c>
      <c r="C21" s="252"/>
      <c r="D21" s="253"/>
      <c r="E21" s="253"/>
      <c r="F21" s="253"/>
      <c r="G21" s="253"/>
      <c r="H21" s="253"/>
      <c r="I21" s="254"/>
      <c r="J21" s="252"/>
      <c r="K21" s="253"/>
      <c r="L21" s="253"/>
      <c r="M21" s="253"/>
      <c r="N21" s="254"/>
      <c r="O21" s="255"/>
      <c r="P21" s="253"/>
      <c r="Q21" s="253"/>
      <c r="R21" s="238"/>
    </row>
    <row r="22" spans="1:18" s="230" customFormat="1" ht="12.75" hidden="1" thickBot="1" x14ac:dyDescent="0.3">
      <c r="A22" s="239"/>
      <c r="B22" s="240">
        <v>2022</v>
      </c>
      <c r="C22" s="256"/>
      <c r="D22" s="257"/>
      <c r="E22" s="257"/>
      <c r="F22" s="257"/>
      <c r="G22" s="257"/>
      <c r="H22" s="257"/>
      <c r="I22" s="258"/>
      <c r="J22" s="256"/>
      <c r="K22" s="257"/>
      <c r="L22" s="257"/>
      <c r="M22" s="257"/>
      <c r="N22" s="258"/>
      <c r="O22" s="259"/>
      <c r="P22" s="257"/>
      <c r="Q22" s="257"/>
      <c r="R22" s="244"/>
    </row>
    <row r="23" spans="1:18" s="230" customFormat="1" ht="12.75" hidden="1" thickBot="1" x14ac:dyDescent="0.3">
      <c r="A23" s="239"/>
      <c r="B23" s="240">
        <v>2023</v>
      </c>
      <c r="C23" s="256"/>
      <c r="D23" s="257"/>
      <c r="E23" s="257"/>
      <c r="F23" s="257"/>
      <c r="G23" s="257"/>
      <c r="H23" s="257"/>
      <c r="I23" s="258"/>
      <c r="J23" s="256"/>
      <c r="K23" s="257"/>
      <c r="L23" s="257"/>
      <c r="M23" s="257"/>
      <c r="N23" s="258"/>
      <c r="O23" s="259"/>
      <c r="P23" s="257"/>
      <c r="Q23" s="257"/>
      <c r="R23" s="244"/>
    </row>
    <row r="24" spans="1:18" s="230" customFormat="1" ht="12.75" hidden="1" thickBot="1" x14ac:dyDescent="0.3">
      <c r="A24" s="245"/>
      <c r="B24" s="246" t="s">
        <v>187</v>
      </c>
      <c r="C24" s="247"/>
      <c r="D24" s="248"/>
      <c r="E24" s="248"/>
      <c r="F24" s="248"/>
      <c r="G24" s="248"/>
      <c r="H24" s="248"/>
      <c r="I24" s="249"/>
      <c r="J24" s="247"/>
      <c r="K24" s="248"/>
      <c r="L24" s="248"/>
      <c r="M24" s="248"/>
      <c r="N24" s="249"/>
      <c r="O24" s="250"/>
      <c r="P24" s="248"/>
      <c r="Q24" s="248"/>
      <c r="R24" s="251"/>
    </row>
    <row r="25" spans="1:18" s="230" customFormat="1" ht="12.75" hidden="1" thickBot="1" x14ac:dyDescent="0.3">
      <c r="A25" s="231" t="s">
        <v>95</v>
      </c>
      <c r="B25" s="232">
        <v>2021</v>
      </c>
      <c r="C25" s="252"/>
      <c r="D25" s="253"/>
      <c r="E25" s="253"/>
      <c r="F25" s="253"/>
      <c r="G25" s="253"/>
      <c r="H25" s="253"/>
      <c r="I25" s="254"/>
      <c r="J25" s="252"/>
      <c r="K25" s="253"/>
      <c r="L25" s="253"/>
      <c r="M25" s="253"/>
      <c r="N25" s="254"/>
      <c r="O25" s="255"/>
      <c r="P25" s="253"/>
      <c r="Q25" s="253"/>
      <c r="R25" s="238"/>
    </row>
    <row r="26" spans="1:18" s="230" customFormat="1" ht="12.75" hidden="1" thickBot="1" x14ac:dyDescent="0.3">
      <c r="A26" s="239"/>
      <c r="B26" s="240">
        <v>2022</v>
      </c>
      <c r="C26" s="256"/>
      <c r="D26" s="257"/>
      <c r="E26" s="257"/>
      <c r="F26" s="257"/>
      <c r="G26" s="257"/>
      <c r="H26" s="257"/>
      <c r="I26" s="258"/>
      <c r="J26" s="256"/>
      <c r="K26" s="257"/>
      <c r="L26" s="257"/>
      <c r="M26" s="257"/>
      <c r="N26" s="258"/>
      <c r="O26" s="259"/>
      <c r="P26" s="257"/>
      <c r="Q26" s="257"/>
      <c r="R26" s="244"/>
    </row>
    <row r="27" spans="1:18" s="230" customFormat="1" ht="12.75" hidden="1" thickBot="1" x14ac:dyDescent="0.3">
      <c r="A27" s="239"/>
      <c r="B27" s="240">
        <v>2023</v>
      </c>
      <c r="C27" s="256"/>
      <c r="D27" s="257"/>
      <c r="E27" s="257"/>
      <c r="F27" s="257"/>
      <c r="G27" s="257"/>
      <c r="H27" s="257"/>
      <c r="I27" s="258"/>
      <c r="J27" s="256"/>
      <c r="K27" s="257"/>
      <c r="L27" s="257"/>
      <c r="M27" s="257"/>
      <c r="N27" s="258"/>
      <c r="O27" s="259"/>
      <c r="P27" s="257"/>
      <c r="Q27" s="257"/>
      <c r="R27" s="244"/>
    </row>
    <row r="28" spans="1:18" s="230" customFormat="1" ht="12.75" hidden="1" thickBot="1" x14ac:dyDescent="0.3">
      <c r="A28" s="245"/>
      <c r="B28" s="246" t="s">
        <v>187</v>
      </c>
      <c r="C28" s="247"/>
      <c r="D28" s="248"/>
      <c r="E28" s="248"/>
      <c r="F28" s="248"/>
      <c r="G28" s="248"/>
      <c r="H28" s="248"/>
      <c r="I28" s="249"/>
      <c r="J28" s="247"/>
      <c r="K28" s="248"/>
      <c r="L28" s="248"/>
      <c r="M28" s="248"/>
      <c r="N28" s="249"/>
      <c r="O28" s="250"/>
      <c r="P28" s="248"/>
      <c r="Q28" s="248"/>
      <c r="R28" s="251"/>
    </row>
    <row r="29" spans="1:18" s="230" customFormat="1" ht="12.75" hidden="1" thickBot="1" x14ac:dyDescent="0.3">
      <c r="A29" s="231" t="s">
        <v>96</v>
      </c>
      <c r="B29" s="232">
        <v>2021</v>
      </c>
      <c r="C29" s="252"/>
      <c r="D29" s="253"/>
      <c r="E29" s="253"/>
      <c r="F29" s="253"/>
      <c r="G29" s="253"/>
      <c r="H29" s="253"/>
      <c r="I29" s="254"/>
      <c r="J29" s="252"/>
      <c r="K29" s="253"/>
      <c r="L29" s="253"/>
      <c r="M29" s="253"/>
      <c r="N29" s="254"/>
      <c r="O29" s="255"/>
      <c r="P29" s="253"/>
      <c r="Q29" s="253"/>
      <c r="R29" s="238"/>
    </row>
    <row r="30" spans="1:18" s="230" customFormat="1" ht="12.75" hidden="1" thickBot="1" x14ac:dyDescent="0.3">
      <c r="A30" s="239"/>
      <c r="B30" s="240">
        <v>2022</v>
      </c>
      <c r="C30" s="256"/>
      <c r="D30" s="257"/>
      <c r="E30" s="257"/>
      <c r="F30" s="257"/>
      <c r="G30" s="257"/>
      <c r="H30" s="257"/>
      <c r="I30" s="258"/>
      <c r="J30" s="256"/>
      <c r="K30" s="257"/>
      <c r="L30" s="257"/>
      <c r="M30" s="257"/>
      <c r="N30" s="258"/>
      <c r="O30" s="259"/>
      <c r="P30" s="257"/>
      <c r="Q30" s="257"/>
      <c r="R30" s="244"/>
    </row>
    <row r="31" spans="1:18" s="230" customFormat="1" ht="12.75" hidden="1" thickBot="1" x14ac:dyDescent="0.3">
      <c r="A31" s="239"/>
      <c r="B31" s="240">
        <v>2023</v>
      </c>
      <c r="C31" s="256"/>
      <c r="D31" s="257"/>
      <c r="E31" s="257"/>
      <c r="F31" s="257"/>
      <c r="G31" s="257"/>
      <c r="H31" s="257"/>
      <c r="I31" s="258"/>
      <c r="J31" s="256"/>
      <c r="K31" s="257"/>
      <c r="L31" s="257"/>
      <c r="M31" s="257"/>
      <c r="N31" s="258"/>
      <c r="O31" s="259"/>
      <c r="P31" s="257"/>
      <c r="Q31" s="257"/>
      <c r="R31" s="244"/>
    </row>
    <row r="32" spans="1:18" s="230" customFormat="1" ht="12.75" hidden="1" thickBot="1" x14ac:dyDescent="0.3">
      <c r="A32" s="245"/>
      <c r="B32" s="246" t="s">
        <v>187</v>
      </c>
      <c r="C32" s="247"/>
      <c r="D32" s="248"/>
      <c r="E32" s="248"/>
      <c r="F32" s="248"/>
      <c r="G32" s="248"/>
      <c r="H32" s="248"/>
      <c r="I32" s="249"/>
      <c r="J32" s="247"/>
      <c r="K32" s="248"/>
      <c r="L32" s="248"/>
      <c r="M32" s="248"/>
      <c r="N32" s="249"/>
      <c r="O32" s="250"/>
      <c r="P32" s="248"/>
      <c r="Q32" s="248"/>
      <c r="R32" s="251"/>
    </row>
    <row r="33" spans="1:18" s="230" customFormat="1" ht="12.75" hidden="1" thickBot="1" x14ac:dyDescent="0.3">
      <c r="A33" s="231" t="s">
        <v>97</v>
      </c>
      <c r="B33" s="232">
        <v>2021</v>
      </c>
      <c r="C33" s="252"/>
      <c r="D33" s="253"/>
      <c r="E33" s="253"/>
      <c r="F33" s="253"/>
      <c r="G33" s="253"/>
      <c r="H33" s="253"/>
      <c r="I33" s="254"/>
      <c r="J33" s="252"/>
      <c r="K33" s="253"/>
      <c r="L33" s="253"/>
      <c r="M33" s="253"/>
      <c r="N33" s="254"/>
      <c r="O33" s="255"/>
      <c r="P33" s="253"/>
      <c r="Q33" s="253"/>
      <c r="R33" s="238"/>
    </row>
    <row r="34" spans="1:18" s="230" customFormat="1" ht="12.75" hidden="1" thickBot="1" x14ac:dyDescent="0.3">
      <c r="A34" s="239"/>
      <c r="B34" s="240">
        <v>2022</v>
      </c>
      <c r="C34" s="256"/>
      <c r="D34" s="257"/>
      <c r="E34" s="257"/>
      <c r="F34" s="257"/>
      <c r="G34" s="257"/>
      <c r="H34" s="257"/>
      <c r="I34" s="258"/>
      <c r="J34" s="256"/>
      <c r="K34" s="257"/>
      <c r="L34" s="257"/>
      <c r="M34" s="257"/>
      <c r="N34" s="258"/>
      <c r="O34" s="259"/>
      <c r="P34" s="257"/>
      <c r="Q34" s="257"/>
      <c r="R34" s="244"/>
    </row>
    <row r="35" spans="1:18" s="230" customFormat="1" ht="12.75" hidden="1" thickBot="1" x14ac:dyDescent="0.3">
      <c r="A35" s="239"/>
      <c r="B35" s="240">
        <v>2023</v>
      </c>
      <c r="C35" s="256"/>
      <c r="D35" s="257"/>
      <c r="E35" s="257"/>
      <c r="F35" s="257"/>
      <c r="G35" s="257"/>
      <c r="H35" s="257"/>
      <c r="I35" s="258"/>
      <c r="J35" s="256"/>
      <c r="K35" s="257"/>
      <c r="L35" s="257"/>
      <c r="M35" s="257"/>
      <c r="N35" s="258"/>
      <c r="O35" s="259"/>
      <c r="P35" s="257"/>
      <c r="Q35" s="257"/>
      <c r="R35" s="244"/>
    </row>
    <row r="36" spans="1:18" s="230" customFormat="1" ht="12.75" hidden="1" thickBot="1" x14ac:dyDescent="0.3">
      <c r="A36" s="245"/>
      <c r="B36" s="246" t="s">
        <v>187</v>
      </c>
      <c r="C36" s="247"/>
      <c r="D36" s="248"/>
      <c r="E36" s="248"/>
      <c r="F36" s="248"/>
      <c r="G36" s="248"/>
      <c r="H36" s="248"/>
      <c r="I36" s="249"/>
      <c r="J36" s="247"/>
      <c r="K36" s="248"/>
      <c r="L36" s="248"/>
      <c r="M36" s="248"/>
      <c r="N36" s="249"/>
      <c r="O36" s="250"/>
      <c r="P36" s="248"/>
      <c r="Q36" s="248"/>
      <c r="R36" s="251"/>
    </row>
    <row r="37" spans="1:18" s="230" customFormat="1" ht="12.75" hidden="1" thickBot="1" x14ac:dyDescent="0.3">
      <c r="A37" s="231" t="s">
        <v>98</v>
      </c>
      <c r="B37" s="232">
        <v>2021</v>
      </c>
      <c r="C37" s="252"/>
      <c r="D37" s="253"/>
      <c r="E37" s="253"/>
      <c r="F37" s="253"/>
      <c r="G37" s="253"/>
      <c r="H37" s="253"/>
      <c r="I37" s="254"/>
      <c r="J37" s="252"/>
      <c r="K37" s="253"/>
      <c r="L37" s="253"/>
      <c r="M37" s="253"/>
      <c r="N37" s="254"/>
      <c r="O37" s="255"/>
      <c r="P37" s="253"/>
      <c r="Q37" s="253"/>
      <c r="R37" s="238"/>
    </row>
    <row r="38" spans="1:18" s="230" customFormat="1" ht="12.75" hidden="1" thickBot="1" x14ac:dyDescent="0.3">
      <c r="A38" s="239"/>
      <c r="B38" s="240">
        <v>2022</v>
      </c>
      <c r="C38" s="256"/>
      <c r="D38" s="257"/>
      <c r="E38" s="257"/>
      <c r="F38" s="257"/>
      <c r="G38" s="257"/>
      <c r="H38" s="257"/>
      <c r="I38" s="258"/>
      <c r="J38" s="256"/>
      <c r="K38" s="257"/>
      <c r="L38" s="257"/>
      <c r="M38" s="257"/>
      <c r="N38" s="258"/>
      <c r="O38" s="259"/>
      <c r="P38" s="257"/>
      <c r="Q38" s="257"/>
      <c r="R38" s="244"/>
    </row>
    <row r="39" spans="1:18" s="230" customFormat="1" ht="12.75" hidden="1" thickBot="1" x14ac:dyDescent="0.3">
      <c r="A39" s="239"/>
      <c r="B39" s="240">
        <v>2023</v>
      </c>
      <c r="C39" s="256"/>
      <c r="D39" s="257"/>
      <c r="E39" s="257"/>
      <c r="F39" s="257"/>
      <c r="G39" s="257"/>
      <c r="H39" s="257"/>
      <c r="I39" s="258"/>
      <c r="J39" s="256"/>
      <c r="K39" s="257"/>
      <c r="L39" s="257"/>
      <c r="M39" s="257"/>
      <c r="N39" s="258"/>
      <c r="O39" s="259"/>
      <c r="P39" s="257"/>
      <c r="Q39" s="257"/>
      <c r="R39" s="244"/>
    </row>
    <row r="40" spans="1:18" s="230" customFormat="1" ht="12.75" hidden="1" thickBot="1" x14ac:dyDescent="0.3">
      <c r="A40" s="245"/>
      <c r="B40" s="246" t="s">
        <v>187</v>
      </c>
      <c r="C40" s="247"/>
      <c r="D40" s="248"/>
      <c r="E40" s="248"/>
      <c r="F40" s="248"/>
      <c r="G40" s="248"/>
      <c r="H40" s="248"/>
      <c r="I40" s="249"/>
      <c r="J40" s="247"/>
      <c r="K40" s="248"/>
      <c r="L40" s="248"/>
      <c r="M40" s="248"/>
      <c r="N40" s="249"/>
      <c r="O40" s="250"/>
      <c r="P40" s="248"/>
      <c r="Q40" s="248"/>
      <c r="R40" s="251"/>
    </row>
    <row r="41" spans="1:18" s="230" customFormat="1" ht="12.75" hidden="1" thickBot="1" x14ac:dyDescent="0.3">
      <c r="A41" s="231" t="s">
        <v>99</v>
      </c>
      <c r="B41" s="232">
        <v>2021</v>
      </c>
      <c r="C41" s="252"/>
      <c r="D41" s="253"/>
      <c r="E41" s="253"/>
      <c r="F41" s="253"/>
      <c r="G41" s="253"/>
      <c r="H41" s="253"/>
      <c r="I41" s="254"/>
      <c r="J41" s="252"/>
      <c r="K41" s="253"/>
      <c r="L41" s="253"/>
      <c r="M41" s="253"/>
      <c r="N41" s="254"/>
      <c r="O41" s="255"/>
      <c r="P41" s="253"/>
      <c r="Q41" s="253"/>
      <c r="R41" s="238"/>
    </row>
    <row r="42" spans="1:18" s="230" customFormat="1" ht="12.75" hidden="1" thickBot="1" x14ac:dyDescent="0.3">
      <c r="A42" s="239"/>
      <c r="B42" s="240">
        <v>2022</v>
      </c>
      <c r="C42" s="256"/>
      <c r="D42" s="257"/>
      <c r="E42" s="257"/>
      <c r="F42" s="257"/>
      <c r="G42" s="257"/>
      <c r="H42" s="257"/>
      <c r="I42" s="258"/>
      <c r="J42" s="256"/>
      <c r="K42" s="257"/>
      <c r="L42" s="257"/>
      <c r="M42" s="257"/>
      <c r="N42" s="258"/>
      <c r="O42" s="259"/>
      <c r="P42" s="257"/>
      <c r="Q42" s="257"/>
      <c r="R42" s="244"/>
    </row>
    <row r="43" spans="1:18" s="230" customFormat="1" ht="12.75" hidden="1" thickBot="1" x14ac:dyDescent="0.3">
      <c r="A43" s="239"/>
      <c r="B43" s="240">
        <v>2023</v>
      </c>
      <c r="C43" s="256"/>
      <c r="D43" s="257"/>
      <c r="E43" s="257"/>
      <c r="F43" s="257"/>
      <c r="G43" s="257"/>
      <c r="H43" s="257"/>
      <c r="I43" s="258"/>
      <c r="J43" s="256"/>
      <c r="K43" s="257"/>
      <c r="L43" s="257"/>
      <c r="M43" s="257"/>
      <c r="N43" s="258"/>
      <c r="O43" s="259"/>
      <c r="P43" s="257"/>
      <c r="Q43" s="257"/>
      <c r="R43" s="244"/>
    </row>
    <row r="44" spans="1:18" s="230" customFormat="1" ht="12.75" hidden="1" thickBot="1" x14ac:dyDescent="0.3">
      <c r="A44" s="245"/>
      <c r="B44" s="246" t="s">
        <v>187</v>
      </c>
      <c r="C44" s="247"/>
      <c r="D44" s="248"/>
      <c r="E44" s="248"/>
      <c r="F44" s="248"/>
      <c r="G44" s="248"/>
      <c r="H44" s="248"/>
      <c r="I44" s="249"/>
      <c r="J44" s="247"/>
      <c r="K44" s="248"/>
      <c r="L44" s="248"/>
      <c r="M44" s="248"/>
      <c r="N44" s="249"/>
      <c r="O44" s="250"/>
      <c r="P44" s="248"/>
      <c r="Q44" s="248"/>
      <c r="R44" s="251"/>
    </row>
    <row r="45" spans="1:18" s="230" customFormat="1" ht="12.75" hidden="1" thickBot="1" x14ac:dyDescent="0.3">
      <c r="A45" s="231" t="s">
        <v>100</v>
      </c>
      <c r="B45" s="232">
        <v>2021</v>
      </c>
      <c r="C45" s="252"/>
      <c r="D45" s="253"/>
      <c r="E45" s="253"/>
      <c r="F45" s="253"/>
      <c r="G45" s="253"/>
      <c r="H45" s="253"/>
      <c r="I45" s="254"/>
      <c r="J45" s="252"/>
      <c r="K45" s="253"/>
      <c r="L45" s="253"/>
      <c r="M45" s="253"/>
      <c r="N45" s="254"/>
      <c r="O45" s="255"/>
      <c r="P45" s="253"/>
      <c r="Q45" s="253"/>
      <c r="R45" s="238"/>
    </row>
    <row r="46" spans="1:18" s="230" customFormat="1" ht="12.75" hidden="1" thickBot="1" x14ac:dyDescent="0.3">
      <c r="A46" s="239"/>
      <c r="B46" s="240">
        <v>2022</v>
      </c>
      <c r="C46" s="256"/>
      <c r="D46" s="257"/>
      <c r="E46" s="257"/>
      <c r="F46" s="257"/>
      <c r="G46" s="257"/>
      <c r="H46" s="257"/>
      <c r="I46" s="258"/>
      <c r="J46" s="256"/>
      <c r="K46" s="257"/>
      <c r="L46" s="257"/>
      <c r="M46" s="257"/>
      <c r="N46" s="258"/>
      <c r="O46" s="259"/>
      <c r="P46" s="257"/>
      <c r="Q46" s="257"/>
      <c r="R46" s="244"/>
    </row>
    <row r="47" spans="1:18" s="230" customFormat="1" ht="12.75" hidden="1" thickBot="1" x14ac:dyDescent="0.3">
      <c r="A47" s="239"/>
      <c r="B47" s="240">
        <v>2023</v>
      </c>
      <c r="C47" s="256"/>
      <c r="D47" s="257"/>
      <c r="E47" s="257"/>
      <c r="F47" s="257"/>
      <c r="G47" s="257"/>
      <c r="H47" s="257"/>
      <c r="I47" s="258"/>
      <c r="J47" s="256"/>
      <c r="K47" s="257"/>
      <c r="L47" s="257"/>
      <c r="M47" s="257"/>
      <c r="N47" s="258"/>
      <c r="O47" s="259"/>
      <c r="P47" s="257"/>
      <c r="Q47" s="257"/>
      <c r="R47" s="244"/>
    </row>
    <row r="48" spans="1:18" s="230" customFormat="1" ht="12.75" hidden="1" thickBot="1" x14ac:dyDescent="0.3">
      <c r="A48" s="245"/>
      <c r="B48" s="246" t="s">
        <v>187</v>
      </c>
      <c r="C48" s="247"/>
      <c r="D48" s="248"/>
      <c r="E48" s="248"/>
      <c r="F48" s="248"/>
      <c r="G48" s="248"/>
      <c r="H48" s="248"/>
      <c r="I48" s="249"/>
      <c r="J48" s="247"/>
      <c r="K48" s="248"/>
      <c r="L48" s="248"/>
      <c r="M48" s="248"/>
      <c r="N48" s="249"/>
      <c r="O48" s="250"/>
      <c r="P48" s="248"/>
      <c r="Q48" s="248"/>
      <c r="R48" s="260"/>
    </row>
    <row r="49" spans="1:18" s="230" customFormat="1" ht="12.75" hidden="1" thickBot="1" x14ac:dyDescent="0.3">
      <c r="A49" s="231" t="s">
        <v>101</v>
      </c>
      <c r="B49" s="232">
        <v>2021</v>
      </c>
      <c r="C49" s="252"/>
      <c r="D49" s="253"/>
      <c r="E49" s="253"/>
      <c r="F49" s="253"/>
      <c r="G49" s="253"/>
      <c r="H49" s="253"/>
      <c r="I49" s="254"/>
      <c r="J49" s="252"/>
      <c r="K49" s="253"/>
      <c r="L49" s="253"/>
      <c r="M49" s="253"/>
      <c r="N49" s="254"/>
      <c r="O49" s="255"/>
      <c r="P49" s="253"/>
      <c r="Q49" s="253"/>
      <c r="R49" s="238"/>
    </row>
    <row r="50" spans="1:18" s="230" customFormat="1" ht="12.75" hidden="1" thickBot="1" x14ac:dyDescent="0.3">
      <c r="A50" s="239"/>
      <c r="B50" s="240">
        <v>2022</v>
      </c>
      <c r="C50" s="256"/>
      <c r="D50" s="257"/>
      <c r="E50" s="257"/>
      <c r="F50" s="257"/>
      <c r="G50" s="257"/>
      <c r="H50" s="257"/>
      <c r="I50" s="258"/>
      <c r="J50" s="256"/>
      <c r="K50" s="257"/>
      <c r="L50" s="257"/>
      <c r="M50" s="257"/>
      <c r="N50" s="258"/>
      <c r="O50" s="259"/>
      <c r="P50" s="257"/>
      <c r="Q50" s="257"/>
      <c r="R50" s="244"/>
    </row>
    <row r="51" spans="1:18" s="230" customFormat="1" ht="12.75" hidden="1" thickBot="1" x14ac:dyDescent="0.3">
      <c r="A51" s="239"/>
      <c r="B51" s="240">
        <v>2023</v>
      </c>
      <c r="C51" s="256"/>
      <c r="D51" s="257"/>
      <c r="E51" s="257"/>
      <c r="F51" s="257"/>
      <c r="G51" s="257"/>
      <c r="H51" s="257"/>
      <c r="I51" s="258"/>
      <c r="J51" s="256"/>
      <c r="K51" s="257"/>
      <c r="L51" s="257"/>
      <c r="M51" s="257"/>
      <c r="N51" s="258"/>
      <c r="O51" s="259"/>
      <c r="P51" s="257"/>
      <c r="Q51" s="257"/>
      <c r="R51" s="244"/>
    </row>
    <row r="52" spans="1:18" s="230" customFormat="1" ht="12.75" hidden="1" thickBot="1" x14ac:dyDescent="0.3">
      <c r="A52" s="245"/>
      <c r="B52" s="246" t="s">
        <v>187</v>
      </c>
      <c r="C52" s="247"/>
      <c r="D52" s="248"/>
      <c r="E52" s="248"/>
      <c r="F52" s="248"/>
      <c r="G52" s="248"/>
      <c r="H52" s="248"/>
      <c r="I52" s="249"/>
      <c r="J52" s="247"/>
      <c r="K52" s="248"/>
      <c r="L52" s="248"/>
      <c r="M52" s="248"/>
      <c r="N52" s="249"/>
      <c r="O52" s="250"/>
      <c r="P52" s="248"/>
      <c r="Q52" s="248"/>
      <c r="R52" s="251"/>
    </row>
    <row r="53" spans="1:18" s="230" customFormat="1" ht="12.75" hidden="1" thickBot="1" x14ac:dyDescent="0.3">
      <c r="A53" s="231" t="s">
        <v>102</v>
      </c>
      <c r="B53" s="232">
        <v>2021</v>
      </c>
      <c r="C53" s="252"/>
      <c r="D53" s="253"/>
      <c r="E53" s="253"/>
      <c r="F53" s="253"/>
      <c r="G53" s="253"/>
      <c r="H53" s="253"/>
      <c r="I53" s="254"/>
      <c r="J53" s="252"/>
      <c r="K53" s="253"/>
      <c r="L53" s="253"/>
      <c r="M53" s="253"/>
      <c r="N53" s="254"/>
      <c r="O53" s="255"/>
      <c r="P53" s="253"/>
      <c r="Q53" s="253"/>
      <c r="R53" s="238"/>
    </row>
    <row r="54" spans="1:18" s="230" customFormat="1" ht="12.75" hidden="1" thickBot="1" x14ac:dyDescent="0.3">
      <c r="A54" s="239"/>
      <c r="B54" s="240">
        <v>2022</v>
      </c>
      <c r="C54" s="256"/>
      <c r="D54" s="257"/>
      <c r="E54" s="257"/>
      <c r="F54" s="257"/>
      <c r="G54" s="257"/>
      <c r="H54" s="257"/>
      <c r="I54" s="258"/>
      <c r="J54" s="256"/>
      <c r="K54" s="257"/>
      <c r="L54" s="257"/>
      <c r="M54" s="257"/>
      <c r="N54" s="258"/>
      <c r="O54" s="259"/>
      <c r="P54" s="257"/>
      <c r="Q54" s="257"/>
      <c r="R54" s="244"/>
    </row>
    <row r="55" spans="1:18" s="230" customFormat="1" ht="12.75" hidden="1" thickBot="1" x14ac:dyDescent="0.3">
      <c r="A55" s="239"/>
      <c r="B55" s="240">
        <v>2023</v>
      </c>
      <c r="C55" s="256"/>
      <c r="D55" s="257"/>
      <c r="E55" s="257"/>
      <c r="F55" s="257"/>
      <c r="G55" s="257"/>
      <c r="H55" s="257"/>
      <c r="I55" s="258"/>
      <c r="J55" s="256"/>
      <c r="K55" s="257"/>
      <c r="L55" s="257"/>
      <c r="M55" s="257"/>
      <c r="N55" s="258"/>
      <c r="O55" s="259"/>
      <c r="P55" s="257"/>
      <c r="Q55" s="257"/>
      <c r="R55" s="244"/>
    </row>
    <row r="56" spans="1:18" s="230" customFormat="1" ht="12.75" hidden="1" thickBot="1" x14ac:dyDescent="0.3">
      <c r="A56" s="245"/>
      <c r="B56" s="246" t="s">
        <v>187</v>
      </c>
      <c r="C56" s="247"/>
      <c r="D56" s="248"/>
      <c r="E56" s="248"/>
      <c r="F56" s="248"/>
      <c r="G56" s="248"/>
      <c r="H56" s="248"/>
      <c r="I56" s="249"/>
      <c r="J56" s="247"/>
      <c r="K56" s="248"/>
      <c r="L56" s="248"/>
      <c r="M56" s="248"/>
      <c r="N56" s="249"/>
      <c r="O56" s="250"/>
      <c r="P56" s="248"/>
      <c r="Q56" s="248"/>
      <c r="R56" s="251"/>
    </row>
    <row r="57" spans="1:18" s="230" customFormat="1" ht="12.75" hidden="1" thickBot="1" x14ac:dyDescent="0.3">
      <c r="A57" s="231" t="s">
        <v>103</v>
      </c>
      <c r="B57" s="232">
        <v>2021</v>
      </c>
      <c r="C57" s="252"/>
      <c r="D57" s="253"/>
      <c r="E57" s="253"/>
      <c r="F57" s="253"/>
      <c r="G57" s="253"/>
      <c r="H57" s="253"/>
      <c r="I57" s="254"/>
      <c r="J57" s="252"/>
      <c r="K57" s="253"/>
      <c r="L57" s="253"/>
      <c r="M57" s="253"/>
      <c r="N57" s="254"/>
      <c r="O57" s="255"/>
      <c r="P57" s="253"/>
      <c r="Q57" s="253"/>
      <c r="R57" s="238"/>
    </row>
    <row r="58" spans="1:18" s="230" customFormat="1" ht="12.75" hidden="1" thickBot="1" x14ac:dyDescent="0.3">
      <c r="A58" s="239"/>
      <c r="B58" s="240">
        <v>2022</v>
      </c>
      <c r="C58" s="256"/>
      <c r="D58" s="257"/>
      <c r="E58" s="257"/>
      <c r="F58" s="257"/>
      <c r="G58" s="257"/>
      <c r="H58" s="257"/>
      <c r="I58" s="258"/>
      <c r="J58" s="256"/>
      <c r="K58" s="257"/>
      <c r="L58" s="257"/>
      <c r="M58" s="257"/>
      <c r="N58" s="258"/>
      <c r="O58" s="259"/>
      <c r="P58" s="257"/>
      <c r="Q58" s="257"/>
      <c r="R58" s="244"/>
    </row>
    <row r="59" spans="1:18" s="230" customFormat="1" ht="12.75" hidden="1" thickBot="1" x14ac:dyDescent="0.3">
      <c r="A59" s="239"/>
      <c r="B59" s="240">
        <v>2023</v>
      </c>
      <c r="C59" s="256"/>
      <c r="D59" s="257"/>
      <c r="E59" s="257"/>
      <c r="F59" s="257"/>
      <c r="G59" s="257"/>
      <c r="H59" s="257"/>
      <c r="I59" s="258"/>
      <c r="J59" s="256"/>
      <c r="K59" s="257"/>
      <c r="L59" s="257"/>
      <c r="M59" s="257"/>
      <c r="N59" s="258"/>
      <c r="O59" s="259"/>
      <c r="P59" s="257"/>
      <c r="Q59" s="257"/>
      <c r="R59" s="244"/>
    </row>
    <row r="60" spans="1:18" s="230" customFormat="1" ht="12.75" hidden="1" thickBot="1" x14ac:dyDescent="0.3">
      <c r="A60" s="245"/>
      <c r="B60" s="246" t="s">
        <v>187</v>
      </c>
      <c r="C60" s="247"/>
      <c r="D60" s="248"/>
      <c r="E60" s="248"/>
      <c r="F60" s="248"/>
      <c r="G60" s="248"/>
      <c r="H60" s="248"/>
      <c r="I60" s="249"/>
      <c r="J60" s="247"/>
      <c r="K60" s="248"/>
      <c r="L60" s="248"/>
      <c r="M60" s="248"/>
      <c r="N60" s="249"/>
      <c r="O60" s="250"/>
      <c r="P60" s="248"/>
      <c r="Q60" s="248"/>
      <c r="R60" s="251"/>
    </row>
    <row r="61" spans="1:18" s="230" customFormat="1" ht="12.75" hidden="1" thickBot="1" x14ac:dyDescent="0.3">
      <c r="A61" s="231" t="s">
        <v>104</v>
      </c>
      <c r="B61" s="232">
        <v>2021</v>
      </c>
      <c r="C61" s="252"/>
      <c r="D61" s="253"/>
      <c r="E61" s="253"/>
      <c r="F61" s="253"/>
      <c r="G61" s="253"/>
      <c r="H61" s="253"/>
      <c r="I61" s="254"/>
      <c r="J61" s="252"/>
      <c r="K61" s="253"/>
      <c r="L61" s="253"/>
      <c r="M61" s="253"/>
      <c r="N61" s="254"/>
      <c r="O61" s="255"/>
      <c r="P61" s="253"/>
      <c r="Q61" s="253"/>
      <c r="R61" s="238"/>
    </row>
    <row r="62" spans="1:18" s="230" customFormat="1" ht="12.75" hidden="1" thickBot="1" x14ac:dyDescent="0.3">
      <c r="A62" s="239"/>
      <c r="B62" s="240">
        <v>2022</v>
      </c>
      <c r="C62" s="256"/>
      <c r="D62" s="257"/>
      <c r="E62" s="257"/>
      <c r="F62" s="257"/>
      <c r="G62" s="257"/>
      <c r="H62" s="257"/>
      <c r="I62" s="258"/>
      <c r="J62" s="256"/>
      <c r="K62" s="257"/>
      <c r="L62" s="257"/>
      <c r="M62" s="257"/>
      <c r="N62" s="258"/>
      <c r="O62" s="259"/>
      <c r="P62" s="257"/>
      <c r="Q62" s="257"/>
      <c r="R62" s="244"/>
    </row>
    <row r="63" spans="1:18" s="230" customFormat="1" ht="12.75" hidden="1" thickBot="1" x14ac:dyDescent="0.3">
      <c r="A63" s="239"/>
      <c r="B63" s="240">
        <v>2023</v>
      </c>
      <c r="C63" s="256"/>
      <c r="D63" s="257"/>
      <c r="E63" s="257"/>
      <c r="F63" s="257"/>
      <c r="G63" s="257"/>
      <c r="H63" s="257"/>
      <c r="I63" s="258"/>
      <c r="J63" s="256"/>
      <c r="K63" s="257"/>
      <c r="L63" s="257"/>
      <c r="M63" s="257"/>
      <c r="N63" s="258"/>
      <c r="O63" s="259"/>
      <c r="P63" s="257"/>
      <c r="Q63" s="257"/>
      <c r="R63" s="244"/>
    </row>
    <row r="64" spans="1:18" s="230" customFormat="1" ht="12.75" hidden="1" thickBot="1" x14ac:dyDescent="0.3">
      <c r="A64" s="245"/>
      <c r="B64" s="246" t="s">
        <v>187</v>
      </c>
      <c r="C64" s="247"/>
      <c r="D64" s="248"/>
      <c r="E64" s="248"/>
      <c r="F64" s="248"/>
      <c r="G64" s="248"/>
      <c r="H64" s="248"/>
      <c r="I64" s="249"/>
      <c r="J64" s="247"/>
      <c r="K64" s="248"/>
      <c r="L64" s="248"/>
      <c r="M64" s="248"/>
      <c r="N64" s="249"/>
      <c r="O64" s="250"/>
      <c r="P64" s="248"/>
      <c r="Q64" s="248"/>
      <c r="R64" s="251"/>
    </row>
    <row r="65" spans="1:18" s="230" customFormat="1" ht="12.75" hidden="1" thickBot="1" x14ac:dyDescent="0.3">
      <c r="A65" s="231" t="s">
        <v>105</v>
      </c>
      <c r="B65" s="232">
        <v>2021</v>
      </c>
      <c r="C65" s="252"/>
      <c r="D65" s="253"/>
      <c r="E65" s="253"/>
      <c r="F65" s="253"/>
      <c r="G65" s="253"/>
      <c r="H65" s="253"/>
      <c r="I65" s="254"/>
      <c r="J65" s="252"/>
      <c r="K65" s="253"/>
      <c r="L65" s="253"/>
      <c r="M65" s="253"/>
      <c r="N65" s="254"/>
      <c r="O65" s="255"/>
      <c r="P65" s="253"/>
      <c r="Q65" s="253"/>
      <c r="R65" s="238"/>
    </row>
    <row r="66" spans="1:18" s="230" customFormat="1" ht="12.75" hidden="1" thickBot="1" x14ac:dyDescent="0.3">
      <c r="A66" s="239"/>
      <c r="B66" s="240">
        <v>2022</v>
      </c>
      <c r="C66" s="256"/>
      <c r="D66" s="257"/>
      <c r="E66" s="257"/>
      <c r="F66" s="257"/>
      <c r="G66" s="257"/>
      <c r="H66" s="257"/>
      <c r="I66" s="258"/>
      <c r="J66" s="256"/>
      <c r="K66" s="257"/>
      <c r="L66" s="257"/>
      <c r="M66" s="257"/>
      <c r="N66" s="258"/>
      <c r="O66" s="259"/>
      <c r="P66" s="257"/>
      <c r="Q66" s="257"/>
      <c r="R66" s="244"/>
    </row>
    <row r="67" spans="1:18" s="230" customFormat="1" ht="12.75" hidden="1" thickBot="1" x14ac:dyDescent="0.3">
      <c r="A67" s="239"/>
      <c r="B67" s="240">
        <v>2023</v>
      </c>
      <c r="C67" s="256"/>
      <c r="D67" s="257"/>
      <c r="E67" s="257"/>
      <c r="F67" s="257"/>
      <c r="G67" s="257"/>
      <c r="H67" s="257"/>
      <c r="I67" s="258"/>
      <c r="J67" s="256"/>
      <c r="K67" s="257"/>
      <c r="L67" s="257"/>
      <c r="M67" s="257"/>
      <c r="N67" s="258"/>
      <c r="O67" s="259"/>
      <c r="P67" s="257"/>
      <c r="Q67" s="257"/>
      <c r="R67" s="244"/>
    </row>
    <row r="68" spans="1:18" s="230" customFormat="1" ht="12.75" hidden="1" thickBot="1" x14ac:dyDescent="0.3">
      <c r="A68" s="245"/>
      <c r="B68" s="246" t="s">
        <v>187</v>
      </c>
      <c r="C68" s="247"/>
      <c r="D68" s="248"/>
      <c r="E68" s="248"/>
      <c r="F68" s="248"/>
      <c r="G68" s="248"/>
      <c r="H68" s="248"/>
      <c r="I68" s="249"/>
      <c r="J68" s="247"/>
      <c r="K68" s="248"/>
      <c r="L68" s="248"/>
      <c r="M68" s="248"/>
      <c r="N68" s="249"/>
      <c r="O68" s="250"/>
      <c r="P68" s="248"/>
      <c r="Q68" s="248"/>
      <c r="R68" s="251"/>
    </row>
    <row r="69" spans="1:18" s="230" customFormat="1" ht="12.75" hidden="1" thickBot="1" x14ac:dyDescent="0.3">
      <c r="A69" s="231" t="s">
        <v>106</v>
      </c>
      <c r="B69" s="232">
        <v>2021</v>
      </c>
      <c r="C69" s="252"/>
      <c r="D69" s="253"/>
      <c r="E69" s="253"/>
      <c r="F69" s="253"/>
      <c r="G69" s="253"/>
      <c r="H69" s="253"/>
      <c r="I69" s="254"/>
      <c r="J69" s="252"/>
      <c r="K69" s="253"/>
      <c r="L69" s="253"/>
      <c r="M69" s="253"/>
      <c r="N69" s="254"/>
      <c r="O69" s="255"/>
      <c r="P69" s="253"/>
      <c r="Q69" s="253"/>
      <c r="R69" s="238"/>
    </row>
    <row r="70" spans="1:18" s="230" customFormat="1" ht="12.75" hidden="1" thickBot="1" x14ac:dyDescent="0.3">
      <c r="A70" s="239"/>
      <c r="B70" s="240">
        <v>2022</v>
      </c>
      <c r="C70" s="256"/>
      <c r="D70" s="257"/>
      <c r="E70" s="257"/>
      <c r="F70" s="257"/>
      <c r="G70" s="257"/>
      <c r="H70" s="257"/>
      <c r="I70" s="258"/>
      <c r="J70" s="256"/>
      <c r="K70" s="257"/>
      <c r="L70" s="257"/>
      <c r="M70" s="257"/>
      <c r="N70" s="258"/>
      <c r="O70" s="259"/>
      <c r="P70" s="257"/>
      <c r="Q70" s="257"/>
      <c r="R70" s="244"/>
    </row>
    <row r="71" spans="1:18" s="230" customFormat="1" ht="12.75" hidden="1" thickBot="1" x14ac:dyDescent="0.3">
      <c r="A71" s="239"/>
      <c r="B71" s="240">
        <v>2023</v>
      </c>
      <c r="C71" s="256"/>
      <c r="D71" s="257"/>
      <c r="E71" s="257"/>
      <c r="F71" s="257"/>
      <c r="G71" s="257"/>
      <c r="H71" s="257"/>
      <c r="I71" s="258"/>
      <c r="J71" s="256"/>
      <c r="K71" s="257"/>
      <c r="L71" s="257"/>
      <c r="M71" s="257"/>
      <c r="N71" s="258"/>
      <c r="O71" s="259"/>
      <c r="P71" s="257"/>
      <c r="Q71" s="257"/>
      <c r="R71" s="244"/>
    </row>
    <row r="72" spans="1:18" s="230" customFormat="1" ht="12.75" hidden="1" thickBot="1" x14ac:dyDescent="0.3">
      <c r="A72" s="245"/>
      <c r="B72" s="246" t="s">
        <v>187</v>
      </c>
      <c r="C72" s="247"/>
      <c r="D72" s="248"/>
      <c r="E72" s="248"/>
      <c r="F72" s="248"/>
      <c r="G72" s="248"/>
      <c r="H72" s="248"/>
      <c r="I72" s="249"/>
      <c r="J72" s="247"/>
      <c r="K72" s="248"/>
      <c r="L72" s="248"/>
      <c r="M72" s="248"/>
      <c r="N72" s="249"/>
      <c r="O72" s="250"/>
      <c r="P72" s="248"/>
      <c r="Q72" s="248"/>
      <c r="R72" s="251"/>
    </row>
    <row r="73" spans="1:18" s="230" customFormat="1" ht="12.75" hidden="1" thickBot="1" x14ac:dyDescent="0.3">
      <c r="A73" s="231" t="s">
        <v>107</v>
      </c>
      <c r="B73" s="232">
        <v>2021</v>
      </c>
      <c r="C73" s="252"/>
      <c r="D73" s="253"/>
      <c r="E73" s="253"/>
      <c r="F73" s="253"/>
      <c r="G73" s="253"/>
      <c r="H73" s="253"/>
      <c r="I73" s="254"/>
      <c r="J73" s="252"/>
      <c r="K73" s="253"/>
      <c r="L73" s="253"/>
      <c r="M73" s="253"/>
      <c r="N73" s="254"/>
      <c r="O73" s="255"/>
      <c r="P73" s="253"/>
      <c r="Q73" s="253"/>
      <c r="R73" s="238"/>
    </row>
    <row r="74" spans="1:18" s="230" customFormat="1" ht="12.75" hidden="1" thickBot="1" x14ac:dyDescent="0.3">
      <c r="A74" s="239"/>
      <c r="B74" s="240">
        <v>2022</v>
      </c>
      <c r="C74" s="256"/>
      <c r="D74" s="257"/>
      <c r="E74" s="257"/>
      <c r="F74" s="257"/>
      <c r="G74" s="257"/>
      <c r="H74" s="257"/>
      <c r="I74" s="258"/>
      <c r="J74" s="256"/>
      <c r="K74" s="257"/>
      <c r="L74" s="257"/>
      <c r="M74" s="257"/>
      <c r="N74" s="258"/>
      <c r="O74" s="259"/>
      <c r="P74" s="257"/>
      <c r="Q74" s="257"/>
      <c r="R74" s="244"/>
    </row>
    <row r="75" spans="1:18" s="230" customFormat="1" ht="12.75" hidden="1" thickBot="1" x14ac:dyDescent="0.3">
      <c r="A75" s="239"/>
      <c r="B75" s="240">
        <v>2023</v>
      </c>
      <c r="C75" s="256"/>
      <c r="D75" s="257"/>
      <c r="E75" s="257"/>
      <c r="F75" s="257"/>
      <c r="G75" s="257"/>
      <c r="H75" s="257"/>
      <c r="I75" s="258"/>
      <c r="J75" s="256"/>
      <c r="K75" s="257"/>
      <c r="L75" s="257"/>
      <c r="M75" s="257"/>
      <c r="N75" s="258"/>
      <c r="O75" s="259"/>
      <c r="P75" s="257"/>
      <c r="Q75" s="257"/>
      <c r="R75" s="244"/>
    </row>
    <row r="76" spans="1:18" s="230" customFormat="1" ht="12.75" hidden="1" thickBot="1" x14ac:dyDescent="0.3">
      <c r="A76" s="245"/>
      <c r="B76" s="246" t="s">
        <v>187</v>
      </c>
      <c r="C76" s="247"/>
      <c r="D76" s="248"/>
      <c r="E76" s="248"/>
      <c r="F76" s="248"/>
      <c r="G76" s="248"/>
      <c r="H76" s="248"/>
      <c r="I76" s="249"/>
      <c r="J76" s="247"/>
      <c r="K76" s="248"/>
      <c r="L76" s="248"/>
      <c r="M76" s="248"/>
      <c r="N76" s="249"/>
      <c r="O76" s="250"/>
      <c r="P76" s="248"/>
      <c r="Q76" s="248"/>
      <c r="R76" s="251"/>
    </row>
    <row r="77" spans="1:18" s="230" customFormat="1" ht="12.75" hidden="1" thickBot="1" x14ac:dyDescent="0.3">
      <c r="A77" s="231" t="s">
        <v>108</v>
      </c>
      <c r="B77" s="232">
        <v>2021</v>
      </c>
      <c r="C77" s="252"/>
      <c r="D77" s="253"/>
      <c r="E77" s="253"/>
      <c r="F77" s="253"/>
      <c r="G77" s="253"/>
      <c r="H77" s="253"/>
      <c r="I77" s="254"/>
      <c r="J77" s="252"/>
      <c r="K77" s="253"/>
      <c r="L77" s="253"/>
      <c r="M77" s="253"/>
      <c r="N77" s="254"/>
      <c r="O77" s="255"/>
      <c r="P77" s="253"/>
      <c r="Q77" s="253"/>
      <c r="R77" s="238"/>
    </row>
    <row r="78" spans="1:18" s="230" customFormat="1" ht="12.75" hidden="1" thickBot="1" x14ac:dyDescent="0.3">
      <c r="A78" s="239"/>
      <c r="B78" s="240">
        <v>2022</v>
      </c>
      <c r="C78" s="256"/>
      <c r="D78" s="257"/>
      <c r="E78" s="257"/>
      <c r="F78" s="257"/>
      <c r="G78" s="257"/>
      <c r="H78" s="257"/>
      <c r="I78" s="258"/>
      <c r="J78" s="256"/>
      <c r="K78" s="257"/>
      <c r="L78" s="257"/>
      <c r="M78" s="257"/>
      <c r="N78" s="258"/>
      <c r="O78" s="259"/>
      <c r="P78" s="257"/>
      <c r="Q78" s="257"/>
      <c r="R78" s="244"/>
    </row>
    <row r="79" spans="1:18" s="230" customFormat="1" ht="12.75" hidden="1" thickBot="1" x14ac:dyDescent="0.3">
      <c r="A79" s="239"/>
      <c r="B79" s="240">
        <v>2023</v>
      </c>
      <c r="C79" s="256"/>
      <c r="D79" s="257"/>
      <c r="E79" s="257"/>
      <c r="F79" s="257"/>
      <c r="G79" s="257"/>
      <c r="H79" s="257"/>
      <c r="I79" s="258"/>
      <c r="J79" s="256"/>
      <c r="K79" s="257"/>
      <c r="L79" s="257"/>
      <c r="M79" s="257"/>
      <c r="N79" s="258"/>
      <c r="O79" s="259"/>
      <c r="P79" s="257"/>
      <c r="Q79" s="257"/>
      <c r="R79" s="244"/>
    </row>
    <row r="80" spans="1:18" s="230" customFormat="1" ht="12.75" hidden="1" thickBot="1" x14ac:dyDescent="0.3">
      <c r="A80" s="245"/>
      <c r="B80" s="246" t="s">
        <v>187</v>
      </c>
      <c r="C80" s="247"/>
      <c r="D80" s="248"/>
      <c r="E80" s="248"/>
      <c r="F80" s="248"/>
      <c r="G80" s="248"/>
      <c r="H80" s="248"/>
      <c r="I80" s="249"/>
      <c r="J80" s="247"/>
      <c r="K80" s="248"/>
      <c r="L80" s="248"/>
      <c r="M80" s="248"/>
      <c r="N80" s="249"/>
      <c r="O80" s="250"/>
      <c r="P80" s="248"/>
      <c r="Q80" s="248"/>
      <c r="R80" s="251"/>
    </row>
    <row r="81" spans="1:18" s="230" customFormat="1" ht="12.75" hidden="1" thickBot="1" x14ac:dyDescent="0.3">
      <c r="A81" s="231" t="s">
        <v>109</v>
      </c>
      <c r="B81" s="232">
        <v>2021</v>
      </c>
      <c r="C81" s="252"/>
      <c r="D81" s="253"/>
      <c r="E81" s="253"/>
      <c r="F81" s="253"/>
      <c r="G81" s="253"/>
      <c r="H81" s="253"/>
      <c r="I81" s="254"/>
      <c r="J81" s="252"/>
      <c r="K81" s="253"/>
      <c r="L81" s="253"/>
      <c r="M81" s="253"/>
      <c r="N81" s="254"/>
      <c r="O81" s="255"/>
      <c r="P81" s="253"/>
      <c r="Q81" s="253"/>
      <c r="R81" s="238"/>
    </row>
    <row r="82" spans="1:18" s="230" customFormat="1" ht="12.75" hidden="1" thickBot="1" x14ac:dyDescent="0.3">
      <c r="A82" s="239"/>
      <c r="B82" s="240">
        <v>2022</v>
      </c>
      <c r="C82" s="256"/>
      <c r="D82" s="257"/>
      <c r="E82" s="257"/>
      <c r="F82" s="257"/>
      <c r="G82" s="257"/>
      <c r="H82" s="257"/>
      <c r="I82" s="258"/>
      <c r="J82" s="256"/>
      <c r="K82" s="257"/>
      <c r="L82" s="257"/>
      <c r="M82" s="257"/>
      <c r="N82" s="258"/>
      <c r="O82" s="259"/>
      <c r="P82" s="257"/>
      <c r="Q82" s="257"/>
      <c r="R82" s="244"/>
    </row>
    <row r="83" spans="1:18" s="230" customFormat="1" ht="12.75" hidden="1" thickBot="1" x14ac:dyDescent="0.3">
      <c r="A83" s="239"/>
      <c r="B83" s="240">
        <v>2023</v>
      </c>
      <c r="C83" s="256"/>
      <c r="D83" s="257"/>
      <c r="E83" s="257"/>
      <c r="F83" s="257"/>
      <c r="G83" s="257"/>
      <c r="H83" s="257"/>
      <c r="I83" s="258"/>
      <c r="J83" s="256"/>
      <c r="K83" s="257"/>
      <c r="L83" s="257"/>
      <c r="M83" s="257"/>
      <c r="N83" s="258"/>
      <c r="O83" s="259"/>
      <c r="P83" s="257"/>
      <c r="Q83" s="257"/>
      <c r="R83" s="244"/>
    </row>
    <row r="84" spans="1:18" s="230" customFormat="1" ht="12.75" hidden="1" thickBot="1" x14ac:dyDescent="0.3">
      <c r="A84" s="245"/>
      <c r="B84" s="246" t="s">
        <v>187</v>
      </c>
      <c r="C84" s="247"/>
      <c r="D84" s="248"/>
      <c r="E84" s="248"/>
      <c r="F84" s="248"/>
      <c r="G84" s="248"/>
      <c r="H84" s="248"/>
      <c r="I84" s="249"/>
      <c r="J84" s="247"/>
      <c r="K84" s="248"/>
      <c r="L84" s="248"/>
      <c r="M84" s="248"/>
      <c r="N84" s="249"/>
      <c r="O84" s="250"/>
      <c r="P84" s="248"/>
      <c r="Q84" s="248"/>
      <c r="R84" s="251"/>
    </row>
    <row r="85" spans="1:18" s="230" customFormat="1" ht="12.75" hidden="1" thickBot="1" x14ac:dyDescent="0.3">
      <c r="A85" s="231" t="s">
        <v>110</v>
      </c>
      <c r="B85" s="232">
        <v>2021</v>
      </c>
      <c r="C85" s="252"/>
      <c r="D85" s="253"/>
      <c r="E85" s="253"/>
      <c r="F85" s="253"/>
      <c r="G85" s="253"/>
      <c r="H85" s="253"/>
      <c r="I85" s="254"/>
      <c r="J85" s="252"/>
      <c r="K85" s="253"/>
      <c r="L85" s="253"/>
      <c r="M85" s="253"/>
      <c r="N85" s="254"/>
      <c r="O85" s="255"/>
      <c r="P85" s="253"/>
      <c r="Q85" s="253"/>
      <c r="R85" s="238"/>
    </row>
    <row r="86" spans="1:18" s="230" customFormat="1" ht="12.75" hidden="1" thickBot="1" x14ac:dyDescent="0.3">
      <c r="A86" s="239"/>
      <c r="B86" s="240">
        <v>2022</v>
      </c>
      <c r="C86" s="256"/>
      <c r="D86" s="257"/>
      <c r="E86" s="257"/>
      <c r="F86" s="257"/>
      <c r="G86" s="257"/>
      <c r="H86" s="257"/>
      <c r="I86" s="258"/>
      <c r="J86" s="256"/>
      <c r="K86" s="257"/>
      <c r="L86" s="257"/>
      <c r="M86" s="257"/>
      <c r="N86" s="258"/>
      <c r="O86" s="259"/>
      <c r="P86" s="257"/>
      <c r="Q86" s="257"/>
      <c r="R86" s="244"/>
    </row>
    <row r="87" spans="1:18" s="230" customFormat="1" ht="12.75" hidden="1" thickBot="1" x14ac:dyDescent="0.3">
      <c r="A87" s="239"/>
      <c r="B87" s="240">
        <v>2023</v>
      </c>
      <c r="C87" s="256"/>
      <c r="D87" s="257"/>
      <c r="E87" s="257"/>
      <c r="F87" s="257"/>
      <c r="G87" s="257"/>
      <c r="H87" s="257"/>
      <c r="I87" s="258"/>
      <c r="J87" s="256"/>
      <c r="K87" s="257"/>
      <c r="L87" s="257"/>
      <c r="M87" s="257"/>
      <c r="N87" s="258"/>
      <c r="O87" s="259"/>
      <c r="P87" s="257"/>
      <c r="Q87" s="257"/>
      <c r="R87" s="244"/>
    </row>
    <row r="88" spans="1:18" s="230" customFormat="1" ht="12.75" hidden="1" thickBot="1" x14ac:dyDescent="0.3">
      <c r="A88" s="245"/>
      <c r="B88" s="246" t="s">
        <v>187</v>
      </c>
      <c r="C88" s="247"/>
      <c r="D88" s="248"/>
      <c r="E88" s="248"/>
      <c r="F88" s="248"/>
      <c r="G88" s="248"/>
      <c r="H88" s="248"/>
      <c r="I88" s="249"/>
      <c r="J88" s="247"/>
      <c r="K88" s="248"/>
      <c r="L88" s="248"/>
      <c r="M88" s="248"/>
      <c r="N88" s="249"/>
      <c r="O88" s="250"/>
      <c r="P88" s="248"/>
      <c r="Q88" s="248"/>
      <c r="R88" s="251"/>
    </row>
    <row r="89" spans="1:18" s="230" customFormat="1" ht="12.75" hidden="1" thickBot="1" x14ac:dyDescent="0.3">
      <c r="A89" s="231" t="s">
        <v>111</v>
      </c>
      <c r="B89" s="232">
        <v>2021</v>
      </c>
      <c r="C89" s="252"/>
      <c r="D89" s="253"/>
      <c r="E89" s="253"/>
      <c r="F89" s="253"/>
      <c r="G89" s="253"/>
      <c r="H89" s="253"/>
      <c r="I89" s="254"/>
      <c r="J89" s="252"/>
      <c r="K89" s="253"/>
      <c r="L89" s="253"/>
      <c r="M89" s="253"/>
      <c r="N89" s="254"/>
      <c r="O89" s="255"/>
      <c r="P89" s="253"/>
      <c r="Q89" s="253"/>
      <c r="R89" s="238"/>
    </row>
    <row r="90" spans="1:18" s="230" customFormat="1" ht="12.75" hidden="1" thickBot="1" x14ac:dyDescent="0.3">
      <c r="A90" s="239"/>
      <c r="B90" s="240">
        <v>2022</v>
      </c>
      <c r="C90" s="256"/>
      <c r="D90" s="257"/>
      <c r="E90" s="257"/>
      <c r="F90" s="257"/>
      <c r="G90" s="257"/>
      <c r="H90" s="257"/>
      <c r="I90" s="258"/>
      <c r="J90" s="256"/>
      <c r="K90" s="257"/>
      <c r="L90" s="257"/>
      <c r="M90" s="257"/>
      <c r="N90" s="258"/>
      <c r="O90" s="259"/>
      <c r="P90" s="257"/>
      <c r="Q90" s="257"/>
      <c r="R90" s="244"/>
    </row>
    <row r="91" spans="1:18" s="230" customFormat="1" ht="12.75" hidden="1" thickBot="1" x14ac:dyDescent="0.3">
      <c r="A91" s="239"/>
      <c r="B91" s="240">
        <v>2023</v>
      </c>
      <c r="C91" s="256"/>
      <c r="D91" s="257"/>
      <c r="E91" s="257"/>
      <c r="F91" s="257"/>
      <c r="G91" s="257"/>
      <c r="H91" s="257"/>
      <c r="I91" s="258"/>
      <c r="J91" s="256"/>
      <c r="K91" s="257"/>
      <c r="L91" s="257"/>
      <c r="M91" s="257"/>
      <c r="N91" s="258"/>
      <c r="O91" s="259"/>
      <c r="P91" s="257"/>
      <c r="Q91" s="257"/>
      <c r="R91" s="244"/>
    </row>
    <row r="92" spans="1:18" s="230" customFormat="1" ht="12.75" hidden="1" thickBot="1" x14ac:dyDescent="0.3">
      <c r="A92" s="245"/>
      <c r="B92" s="246" t="s">
        <v>187</v>
      </c>
      <c r="C92" s="247"/>
      <c r="D92" s="248"/>
      <c r="E92" s="248"/>
      <c r="F92" s="248"/>
      <c r="G92" s="248"/>
      <c r="H92" s="248"/>
      <c r="I92" s="249"/>
      <c r="J92" s="247"/>
      <c r="K92" s="248"/>
      <c r="L92" s="248"/>
      <c r="M92" s="248"/>
      <c r="N92" s="249"/>
      <c r="O92" s="250"/>
      <c r="P92" s="248"/>
      <c r="Q92" s="248"/>
      <c r="R92" s="251"/>
    </row>
    <row r="93" spans="1:18" s="230" customFormat="1" ht="12.75" hidden="1" thickBot="1" x14ac:dyDescent="0.3">
      <c r="A93" s="231" t="s">
        <v>112</v>
      </c>
      <c r="B93" s="232">
        <v>2021</v>
      </c>
      <c r="C93" s="252"/>
      <c r="D93" s="253"/>
      <c r="E93" s="253"/>
      <c r="F93" s="253"/>
      <c r="G93" s="253"/>
      <c r="H93" s="253"/>
      <c r="I93" s="254"/>
      <c r="J93" s="252"/>
      <c r="K93" s="253"/>
      <c r="L93" s="253"/>
      <c r="M93" s="253"/>
      <c r="N93" s="254"/>
      <c r="O93" s="255"/>
      <c r="P93" s="253"/>
      <c r="Q93" s="253"/>
      <c r="R93" s="238"/>
    </row>
    <row r="94" spans="1:18" s="230" customFormat="1" ht="12.75" hidden="1" thickBot="1" x14ac:dyDescent="0.3">
      <c r="A94" s="239"/>
      <c r="B94" s="240">
        <v>2022</v>
      </c>
      <c r="C94" s="256"/>
      <c r="D94" s="257"/>
      <c r="E94" s="257"/>
      <c r="F94" s="257"/>
      <c r="G94" s="257"/>
      <c r="H94" s="257"/>
      <c r="I94" s="258"/>
      <c r="J94" s="256"/>
      <c r="K94" s="257"/>
      <c r="L94" s="257"/>
      <c r="M94" s="257"/>
      <c r="N94" s="258"/>
      <c r="O94" s="259"/>
      <c r="P94" s="257"/>
      <c r="Q94" s="257"/>
      <c r="R94" s="244"/>
    </row>
    <row r="95" spans="1:18" s="230" customFormat="1" ht="12.75" hidden="1" thickBot="1" x14ac:dyDescent="0.3">
      <c r="A95" s="239"/>
      <c r="B95" s="240">
        <v>2023</v>
      </c>
      <c r="C95" s="256"/>
      <c r="D95" s="257"/>
      <c r="E95" s="257"/>
      <c r="F95" s="257"/>
      <c r="G95" s="257"/>
      <c r="H95" s="257"/>
      <c r="I95" s="258"/>
      <c r="J95" s="256"/>
      <c r="K95" s="257"/>
      <c r="L95" s="257"/>
      <c r="M95" s="257"/>
      <c r="N95" s="258"/>
      <c r="O95" s="259"/>
      <c r="P95" s="257"/>
      <c r="Q95" s="257"/>
      <c r="R95" s="244"/>
    </row>
    <row r="96" spans="1:18" s="230" customFormat="1" ht="12.75" hidden="1" thickBot="1" x14ac:dyDescent="0.3">
      <c r="A96" s="245"/>
      <c r="B96" s="246" t="s">
        <v>187</v>
      </c>
      <c r="C96" s="247"/>
      <c r="D96" s="248"/>
      <c r="E96" s="248"/>
      <c r="F96" s="248"/>
      <c r="G96" s="248"/>
      <c r="H96" s="248"/>
      <c r="I96" s="249"/>
      <c r="J96" s="247"/>
      <c r="K96" s="248"/>
      <c r="L96" s="248"/>
      <c r="M96" s="248"/>
      <c r="N96" s="249"/>
      <c r="O96" s="250"/>
      <c r="P96" s="248"/>
      <c r="Q96" s="248"/>
      <c r="R96" s="260"/>
    </row>
    <row r="97" spans="1:18" s="230" customFormat="1" x14ac:dyDescent="0.25">
      <c r="A97" s="231" t="s">
        <v>113</v>
      </c>
      <c r="B97" s="232">
        <v>2021</v>
      </c>
      <c r="C97" s="233"/>
      <c r="D97" s="234"/>
      <c r="E97" s="234">
        <v>4398812</v>
      </c>
      <c r="F97" s="234"/>
      <c r="G97" s="234"/>
      <c r="H97" s="234"/>
      <c r="I97" s="235">
        <f>SUM(C97:H97)</f>
        <v>4398812</v>
      </c>
      <c r="J97" s="233">
        <v>0</v>
      </c>
      <c r="K97" s="234">
        <v>0</v>
      </c>
      <c r="L97" s="234">
        <v>0</v>
      </c>
      <c r="M97" s="234">
        <v>0</v>
      </c>
      <c r="N97" s="235">
        <f t="shared" ref="N97:N98" si="2">SUM(J97:M97)</f>
        <v>0</v>
      </c>
      <c r="O97" s="237">
        <v>0</v>
      </c>
      <c r="P97" s="242">
        <f t="shared" ref="P97:P98" si="3">SUM(O97)</f>
        <v>0</v>
      </c>
      <c r="Q97" s="242">
        <f t="shared" ref="Q97:Q98" si="4">I97+N97+P97</f>
        <v>4398812</v>
      </c>
      <c r="R97" s="244">
        <f t="shared" ref="R97:R98" si="5">Q97/Q105</f>
        <v>2.7066955082249679E-2</v>
      </c>
    </row>
    <row r="98" spans="1:18" s="230" customFormat="1" x14ac:dyDescent="0.25">
      <c r="A98" s="239"/>
      <c r="B98" s="240">
        <v>2022</v>
      </c>
      <c r="C98" s="241"/>
      <c r="D98" s="242"/>
      <c r="E98" s="242">
        <v>3186671</v>
      </c>
      <c r="F98" s="242"/>
      <c r="G98" s="242"/>
      <c r="H98" s="242"/>
      <c r="I98" s="235">
        <f t="shared" ref="I98:I99" si="6">SUM(C98:H98)</f>
        <v>3186671</v>
      </c>
      <c r="J98" s="241">
        <v>0</v>
      </c>
      <c r="K98" s="242">
        <v>0</v>
      </c>
      <c r="L98" s="242">
        <v>0</v>
      </c>
      <c r="M98" s="242">
        <v>0</v>
      </c>
      <c r="N98" s="235">
        <f t="shared" si="2"/>
        <v>0</v>
      </c>
      <c r="O98" s="243">
        <v>0</v>
      </c>
      <c r="P98" s="242">
        <f t="shared" si="3"/>
        <v>0</v>
      </c>
      <c r="Q98" s="242">
        <f t="shared" si="4"/>
        <v>3186671</v>
      </c>
      <c r="R98" s="244">
        <f t="shared" si="5"/>
        <v>1.2583768691649237E-2</v>
      </c>
    </row>
    <row r="99" spans="1:18" s="230" customFormat="1" x14ac:dyDescent="0.25">
      <c r="A99" s="239"/>
      <c r="B99" s="240">
        <v>2023</v>
      </c>
      <c r="C99" s="241">
        <v>0</v>
      </c>
      <c r="D99" s="242">
        <v>0</v>
      </c>
      <c r="E99" s="242">
        <v>3010948</v>
      </c>
      <c r="F99" s="242">
        <v>0</v>
      </c>
      <c r="G99" s="242">
        <v>0</v>
      </c>
      <c r="H99" s="242">
        <v>0</v>
      </c>
      <c r="I99" s="235">
        <f t="shared" si="6"/>
        <v>3010948</v>
      </c>
      <c r="J99" s="241">
        <v>0</v>
      </c>
      <c r="K99" s="242">
        <v>0</v>
      </c>
      <c r="L99" s="242">
        <v>0</v>
      </c>
      <c r="M99" s="242">
        <v>0</v>
      </c>
      <c r="N99" s="235">
        <f>SUM(J99:M99)</f>
        <v>0</v>
      </c>
      <c r="O99" s="243">
        <v>0</v>
      </c>
      <c r="P99" s="242">
        <f>SUM(O99)</f>
        <v>0</v>
      </c>
      <c r="Q99" s="242">
        <f>I99+N99+P99</f>
        <v>3010948</v>
      </c>
      <c r="R99" s="244">
        <f>Q99/Q107</f>
        <v>5.1894974890567963E-2</v>
      </c>
    </row>
    <row r="100" spans="1:18" s="230" customFormat="1" ht="12.75" thickBot="1" x14ac:dyDescent="0.3">
      <c r="A100" s="245"/>
      <c r="B100" s="246" t="s">
        <v>187</v>
      </c>
      <c r="C100" s="247"/>
      <c r="D100" s="248"/>
      <c r="E100" s="248"/>
      <c r="F100" s="248"/>
      <c r="G100" s="248"/>
      <c r="H100" s="248"/>
      <c r="I100" s="249"/>
      <c r="J100" s="247"/>
      <c r="K100" s="248"/>
      <c r="L100" s="248"/>
      <c r="M100" s="248"/>
      <c r="N100" s="249"/>
      <c r="O100" s="250"/>
      <c r="P100" s="248"/>
      <c r="Q100" s="248"/>
      <c r="R100" s="251"/>
    </row>
    <row r="101" spans="1:18" hidden="1" x14ac:dyDescent="0.2">
      <c r="A101" s="29" t="s">
        <v>114</v>
      </c>
      <c r="B101" s="30">
        <v>2021</v>
      </c>
      <c r="C101" s="31"/>
      <c r="D101" s="32"/>
      <c r="E101" s="32"/>
      <c r="F101" s="32"/>
      <c r="G101" s="32"/>
      <c r="H101" s="32"/>
      <c r="I101" s="33"/>
      <c r="J101" s="31"/>
      <c r="K101" s="32"/>
      <c r="L101" s="32"/>
      <c r="M101" s="32"/>
      <c r="N101" s="33"/>
      <c r="O101" s="34"/>
      <c r="P101" s="32"/>
      <c r="Q101" s="32"/>
      <c r="R101" s="238"/>
    </row>
    <row r="102" spans="1:18" hidden="1" x14ac:dyDescent="0.2">
      <c r="A102" s="35"/>
      <c r="B102" s="36">
        <v>2022</v>
      </c>
      <c r="C102" s="37"/>
      <c r="D102" s="38"/>
      <c r="E102" s="38"/>
      <c r="F102" s="38"/>
      <c r="G102" s="38"/>
      <c r="H102" s="38"/>
      <c r="I102" s="39"/>
      <c r="J102" s="37"/>
      <c r="K102" s="38"/>
      <c r="L102" s="38"/>
      <c r="M102" s="38"/>
      <c r="N102" s="39"/>
      <c r="O102" s="40"/>
      <c r="P102" s="38"/>
      <c r="Q102" s="38"/>
      <c r="R102" s="244"/>
    </row>
    <row r="103" spans="1:18" hidden="1" x14ac:dyDescent="0.2">
      <c r="A103" s="35"/>
      <c r="B103" s="36">
        <v>2023</v>
      </c>
      <c r="C103" s="37"/>
      <c r="D103" s="38"/>
      <c r="E103" s="38"/>
      <c r="F103" s="38"/>
      <c r="G103" s="38"/>
      <c r="H103" s="38"/>
      <c r="I103" s="39"/>
      <c r="J103" s="37"/>
      <c r="K103" s="38"/>
      <c r="L103" s="38"/>
      <c r="M103" s="38"/>
      <c r="N103" s="39"/>
      <c r="O103" s="40"/>
      <c r="P103" s="38"/>
      <c r="Q103" s="38"/>
      <c r="R103" s="244"/>
    </row>
    <row r="104" spans="1:18" hidden="1" x14ac:dyDescent="0.2">
      <c r="A104" s="118"/>
      <c r="B104" s="119" t="s">
        <v>187</v>
      </c>
      <c r="C104" s="120"/>
      <c r="D104" s="121"/>
      <c r="E104" s="121"/>
      <c r="F104" s="121"/>
      <c r="G104" s="121"/>
      <c r="H104" s="121"/>
      <c r="I104" s="122"/>
      <c r="J104" s="120"/>
      <c r="K104" s="121"/>
      <c r="L104" s="121"/>
      <c r="M104" s="121"/>
      <c r="N104" s="122"/>
      <c r="O104" s="123"/>
      <c r="P104" s="121"/>
      <c r="Q104" s="121"/>
      <c r="R104" s="261"/>
    </row>
    <row r="105" spans="1:18" s="230" customFormat="1" ht="24.75" customHeight="1" x14ac:dyDescent="0.25">
      <c r="A105" s="363" t="s">
        <v>36</v>
      </c>
      <c r="B105" s="227">
        <v>2021</v>
      </c>
      <c r="C105" s="228">
        <f t="shared" ref="C105:Q105" si="7">C13+C97</f>
        <v>0</v>
      </c>
      <c r="D105" s="228">
        <f t="shared" si="7"/>
        <v>41324952</v>
      </c>
      <c r="E105" s="228">
        <f t="shared" si="7"/>
        <v>4398812</v>
      </c>
      <c r="F105" s="228">
        <f t="shared" si="7"/>
        <v>113562189</v>
      </c>
      <c r="G105" s="228">
        <f t="shared" si="7"/>
        <v>0</v>
      </c>
      <c r="H105" s="228">
        <f t="shared" si="7"/>
        <v>230000</v>
      </c>
      <c r="I105" s="228">
        <f t="shared" si="7"/>
        <v>159515953</v>
      </c>
      <c r="J105" s="228">
        <f t="shared" si="7"/>
        <v>0</v>
      </c>
      <c r="K105" s="228">
        <f t="shared" si="7"/>
        <v>0</v>
      </c>
      <c r="L105" s="228">
        <f t="shared" si="7"/>
        <v>3000000</v>
      </c>
      <c r="M105" s="228">
        <f t="shared" si="7"/>
        <v>0</v>
      </c>
      <c r="N105" s="228">
        <f t="shared" si="7"/>
        <v>3000000</v>
      </c>
      <c r="O105" s="228">
        <f t="shared" si="7"/>
        <v>0</v>
      </c>
      <c r="P105" s="228">
        <f t="shared" si="7"/>
        <v>0</v>
      </c>
      <c r="Q105" s="228">
        <f t="shared" si="7"/>
        <v>162515953</v>
      </c>
      <c r="R105" s="229">
        <f t="shared" ref="R105:R106" si="8">+R13+R97</f>
        <v>1</v>
      </c>
    </row>
    <row r="106" spans="1:18" s="230" customFormat="1" ht="21" customHeight="1" x14ac:dyDescent="0.25">
      <c r="A106" s="363"/>
      <c r="B106" s="227">
        <v>2022</v>
      </c>
      <c r="C106" s="228">
        <f t="shared" ref="C106:Q106" si="9">C14+C98</f>
        <v>0</v>
      </c>
      <c r="D106" s="228">
        <f t="shared" si="9"/>
        <v>80579024</v>
      </c>
      <c r="E106" s="228">
        <f t="shared" si="9"/>
        <v>3186671</v>
      </c>
      <c r="F106" s="228">
        <f t="shared" si="9"/>
        <v>166345161</v>
      </c>
      <c r="G106" s="228">
        <f t="shared" si="9"/>
        <v>0</v>
      </c>
      <c r="H106" s="228">
        <f t="shared" si="9"/>
        <v>125760</v>
      </c>
      <c r="I106" s="228">
        <f t="shared" si="9"/>
        <v>250236616</v>
      </c>
      <c r="J106" s="228">
        <f t="shared" si="9"/>
        <v>0</v>
      </c>
      <c r="K106" s="228">
        <f t="shared" si="9"/>
        <v>0</v>
      </c>
      <c r="L106" s="228">
        <f t="shared" si="9"/>
        <v>3000000</v>
      </c>
      <c r="M106" s="228">
        <f t="shared" si="9"/>
        <v>0</v>
      </c>
      <c r="N106" s="228">
        <f t="shared" si="9"/>
        <v>3000000</v>
      </c>
      <c r="O106" s="228">
        <f t="shared" si="9"/>
        <v>0</v>
      </c>
      <c r="P106" s="228">
        <f t="shared" si="9"/>
        <v>0</v>
      </c>
      <c r="Q106" s="228">
        <f t="shared" si="9"/>
        <v>253236616</v>
      </c>
      <c r="R106" s="229">
        <f t="shared" si="8"/>
        <v>1</v>
      </c>
    </row>
    <row r="107" spans="1:18" s="230" customFormat="1" ht="21" customHeight="1" x14ac:dyDescent="0.25">
      <c r="A107" s="363"/>
      <c r="B107" s="227">
        <v>2023</v>
      </c>
      <c r="C107" s="228">
        <f>C15+C99</f>
        <v>0</v>
      </c>
      <c r="D107" s="228">
        <f t="shared" ref="D107:Q107" si="10">D15+D99</f>
        <v>23882561</v>
      </c>
      <c r="E107" s="228">
        <f t="shared" si="10"/>
        <v>3010948</v>
      </c>
      <c r="F107" s="228">
        <f t="shared" si="10"/>
        <v>30954770</v>
      </c>
      <c r="G107" s="228">
        <f t="shared" si="10"/>
        <v>0</v>
      </c>
      <c r="H107" s="228">
        <f t="shared" si="10"/>
        <v>171751</v>
      </c>
      <c r="I107" s="228">
        <f t="shared" si="10"/>
        <v>58020030</v>
      </c>
      <c r="J107" s="228">
        <f t="shared" si="10"/>
        <v>0</v>
      </c>
      <c r="K107" s="228">
        <f t="shared" si="10"/>
        <v>0</v>
      </c>
      <c r="L107" s="228">
        <f t="shared" si="10"/>
        <v>0</v>
      </c>
      <c r="M107" s="228">
        <f t="shared" si="10"/>
        <v>0</v>
      </c>
      <c r="N107" s="228">
        <f t="shared" si="10"/>
        <v>0</v>
      </c>
      <c r="O107" s="228">
        <f t="shared" si="10"/>
        <v>0</v>
      </c>
      <c r="P107" s="228">
        <f t="shared" si="10"/>
        <v>0</v>
      </c>
      <c r="Q107" s="228">
        <f t="shared" si="10"/>
        <v>58020030</v>
      </c>
      <c r="R107" s="229">
        <f>+R15+R99</f>
        <v>1</v>
      </c>
    </row>
    <row r="108" spans="1:18" s="230" customFormat="1" ht="34.5" customHeight="1" x14ac:dyDescent="0.25">
      <c r="A108" s="363"/>
      <c r="B108" s="124" t="s">
        <v>1098</v>
      </c>
      <c r="C108" s="229"/>
      <c r="D108" s="229">
        <f>(D107-D106)/D106</f>
        <v>-0.70361317605435381</v>
      </c>
      <c r="E108" s="229">
        <f t="shared" ref="E108:R108" si="11">E107/E106</f>
        <v>0.94485687414860209</v>
      </c>
      <c r="F108" s="229">
        <f t="shared" si="11"/>
        <v>0.1860875892867121</v>
      </c>
      <c r="G108" s="229"/>
      <c r="H108" s="229">
        <f t="shared" si="11"/>
        <v>1.3657045165394401</v>
      </c>
      <c r="I108" s="229">
        <f t="shared" si="11"/>
        <v>0.23186067222072729</v>
      </c>
      <c r="J108" s="229"/>
      <c r="K108" s="229"/>
      <c r="L108" s="229">
        <f t="shared" si="11"/>
        <v>0</v>
      </c>
      <c r="M108" s="229"/>
      <c r="N108" s="229">
        <f t="shared" si="11"/>
        <v>0</v>
      </c>
      <c r="O108" s="229"/>
      <c r="P108" s="229"/>
      <c r="Q108" s="229">
        <f t="shared" si="11"/>
        <v>0.22911390507603371</v>
      </c>
      <c r="R108" s="229">
        <f t="shared" si="11"/>
        <v>1</v>
      </c>
    </row>
  </sheetData>
  <mergeCells count="9">
    <mergeCell ref="A1:R1"/>
    <mergeCell ref="B2:R2"/>
    <mergeCell ref="A105:A108"/>
    <mergeCell ref="Q3:R3"/>
    <mergeCell ref="A3:A4"/>
    <mergeCell ref="B3:B4"/>
    <mergeCell ref="C3:I3"/>
    <mergeCell ref="J3:N3"/>
    <mergeCell ref="O3:P3"/>
  </mergeCells>
  <pageMargins left="0.70866141732283472" right="0.70866141732283472" top="0.74803149606299213" bottom="0.74803149606299213" header="0.31496062992125984" footer="0.31496062992125984"/>
  <pageSetup scale="39" orientation="portrait" r:id="rId1"/>
  <headerFooter>
    <oddHeader>&amp;C&amp;"-,Negrita"&amp;24PROYECTO DE PRESUPUESTO 2023</oddHeader>
  </headerFooter>
  <ignoredErrors>
    <ignoredError sqref="I13:I15 I97:I9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9"/>
  <sheetViews>
    <sheetView view="pageBreakPreview" zoomScale="60" zoomScaleNormal="100" workbookViewId="0">
      <selection activeCell="D9" sqref="D9"/>
    </sheetView>
  </sheetViews>
  <sheetFormatPr baseColWidth="10" defaultColWidth="11.28515625" defaultRowHeight="15" x14ac:dyDescent="0.25"/>
  <cols>
    <col min="1" max="1" width="17.42578125" customWidth="1"/>
    <col min="2" max="5" width="10.140625" customWidth="1"/>
    <col min="6" max="6" width="12.7109375" customWidth="1"/>
    <col min="11" max="11" width="12.7109375" customWidth="1"/>
    <col min="13" max="13" width="12.7109375" customWidth="1"/>
  </cols>
  <sheetData>
    <row r="1" spans="1:13" ht="29.25" customHeight="1" x14ac:dyDescent="0.25">
      <c r="A1" s="368" t="s">
        <v>192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</row>
    <row r="2" spans="1:13" ht="22.5" customHeight="1" x14ac:dyDescent="0.25">
      <c r="A2" s="126" t="s">
        <v>191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</row>
    <row r="3" spans="1:13" s="19" customFormat="1" ht="28.35" customHeight="1" x14ac:dyDescent="0.25">
      <c r="A3" s="127" t="s">
        <v>37</v>
      </c>
      <c r="B3" s="370">
        <v>2021</v>
      </c>
      <c r="C3" s="371"/>
      <c r="D3" s="371"/>
      <c r="E3" s="371"/>
      <c r="F3" s="372"/>
      <c r="G3" s="370" t="s">
        <v>38</v>
      </c>
      <c r="H3" s="371"/>
      <c r="I3" s="371"/>
      <c r="J3" s="371"/>
      <c r="K3" s="372"/>
      <c r="L3" s="361" t="s">
        <v>39</v>
      </c>
      <c r="M3" s="361"/>
    </row>
    <row r="4" spans="1:13" s="19" customFormat="1" ht="48.75" customHeight="1" x14ac:dyDescent="0.25">
      <c r="A4" s="110" t="s">
        <v>40</v>
      </c>
      <c r="B4" s="128" t="s">
        <v>41</v>
      </c>
      <c r="C4" s="128" t="s">
        <v>42</v>
      </c>
      <c r="D4" s="128" t="s">
        <v>43</v>
      </c>
      <c r="E4" s="128" t="s">
        <v>31</v>
      </c>
      <c r="F4" s="129" t="s">
        <v>178</v>
      </c>
      <c r="G4" s="128" t="s">
        <v>41</v>
      </c>
      <c r="H4" s="128" t="s">
        <v>42</v>
      </c>
      <c r="I4" s="128" t="s">
        <v>43</v>
      </c>
      <c r="J4" s="128" t="s">
        <v>31</v>
      </c>
      <c r="K4" s="129" t="s">
        <v>178</v>
      </c>
      <c r="L4" s="128" t="s">
        <v>41</v>
      </c>
      <c r="M4" s="129" t="s">
        <v>178</v>
      </c>
    </row>
    <row r="5" spans="1:13" s="1" customFormat="1" ht="63.75" x14ac:dyDescent="0.2">
      <c r="A5" s="25" t="s">
        <v>44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s="1" customFormat="1" ht="76.5" x14ac:dyDescent="0.2">
      <c r="A6" s="24" t="s">
        <v>45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s="1" customFormat="1" ht="20.25" customHeight="1" x14ac:dyDescent="0.2">
      <c r="A7" s="24" t="s">
        <v>46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s="1" customFormat="1" ht="21" customHeight="1" x14ac:dyDescent="0.2">
      <c r="A8" s="24" t="s">
        <v>47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s="1" customFormat="1" ht="21" customHeight="1" x14ac:dyDescent="0.2">
      <c r="A9" s="24" t="s">
        <v>48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s="1" customFormat="1" ht="22.5" customHeight="1" x14ac:dyDescent="0.2">
      <c r="A10" s="24" t="s">
        <v>49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s="1" customFormat="1" ht="76.5" x14ac:dyDescent="0.2">
      <c r="A11" s="24" t="s">
        <v>50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s="1" customFormat="1" ht="12.75" x14ac:dyDescent="0.2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s="1" customFormat="1" ht="12.75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s="1" customFormat="1" ht="12.75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 s="1" customFormat="1" ht="12.75" x14ac:dyDescent="0.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3" s="1" customFormat="1" ht="12.75" x14ac:dyDescent="0.2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</row>
    <row r="17" spans="1:13" s="21" customFormat="1" ht="22.5" customHeight="1" x14ac:dyDescent="0.25">
      <c r="A17" s="130" t="s">
        <v>53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</row>
    <row r="18" spans="1:13" x14ac:dyDescent="0.25">
      <c r="A18" s="22" t="s">
        <v>51</v>
      </c>
    </row>
    <row r="19" spans="1:13" x14ac:dyDescent="0.25">
      <c r="A19" s="22" t="s">
        <v>52</v>
      </c>
    </row>
  </sheetData>
  <mergeCells count="5">
    <mergeCell ref="L3:M3"/>
    <mergeCell ref="A1:M1"/>
    <mergeCell ref="B2:M2"/>
    <mergeCell ref="B3:F3"/>
    <mergeCell ref="G3:K3"/>
  </mergeCells>
  <pageMargins left="0.70866141732283472" right="0.70866141732283472" top="0.74803149606299213" bottom="0.74803149606299213" header="0.31496062992125984" footer="0.31496062992125984"/>
  <pageSetup scale="39" orientation="portrait" r:id="rId1"/>
  <headerFooter>
    <oddHeader>&amp;C&amp;"-,Negrita"&amp;24PROYECTO DE PRESUPUESTO 2023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38"/>
  <sheetViews>
    <sheetView view="pageBreakPreview" topLeftCell="A2" zoomScale="60" zoomScaleNormal="100" workbookViewId="0">
      <selection activeCell="D9" sqref="D9"/>
    </sheetView>
  </sheetViews>
  <sheetFormatPr baseColWidth="10" defaultColWidth="11.42578125" defaultRowHeight="12" x14ac:dyDescent="0.2"/>
  <cols>
    <col min="1" max="1" width="17.42578125" style="27" customWidth="1"/>
    <col min="2" max="4" width="12.7109375" style="27" customWidth="1"/>
    <col min="5" max="5" width="13.140625" style="27" customWidth="1"/>
    <col min="6" max="6" width="12.7109375" style="27" customWidth="1"/>
    <col min="7" max="7" width="14.28515625" style="27" customWidth="1"/>
    <col min="8" max="8" width="12.7109375" style="27" customWidth="1"/>
    <col min="9" max="9" width="15" style="27" customWidth="1"/>
    <col min="10" max="10" width="12.7109375" style="27" customWidth="1"/>
    <col min="11" max="16384" width="11.42578125" style="27"/>
  </cols>
  <sheetData>
    <row r="1" spans="1:21" s="58" customFormat="1" ht="20.25" x14ac:dyDescent="0.2">
      <c r="A1" s="373" t="s">
        <v>258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21" ht="18" x14ac:dyDescent="0.2">
      <c r="A2" s="78" t="s">
        <v>5</v>
      </c>
      <c r="B2" s="378" t="s">
        <v>267</v>
      </c>
      <c r="C2" s="379"/>
      <c r="D2" s="379"/>
      <c r="E2" s="379"/>
      <c r="F2" s="379"/>
      <c r="G2" s="379"/>
      <c r="H2" s="379"/>
      <c r="I2" s="379"/>
      <c r="J2" s="380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x14ac:dyDescent="0.2">
      <c r="A3" s="80" t="s">
        <v>307</v>
      </c>
      <c r="B3" s="381"/>
      <c r="C3" s="382"/>
      <c r="D3" s="382"/>
      <c r="E3" s="382"/>
      <c r="F3" s="382"/>
      <c r="G3" s="382"/>
      <c r="H3" s="382"/>
      <c r="I3" s="382"/>
      <c r="J3" s="383"/>
    </row>
    <row r="4" spans="1:21" x14ac:dyDescent="0.2">
      <c r="A4" s="376" t="s">
        <v>265</v>
      </c>
      <c r="B4" s="374" t="s">
        <v>193</v>
      </c>
      <c r="C4" s="374" t="s">
        <v>115</v>
      </c>
      <c r="D4" s="374" t="s">
        <v>194</v>
      </c>
      <c r="E4" s="374" t="s">
        <v>196</v>
      </c>
      <c r="F4" s="374" t="s">
        <v>195</v>
      </c>
      <c r="G4" s="374" t="s">
        <v>197</v>
      </c>
      <c r="H4" s="374" t="s">
        <v>199</v>
      </c>
      <c r="I4" s="374" t="s">
        <v>198</v>
      </c>
      <c r="J4" s="374" t="s">
        <v>200</v>
      </c>
    </row>
    <row r="5" spans="1:21" x14ac:dyDescent="0.2">
      <c r="A5" s="377"/>
      <c r="B5" s="375"/>
      <c r="C5" s="375"/>
      <c r="D5" s="375"/>
      <c r="E5" s="375"/>
      <c r="F5" s="375"/>
      <c r="G5" s="375"/>
      <c r="H5" s="375"/>
      <c r="I5" s="375"/>
      <c r="J5" s="375"/>
    </row>
    <row r="6" spans="1:21" x14ac:dyDescent="0.2">
      <c r="A6" s="142" t="s">
        <v>116</v>
      </c>
      <c r="B6" s="320">
        <v>726450</v>
      </c>
      <c r="C6" s="320">
        <v>491061</v>
      </c>
      <c r="D6" s="320">
        <v>1919979</v>
      </c>
      <c r="E6" s="320">
        <v>617703</v>
      </c>
      <c r="F6" s="320">
        <f>5400+5000</f>
        <v>10400</v>
      </c>
      <c r="G6" s="320">
        <f>D6-B6</f>
        <v>1193529</v>
      </c>
      <c r="H6" s="322">
        <f>(D6-B6)/B6</f>
        <v>1.6429609746025191</v>
      </c>
      <c r="I6" s="320">
        <f>F6-D6</f>
        <v>-1909579</v>
      </c>
      <c r="J6" s="322">
        <f>(F6-D6)/D6</f>
        <v>-0.99458327408789371</v>
      </c>
    </row>
    <row r="7" spans="1:21" x14ac:dyDescent="0.2">
      <c r="A7" s="142" t="s">
        <v>273</v>
      </c>
      <c r="B7" s="320">
        <v>9724800</v>
      </c>
      <c r="C7" s="320">
        <v>5326166</v>
      </c>
      <c r="D7" s="320">
        <v>8627263</v>
      </c>
      <c r="E7" s="320">
        <v>13761665</v>
      </c>
      <c r="F7" s="320">
        <f>1522139+375000</f>
        <v>1897139</v>
      </c>
      <c r="G7" s="320">
        <f t="shared" ref="G7:G33" si="0">D7-B7</f>
        <v>-1097537</v>
      </c>
      <c r="H7" s="322">
        <f t="shared" ref="H7:H34" si="1">(D7-B7)/B7</f>
        <v>-0.11285959608423823</v>
      </c>
      <c r="I7" s="320">
        <f t="shared" ref="I7:I33" si="2">F7-D7</f>
        <v>-6730124</v>
      </c>
      <c r="J7" s="322">
        <f t="shared" ref="J7:J33" si="3">(F7-D7)/D7</f>
        <v>-0.78009955185091728</v>
      </c>
    </row>
    <row r="8" spans="1:21" x14ac:dyDescent="0.2">
      <c r="A8" s="142" t="s">
        <v>271</v>
      </c>
      <c r="B8" s="320">
        <v>1121930</v>
      </c>
      <c r="C8" s="320">
        <v>845318</v>
      </c>
      <c r="D8" s="320">
        <v>2110774</v>
      </c>
      <c r="E8" s="320">
        <v>1249929</v>
      </c>
      <c r="F8" s="320">
        <f>102306+5000</f>
        <v>107306</v>
      </c>
      <c r="G8" s="320">
        <f t="shared" si="0"/>
        <v>988844</v>
      </c>
      <c r="H8" s="322">
        <f t="shared" si="1"/>
        <v>0.8813776260551015</v>
      </c>
      <c r="I8" s="320">
        <f t="shared" si="2"/>
        <v>-2003468</v>
      </c>
      <c r="J8" s="322">
        <f t="shared" si="3"/>
        <v>-0.94916272419501091</v>
      </c>
    </row>
    <row r="9" spans="1:21" x14ac:dyDescent="0.2">
      <c r="A9" s="142" t="s">
        <v>117</v>
      </c>
      <c r="B9" s="320">
        <v>0</v>
      </c>
      <c r="C9" s="320">
        <v>0</v>
      </c>
      <c r="D9" s="320">
        <v>0</v>
      </c>
      <c r="E9" s="320">
        <v>0</v>
      </c>
      <c r="F9" s="320">
        <v>0</v>
      </c>
      <c r="G9" s="320">
        <f t="shared" si="0"/>
        <v>0</v>
      </c>
      <c r="H9" s="322"/>
      <c r="I9" s="320">
        <f t="shared" si="2"/>
        <v>0</v>
      </c>
      <c r="J9" s="322"/>
    </row>
    <row r="10" spans="1:21" x14ac:dyDescent="0.2">
      <c r="A10" s="142" t="s">
        <v>272</v>
      </c>
      <c r="B10" s="320">
        <v>0</v>
      </c>
      <c r="C10" s="320">
        <v>0</v>
      </c>
      <c r="D10" s="320">
        <v>0</v>
      </c>
      <c r="E10" s="320">
        <v>0</v>
      </c>
      <c r="F10" s="320">
        <v>600</v>
      </c>
      <c r="G10" s="320">
        <f t="shared" si="0"/>
        <v>0</v>
      </c>
      <c r="H10" s="322"/>
      <c r="I10" s="320">
        <f t="shared" si="2"/>
        <v>600</v>
      </c>
      <c r="J10" s="322"/>
    </row>
    <row r="11" spans="1:21" x14ac:dyDescent="0.2">
      <c r="A11" s="142" t="s">
        <v>281</v>
      </c>
      <c r="B11" s="320">
        <v>250000</v>
      </c>
      <c r="C11" s="320">
        <v>31722</v>
      </c>
      <c r="D11" s="320">
        <v>200000</v>
      </c>
      <c r="E11" s="320">
        <v>218880</v>
      </c>
      <c r="F11" s="320">
        <v>70000</v>
      </c>
      <c r="G11" s="320">
        <f t="shared" si="0"/>
        <v>-50000</v>
      </c>
      <c r="H11" s="322">
        <f t="shared" si="1"/>
        <v>-0.2</v>
      </c>
      <c r="I11" s="320">
        <f t="shared" si="2"/>
        <v>-130000</v>
      </c>
      <c r="J11" s="322">
        <f t="shared" si="3"/>
        <v>-0.65</v>
      </c>
    </row>
    <row r="12" spans="1:21" x14ac:dyDescent="0.2">
      <c r="A12" s="142" t="s">
        <v>118</v>
      </c>
      <c r="B12" s="320">
        <v>213200</v>
      </c>
      <c r="C12" s="320">
        <v>115694</v>
      </c>
      <c r="D12" s="320">
        <v>213800</v>
      </c>
      <c r="E12" s="320">
        <v>214403</v>
      </c>
      <c r="F12" s="320">
        <v>251784</v>
      </c>
      <c r="G12" s="320">
        <f t="shared" si="0"/>
        <v>600</v>
      </c>
      <c r="H12" s="322">
        <f t="shared" si="1"/>
        <v>2.8142589118198874E-3</v>
      </c>
      <c r="I12" s="320">
        <f t="shared" si="2"/>
        <v>37984</v>
      </c>
      <c r="J12" s="322">
        <f t="shared" si="3"/>
        <v>0.17766136576239477</v>
      </c>
    </row>
    <row r="13" spans="1:21" x14ac:dyDescent="0.2">
      <c r="A13" s="142" t="s">
        <v>119</v>
      </c>
      <c r="B13" s="320">
        <f>0+0+615500+24000+1166000+545500+130000</f>
        <v>2481000</v>
      </c>
      <c r="C13" s="320">
        <f>600+1307+319765+16384+94844+208732+80400</f>
        <v>722032</v>
      </c>
      <c r="D13" s="320">
        <f>641100+18000+201969+750375+260000</f>
        <v>1871444</v>
      </c>
      <c r="E13" s="320">
        <f>2740+2600+287247+6955+190816+500716+442704</f>
        <v>1433778</v>
      </c>
      <c r="F13" s="320">
        <f>327908+380000</f>
        <v>707908</v>
      </c>
      <c r="G13" s="320">
        <f t="shared" si="0"/>
        <v>-609556</v>
      </c>
      <c r="H13" s="322">
        <f t="shared" si="1"/>
        <v>-0.24568964127367995</v>
      </c>
      <c r="I13" s="320">
        <f t="shared" si="2"/>
        <v>-1163536</v>
      </c>
      <c r="J13" s="322">
        <f t="shared" si="3"/>
        <v>-0.6217316681663998</v>
      </c>
    </row>
    <row r="14" spans="1:21" x14ac:dyDescent="0.2">
      <c r="A14" s="142" t="s">
        <v>120</v>
      </c>
      <c r="B14" s="320">
        <v>5920052</v>
      </c>
      <c r="C14" s="320">
        <v>9101031</v>
      </c>
      <c r="D14" s="320">
        <v>8807280</v>
      </c>
      <c r="E14" s="320">
        <v>17241475</v>
      </c>
      <c r="F14" s="320">
        <v>8099723</v>
      </c>
      <c r="G14" s="320">
        <f t="shared" si="0"/>
        <v>2887228</v>
      </c>
      <c r="H14" s="322">
        <f t="shared" si="1"/>
        <v>0.48770314855342489</v>
      </c>
      <c r="I14" s="320">
        <f t="shared" si="2"/>
        <v>-707557</v>
      </c>
      <c r="J14" s="322">
        <f t="shared" si="3"/>
        <v>-8.0337743321434091E-2</v>
      </c>
    </row>
    <row r="15" spans="1:21" x14ac:dyDescent="0.2">
      <c r="A15" s="142" t="s">
        <v>282</v>
      </c>
      <c r="B15" s="320">
        <v>19735755</v>
      </c>
      <c r="C15" s="320">
        <v>35110009</v>
      </c>
      <c r="D15" s="320">
        <v>12091811</v>
      </c>
      <c r="E15" s="320">
        <v>8375271</v>
      </c>
      <c r="F15" s="320">
        <f>2184034+1530000</f>
        <v>3714034</v>
      </c>
      <c r="G15" s="320">
        <f t="shared" si="0"/>
        <v>-7643944</v>
      </c>
      <c r="H15" s="322">
        <f t="shared" si="1"/>
        <v>-0.38731449594910355</v>
      </c>
      <c r="I15" s="320">
        <f t="shared" si="2"/>
        <v>-8377777</v>
      </c>
      <c r="J15" s="322">
        <f t="shared" si="3"/>
        <v>-0.69284716739287444</v>
      </c>
    </row>
    <row r="16" spans="1:21" x14ac:dyDescent="0.2">
      <c r="A16" s="142" t="s">
        <v>121</v>
      </c>
      <c r="B16" s="320">
        <v>26450</v>
      </c>
      <c r="C16" s="320">
        <v>357615</v>
      </c>
      <c r="D16" s="320">
        <v>503000</v>
      </c>
      <c r="E16" s="320">
        <v>709088</v>
      </c>
      <c r="F16" s="320">
        <v>18400</v>
      </c>
      <c r="G16" s="320">
        <f t="shared" si="0"/>
        <v>476550</v>
      </c>
      <c r="H16" s="322">
        <f t="shared" si="1"/>
        <v>18.017013232514177</v>
      </c>
      <c r="I16" s="320">
        <f t="shared" si="2"/>
        <v>-484600</v>
      </c>
      <c r="J16" s="322">
        <f t="shared" si="3"/>
        <v>-0.96341948310139169</v>
      </c>
    </row>
    <row r="17" spans="1:10" x14ac:dyDescent="0.2">
      <c r="A17" s="142" t="s">
        <v>269</v>
      </c>
      <c r="B17" s="320">
        <v>81000</v>
      </c>
      <c r="C17" s="320">
        <v>28360</v>
      </c>
      <c r="D17" s="320">
        <v>629500</v>
      </c>
      <c r="E17" s="320">
        <v>126500</v>
      </c>
      <c r="F17" s="320">
        <v>30000</v>
      </c>
      <c r="G17" s="320">
        <f t="shared" si="0"/>
        <v>548500</v>
      </c>
      <c r="H17" s="322">
        <f t="shared" si="1"/>
        <v>6.7716049382716053</v>
      </c>
      <c r="I17" s="320">
        <f t="shared" si="2"/>
        <v>-599500</v>
      </c>
      <c r="J17" s="322">
        <f t="shared" si="3"/>
        <v>-0.95234312946783162</v>
      </c>
    </row>
    <row r="18" spans="1:10" x14ac:dyDescent="0.2">
      <c r="A18" s="142" t="s">
        <v>270</v>
      </c>
      <c r="B18" s="320">
        <v>105000</v>
      </c>
      <c r="C18" s="320">
        <v>0</v>
      </c>
      <c r="D18" s="320">
        <v>0</v>
      </c>
      <c r="E18" s="320">
        <v>0</v>
      </c>
      <c r="F18" s="320">
        <v>0</v>
      </c>
      <c r="G18" s="320">
        <f t="shared" si="0"/>
        <v>-105000</v>
      </c>
      <c r="H18" s="322">
        <f t="shared" si="1"/>
        <v>-1</v>
      </c>
      <c r="I18" s="320">
        <f t="shared" si="2"/>
        <v>0</v>
      </c>
      <c r="J18" s="322"/>
    </row>
    <row r="19" spans="1:10" x14ac:dyDescent="0.2">
      <c r="A19" s="142" t="s">
        <v>123</v>
      </c>
      <c r="B19" s="320">
        <v>1051300</v>
      </c>
      <c r="C19" s="320">
        <v>1023138</v>
      </c>
      <c r="D19" s="320">
        <v>1097204</v>
      </c>
      <c r="E19" s="320">
        <v>2507571</v>
      </c>
      <c r="F19" s="320">
        <v>51540</v>
      </c>
      <c r="G19" s="320">
        <f t="shared" si="0"/>
        <v>45904</v>
      </c>
      <c r="H19" s="322">
        <f t="shared" si="1"/>
        <v>4.3664035004280413E-2</v>
      </c>
      <c r="I19" s="320">
        <f t="shared" si="2"/>
        <v>-1045664</v>
      </c>
      <c r="J19" s="322">
        <f t="shared" si="3"/>
        <v>-0.95302605531879214</v>
      </c>
    </row>
    <row r="20" spans="1:10" x14ac:dyDescent="0.2">
      <c r="A20" s="144" t="s">
        <v>124</v>
      </c>
      <c r="B20" s="320">
        <v>806100</v>
      </c>
      <c r="C20" s="320">
        <f>12737+1544816</f>
        <v>1557553</v>
      </c>
      <c r="D20" s="320">
        <v>634700</v>
      </c>
      <c r="E20" s="320">
        <f>40990+1101061</f>
        <v>1142051</v>
      </c>
      <c r="F20" s="320">
        <f>797350+2000</f>
        <v>799350</v>
      </c>
      <c r="G20" s="320">
        <f t="shared" si="0"/>
        <v>-171400</v>
      </c>
      <c r="H20" s="322">
        <f t="shared" si="1"/>
        <v>-0.21262870611586651</v>
      </c>
      <c r="I20" s="320">
        <f t="shared" si="2"/>
        <v>164650</v>
      </c>
      <c r="J20" s="322">
        <f t="shared" si="3"/>
        <v>0.25941389632897432</v>
      </c>
    </row>
    <row r="21" spans="1:10" x14ac:dyDescent="0.2">
      <c r="A21" s="142" t="s">
        <v>122</v>
      </c>
      <c r="B21" s="320">
        <v>2154320</v>
      </c>
      <c r="C21" s="320">
        <v>688925</v>
      </c>
      <c r="D21" s="320">
        <v>1464078</v>
      </c>
      <c r="E21" s="320">
        <v>656021</v>
      </c>
      <c r="F21" s="320">
        <f>472500+70000</f>
        <v>542500</v>
      </c>
      <c r="G21" s="320">
        <f t="shared" si="0"/>
        <v>-690242</v>
      </c>
      <c r="H21" s="322">
        <f t="shared" si="1"/>
        <v>-0.32039901221731221</v>
      </c>
      <c r="I21" s="320">
        <f t="shared" si="2"/>
        <v>-921578</v>
      </c>
      <c r="J21" s="322">
        <f t="shared" si="3"/>
        <v>-0.62945963261520221</v>
      </c>
    </row>
    <row r="22" spans="1:10" x14ac:dyDescent="0.2">
      <c r="A22" s="142" t="s">
        <v>283</v>
      </c>
      <c r="B22" s="320">
        <f>1153800+5589000+2799500</f>
        <v>9542300</v>
      </c>
      <c r="C22" s="320">
        <f>816910+6782205+748456</f>
        <v>8347571</v>
      </c>
      <c r="D22" s="320">
        <f>1255600+11159074+1341266</f>
        <v>13755940</v>
      </c>
      <c r="E22" s="320">
        <f>1026503+12075897+1739242</f>
        <v>14841642</v>
      </c>
      <c r="F22" s="320">
        <f>2546056+94045+320000</f>
        <v>2960101</v>
      </c>
      <c r="G22" s="320">
        <f t="shared" si="0"/>
        <v>4213640</v>
      </c>
      <c r="H22" s="322">
        <f t="shared" si="1"/>
        <v>0.44157488236588666</v>
      </c>
      <c r="I22" s="320">
        <f t="shared" si="2"/>
        <v>-10795839</v>
      </c>
      <c r="J22" s="322">
        <f t="shared" si="3"/>
        <v>-0.78481288810506589</v>
      </c>
    </row>
    <row r="23" spans="1:10" x14ac:dyDescent="0.2">
      <c r="A23" s="142" t="s">
        <v>284</v>
      </c>
      <c r="B23" s="320">
        <v>938800</v>
      </c>
      <c r="C23" s="320">
        <f>1517051+167144</f>
        <v>1684195</v>
      </c>
      <c r="D23" s="320">
        <f>2003000+224000</f>
        <v>2227000</v>
      </c>
      <c r="E23" s="320">
        <f>2817574+280929</f>
        <v>3098503</v>
      </c>
      <c r="F23" s="320">
        <f>62000+150000</f>
        <v>212000</v>
      </c>
      <c r="G23" s="320">
        <f t="shared" si="0"/>
        <v>1288200</v>
      </c>
      <c r="H23" s="322">
        <f t="shared" si="1"/>
        <v>1.372177247550064</v>
      </c>
      <c r="I23" s="320">
        <f t="shared" si="2"/>
        <v>-2015000</v>
      </c>
      <c r="J23" s="322">
        <f t="shared" si="3"/>
        <v>-0.90480466995958686</v>
      </c>
    </row>
    <row r="24" spans="1:10" x14ac:dyDescent="0.2">
      <c r="A24" s="142" t="s">
        <v>268</v>
      </c>
      <c r="B24" s="320">
        <v>850000</v>
      </c>
      <c r="C24" s="320">
        <v>898338</v>
      </c>
      <c r="D24" s="320">
        <v>1183733</v>
      </c>
      <c r="E24" s="320">
        <v>1037535</v>
      </c>
      <c r="F24" s="320">
        <v>841768</v>
      </c>
      <c r="G24" s="320">
        <f t="shared" si="0"/>
        <v>333733</v>
      </c>
      <c r="H24" s="322">
        <f t="shared" si="1"/>
        <v>0.39262705882352938</v>
      </c>
      <c r="I24" s="320">
        <f t="shared" si="2"/>
        <v>-341965</v>
      </c>
      <c r="J24" s="322">
        <f t="shared" si="3"/>
        <v>-0.28888693649665931</v>
      </c>
    </row>
    <row r="25" spans="1:10" x14ac:dyDescent="0.2">
      <c r="A25" s="142" t="s">
        <v>285</v>
      </c>
      <c r="B25" s="320">
        <v>1283000</v>
      </c>
      <c r="C25" s="320">
        <v>1380432</v>
      </c>
      <c r="D25" s="320">
        <v>1426998</v>
      </c>
      <c r="E25" s="320">
        <v>1784880</v>
      </c>
      <c r="F25" s="320">
        <v>1450268</v>
      </c>
      <c r="G25" s="320">
        <f t="shared" si="0"/>
        <v>143998</v>
      </c>
      <c r="H25" s="322">
        <f t="shared" si="1"/>
        <v>0.11223538581449727</v>
      </c>
      <c r="I25" s="320">
        <f t="shared" si="2"/>
        <v>23270</v>
      </c>
      <c r="J25" s="322">
        <f t="shared" si="3"/>
        <v>1.6306960486279588E-2</v>
      </c>
    </row>
    <row r="26" spans="1:10" x14ac:dyDescent="0.2">
      <c r="A26" s="142" t="s">
        <v>286</v>
      </c>
      <c r="B26" s="320">
        <v>481000</v>
      </c>
      <c r="C26" s="320">
        <v>28450</v>
      </c>
      <c r="D26" s="320">
        <v>1700</v>
      </c>
      <c r="E26" s="320">
        <v>772779</v>
      </c>
      <c r="F26" s="320">
        <v>31280</v>
      </c>
      <c r="G26" s="320">
        <f t="shared" si="0"/>
        <v>-479300</v>
      </c>
      <c r="H26" s="322">
        <f t="shared" si="1"/>
        <v>-0.99646569646569649</v>
      </c>
      <c r="I26" s="320">
        <f t="shared" si="2"/>
        <v>29580</v>
      </c>
      <c r="J26" s="322">
        <f t="shared" si="3"/>
        <v>17.399999999999999</v>
      </c>
    </row>
    <row r="27" spans="1:10" x14ac:dyDescent="0.2">
      <c r="A27" s="142" t="s">
        <v>287</v>
      </c>
      <c r="B27" s="320">
        <v>0</v>
      </c>
      <c r="C27" s="320">
        <v>47658</v>
      </c>
      <c r="D27" s="320">
        <v>39592</v>
      </c>
      <c r="E27" s="320">
        <v>1670557</v>
      </c>
      <c r="F27" s="320">
        <v>22846</v>
      </c>
      <c r="G27" s="320">
        <f t="shared" si="0"/>
        <v>39592</v>
      </c>
      <c r="H27" s="322"/>
      <c r="I27" s="320">
        <f t="shared" si="2"/>
        <v>-16746</v>
      </c>
      <c r="J27" s="322">
        <f t="shared" si="3"/>
        <v>-0.42296423519903009</v>
      </c>
    </row>
    <row r="28" spans="1:10" x14ac:dyDescent="0.2">
      <c r="A28" s="142" t="s">
        <v>125</v>
      </c>
      <c r="B28" s="320">
        <v>0</v>
      </c>
      <c r="C28" s="320">
        <v>35088</v>
      </c>
      <c r="D28" s="320">
        <v>0</v>
      </c>
      <c r="E28" s="320">
        <v>3320</v>
      </c>
      <c r="F28" s="320">
        <v>0</v>
      </c>
      <c r="G28" s="320">
        <f t="shared" si="0"/>
        <v>0</v>
      </c>
      <c r="H28" s="322"/>
      <c r="I28" s="320">
        <f t="shared" si="2"/>
        <v>0</v>
      </c>
      <c r="J28" s="322"/>
    </row>
    <row r="29" spans="1:10" x14ac:dyDescent="0.2">
      <c r="A29" s="142" t="s">
        <v>288</v>
      </c>
      <c r="B29" s="320">
        <v>1031890</v>
      </c>
      <c r="C29" s="320">
        <f>298458+341515</f>
        <v>639973</v>
      </c>
      <c r="D29" s="320">
        <f>508000+562236</f>
        <v>1070236</v>
      </c>
      <c r="E29" s="320">
        <f>230694+701499</f>
        <v>932193</v>
      </c>
      <c r="F29" s="320">
        <f>91823+20000</f>
        <v>111823</v>
      </c>
      <c r="G29" s="320">
        <f t="shared" si="0"/>
        <v>38346</v>
      </c>
      <c r="H29" s="322">
        <f t="shared" si="1"/>
        <v>3.7160937696847529E-2</v>
      </c>
      <c r="I29" s="320">
        <f t="shared" si="2"/>
        <v>-958413</v>
      </c>
      <c r="J29" s="322">
        <f t="shared" si="3"/>
        <v>-0.89551556852881042</v>
      </c>
    </row>
    <row r="30" spans="1:10" x14ac:dyDescent="0.2">
      <c r="A30" s="142" t="s">
        <v>126</v>
      </c>
      <c r="B30" s="320">
        <v>2215720</v>
      </c>
      <c r="C30" s="320">
        <f>3247+352407</f>
        <v>355654</v>
      </c>
      <c r="D30" s="320">
        <v>749420</v>
      </c>
      <c r="E30" s="320">
        <f>16982+619425</f>
        <v>636407</v>
      </c>
      <c r="F30" s="320">
        <f>92434+30000</f>
        <v>122434</v>
      </c>
      <c r="G30" s="320">
        <f t="shared" si="0"/>
        <v>-1466300</v>
      </c>
      <c r="H30" s="322">
        <f t="shared" si="1"/>
        <v>-0.66177134294947015</v>
      </c>
      <c r="I30" s="320">
        <f t="shared" si="2"/>
        <v>-626986</v>
      </c>
      <c r="J30" s="322">
        <f t="shared" si="3"/>
        <v>-0.83662832590536684</v>
      </c>
    </row>
    <row r="31" spans="1:10" x14ac:dyDescent="0.2">
      <c r="A31" s="142" t="s">
        <v>289</v>
      </c>
      <c r="B31" s="320">
        <v>914000</v>
      </c>
      <c r="C31" s="320">
        <v>938828</v>
      </c>
      <c r="D31" s="320">
        <v>1251150</v>
      </c>
      <c r="E31" s="320">
        <v>939733</v>
      </c>
      <c r="F31" s="320">
        <f>21600+60000</f>
        <v>81600</v>
      </c>
      <c r="G31" s="320">
        <f t="shared" si="0"/>
        <v>337150</v>
      </c>
      <c r="H31" s="322">
        <f t="shared" si="1"/>
        <v>0.36887308533916852</v>
      </c>
      <c r="I31" s="320">
        <f t="shared" si="2"/>
        <v>-1169550</v>
      </c>
      <c r="J31" s="322">
        <f t="shared" si="3"/>
        <v>-0.93478000239779402</v>
      </c>
    </row>
    <row r="32" spans="1:10" x14ac:dyDescent="0.2">
      <c r="A32" s="142" t="s">
        <v>290</v>
      </c>
      <c r="B32" s="320">
        <v>44391351</v>
      </c>
      <c r="C32" s="320">
        <v>44595701</v>
      </c>
      <c r="D32" s="320">
        <v>95126316</v>
      </c>
      <c r="E32" s="320">
        <v>83132700</v>
      </c>
      <c r="F32" s="320">
        <v>4550000</v>
      </c>
      <c r="G32" s="320">
        <f t="shared" si="0"/>
        <v>50734965</v>
      </c>
      <c r="H32" s="322">
        <f t="shared" si="1"/>
        <v>1.1429020261176552</v>
      </c>
      <c r="I32" s="320">
        <f t="shared" si="2"/>
        <v>-90576316</v>
      </c>
      <c r="J32" s="322">
        <f t="shared" si="3"/>
        <v>-0.95216886145364865</v>
      </c>
    </row>
    <row r="33" spans="1:10" x14ac:dyDescent="0.2">
      <c r="A33" s="142" t="s">
        <v>291</v>
      </c>
      <c r="B33" s="320">
        <f>224000+1000+308750+19000+0+3500+558800+0+6401721</f>
        <v>7516771</v>
      </c>
      <c r="C33" s="320">
        <f>502999+241831+372878+93660+33657+1212065+254796+22150+3550010+49682</f>
        <v>6333728</v>
      </c>
      <c r="D33" s="320">
        <f>972748+500000+790413+168810+1524952+520166+4865154</f>
        <v>9342243</v>
      </c>
      <c r="E33" s="320">
        <f>233538+151022+281+573144+195058+2876195+107848+1670381+581835+13125+4432741</f>
        <v>10835168</v>
      </c>
      <c r="F33" s="320">
        <f>4266966+3000</f>
        <v>4269966</v>
      </c>
      <c r="G33" s="320">
        <f t="shared" si="0"/>
        <v>1825472</v>
      </c>
      <c r="H33" s="322">
        <f t="shared" si="1"/>
        <v>0.24285321449861916</v>
      </c>
      <c r="I33" s="320">
        <f t="shared" si="2"/>
        <v>-5072277</v>
      </c>
      <c r="J33" s="322">
        <f t="shared" si="3"/>
        <v>-0.54293995564020336</v>
      </c>
    </row>
    <row r="34" spans="1:10" ht="18.75" thickBot="1" x14ac:dyDescent="0.25">
      <c r="A34" s="143" t="s">
        <v>10</v>
      </c>
      <c r="B34" s="321">
        <f>SUM(B6:B33)</f>
        <v>113562189</v>
      </c>
      <c r="C34" s="321">
        <f t="shared" ref="C34:E34" si="4">SUM(C6:C33)</f>
        <v>120684240</v>
      </c>
      <c r="D34" s="321">
        <f t="shared" si="4"/>
        <v>166345161</v>
      </c>
      <c r="E34" s="321">
        <f t="shared" si="4"/>
        <v>167939752</v>
      </c>
      <c r="F34" s="321">
        <f t="shared" ref="F34" si="5">SUM(F6:F33)</f>
        <v>30954770</v>
      </c>
      <c r="G34" s="321">
        <f t="shared" ref="G34" si="6">SUM(G6:G33)</f>
        <v>52782972</v>
      </c>
      <c r="H34" s="323">
        <f t="shared" si="1"/>
        <v>0.464793541448906</v>
      </c>
      <c r="I34" s="324">
        <f>SUM(I6:I33)</f>
        <v>-135390391</v>
      </c>
      <c r="J34" s="323">
        <f>(F34-D34)/D34</f>
        <v>-0.8139124107132879</v>
      </c>
    </row>
    <row r="35" spans="1:10" x14ac:dyDescent="0.2">
      <c r="A35" s="137" t="s">
        <v>127</v>
      </c>
      <c r="B35" s="28"/>
      <c r="C35" s="28"/>
      <c r="D35" s="28"/>
      <c r="E35" s="28"/>
      <c r="F35" s="28"/>
      <c r="G35" s="28"/>
      <c r="H35" s="28"/>
      <c r="I35" s="28"/>
    </row>
    <row r="36" spans="1:10" x14ac:dyDescent="0.2">
      <c r="A36" s="137" t="s">
        <v>266</v>
      </c>
      <c r="B36" s="60"/>
      <c r="C36" s="60"/>
      <c r="D36" s="60"/>
      <c r="E36" s="60"/>
      <c r="F36" s="60"/>
      <c r="G36" s="60"/>
      <c r="H36" s="60"/>
      <c r="I36" s="60"/>
    </row>
    <row r="37" spans="1:10" x14ac:dyDescent="0.2">
      <c r="A37" s="137" t="s">
        <v>128</v>
      </c>
      <c r="B37" s="28"/>
      <c r="C37" s="28"/>
      <c r="D37" s="28"/>
      <c r="E37" s="28"/>
      <c r="F37" s="28"/>
      <c r="G37" s="28"/>
      <c r="H37" s="28"/>
      <c r="I37" s="28"/>
    </row>
    <row r="38" spans="1:10" x14ac:dyDescent="0.2">
      <c r="A38" s="59"/>
      <c r="B38" s="28"/>
      <c r="C38" s="28"/>
      <c r="D38" s="28"/>
      <c r="E38" s="28"/>
      <c r="F38" s="28"/>
      <c r="G38" s="28"/>
      <c r="H38" s="28"/>
      <c r="I38" s="28"/>
    </row>
  </sheetData>
  <mergeCells count="12">
    <mergeCell ref="A1:J1"/>
    <mergeCell ref="G4:G5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B2:J3"/>
  </mergeCells>
  <pageMargins left="0.70866141732283472" right="0.70866141732283472" top="0.74803149606299213" bottom="0.74803149606299213" header="0.31496062992125984" footer="0.31496062992125984"/>
  <pageSetup scale="39" orientation="portrait" r:id="rId1"/>
  <headerFooter>
    <oddHeader>&amp;C&amp;"-,Negrita"&amp;24PROYECTO DE PRESUPUESTO 2023</oddHeader>
  </headerFooter>
  <ignoredErrors>
    <ignoredError sqref="H6:H3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621"/>
  <sheetViews>
    <sheetView view="pageBreakPreview" zoomScale="60" zoomScaleNormal="100" workbookViewId="0">
      <selection activeCell="D9" sqref="D9"/>
    </sheetView>
  </sheetViews>
  <sheetFormatPr baseColWidth="10" defaultColWidth="11.42578125" defaultRowHeight="12" x14ac:dyDescent="0.2"/>
  <cols>
    <col min="1" max="1" width="17.42578125" style="27" customWidth="1"/>
    <col min="2" max="3" width="20.28515625" style="27" customWidth="1"/>
    <col min="4" max="9" width="17.7109375" style="27" customWidth="1"/>
    <col min="10" max="10" width="36.42578125" style="27" customWidth="1"/>
    <col min="11" max="16384" width="11.42578125" style="27"/>
  </cols>
  <sheetData>
    <row r="1" spans="1:23" ht="20.25" x14ac:dyDescent="0.2">
      <c r="A1" s="373" t="s">
        <v>259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23" ht="20.25" x14ac:dyDescent="0.2">
      <c r="A2" s="373" t="s">
        <v>252</v>
      </c>
      <c r="B2" s="373"/>
      <c r="C2" s="373"/>
      <c r="D2" s="373"/>
      <c r="E2" s="373"/>
      <c r="F2" s="373"/>
      <c r="G2" s="373"/>
      <c r="H2" s="373"/>
      <c r="I2" s="373"/>
      <c r="J2" s="373"/>
    </row>
    <row r="3" spans="1:23" ht="20.25" x14ac:dyDescent="0.2">
      <c r="A3" s="181" t="s">
        <v>135</v>
      </c>
      <c r="B3" s="373" t="s">
        <v>307</v>
      </c>
      <c r="C3" s="373"/>
      <c r="D3" s="373"/>
      <c r="E3" s="373"/>
      <c r="F3" s="373"/>
      <c r="G3" s="373"/>
      <c r="H3" s="373"/>
      <c r="I3" s="373"/>
      <c r="J3" s="373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3" x14ac:dyDescent="0.2">
      <c r="A4" s="102"/>
      <c r="B4" s="102"/>
      <c r="C4" s="102"/>
      <c r="D4" s="102"/>
      <c r="E4" s="102"/>
      <c r="F4" s="102"/>
      <c r="G4" s="103"/>
      <c r="H4" s="80"/>
      <c r="I4" s="80"/>
      <c r="J4" s="80"/>
    </row>
    <row r="5" spans="1:23" hidden="1" x14ac:dyDescent="0.2">
      <c r="A5" s="79" t="s">
        <v>129</v>
      </c>
      <c r="B5" s="79"/>
      <c r="C5" s="79"/>
      <c r="D5" s="79"/>
      <c r="E5" s="79"/>
      <c r="F5" s="79"/>
      <c r="G5" s="79" t="s">
        <v>88</v>
      </c>
      <c r="H5" s="79" t="s">
        <v>136</v>
      </c>
      <c r="I5" s="79"/>
      <c r="J5" s="79"/>
    </row>
    <row r="6" spans="1:23" ht="36" x14ac:dyDescent="0.2">
      <c r="A6" s="104" t="s">
        <v>253</v>
      </c>
      <c r="B6" s="81" t="s">
        <v>206</v>
      </c>
      <c r="C6" s="81" t="s">
        <v>130</v>
      </c>
      <c r="D6" s="81" t="s">
        <v>207</v>
      </c>
      <c r="E6" s="81" t="s">
        <v>254</v>
      </c>
      <c r="F6" s="81" t="s">
        <v>208</v>
      </c>
      <c r="G6" s="81" t="s">
        <v>1099</v>
      </c>
      <c r="H6" s="81" t="s">
        <v>131</v>
      </c>
      <c r="I6" s="81" t="s">
        <v>133</v>
      </c>
      <c r="J6" s="81" t="s">
        <v>138</v>
      </c>
    </row>
    <row r="7" spans="1:23" ht="22.5" customHeight="1" x14ac:dyDescent="0.2">
      <c r="A7" s="100" t="s">
        <v>228</v>
      </c>
      <c r="B7" s="101"/>
      <c r="C7" s="101"/>
      <c r="D7" s="101"/>
      <c r="E7" s="262">
        <f>+SUM(E8:E274)</f>
        <v>24437399.640000004</v>
      </c>
      <c r="F7" s="101"/>
      <c r="G7" s="101"/>
      <c r="H7" s="101"/>
      <c r="I7" s="101"/>
      <c r="J7" s="101"/>
    </row>
    <row r="8" spans="1:23" ht="96" x14ac:dyDescent="0.2">
      <c r="A8" s="263" t="s">
        <v>1100</v>
      </c>
      <c r="B8" s="264" t="s">
        <v>1101</v>
      </c>
      <c r="C8" s="265" t="s">
        <v>1102</v>
      </c>
      <c r="D8" s="264" t="s">
        <v>1101</v>
      </c>
      <c r="E8" s="266">
        <v>30444.89</v>
      </c>
      <c r="F8" s="263" t="s">
        <v>1103</v>
      </c>
      <c r="G8" s="265" t="s">
        <v>1104</v>
      </c>
      <c r="H8" s="267" t="s">
        <v>1105</v>
      </c>
      <c r="I8" s="265"/>
      <c r="J8" s="268"/>
    </row>
    <row r="9" spans="1:23" ht="36" x14ac:dyDescent="0.2">
      <c r="A9" s="269" t="s">
        <v>1106</v>
      </c>
      <c r="B9" s="270" t="s">
        <v>1101</v>
      </c>
      <c r="C9" s="265" t="s">
        <v>1102</v>
      </c>
      <c r="D9" s="270" t="s">
        <v>1101</v>
      </c>
      <c r="E9" s="271">
        <v>30787.38</v>
      </c>
      <c r="F9" s="263" t="s">
        <v>1107</v>
      </c>
      <c r="G9" s="265" t="s">
        <v>1104</v>
      </c>
      <c r="H9" s="272" t="s">
        <v>1105</v>
      </c>
      <c r="I9" s="273"/>
      <c r="J9" s="274"/>
    </row>
    <row r="10" spans="1:23" ht="24" x14ac:dyDescent="0.2">
      <c r="A10" s="269" t="s">
        <v>1108</v>
      </c>
      <c r="B10" s="270" t="s">
        <v>1109</v>
      </c>
      <c r="C10" s="273" t="s">
        <v>1102</v>
      </c>
      <c r="D10" s="270" t="s">
        <v>1109</v>
      </c>
      <c r="E10" s="271">
        <v>18870</v>
      </c>
      <c r="F10" s="263" t="s">
        <v>1110</v>
      </c>
      <c r="G10" s="273" t="s">
        <v>1111</v>
      </c>
      <c r="H10" s="272" t="s">
        <v>1105</v>
      </c>
      <c r="I10" s="273"/>
      <c r="J10" s="274"/>
    </row>
    <row r="11" spans="1:23" ht="24" x14ac:dyDescent="0.2">
      <c r="A11" s="269" t="s">
        <v>1112</v>
      </c>
      <c r="B11" s="270" t="s">
        <v>1109</v>
      </c>
      <c r="C11" s="273" t="s">
        <v>1102</v>
      </c>
      <c r="D11" s="270" t="s">
        <v>1109</v>
      </c>
      <c r="E11" s="271">
        <v>49228</v>
      </c>
      <c r="F11" s="263" t="s">
        <v>1113</v>
      </c>
      <c r="G11" s="273" t="s">
        <v>1111</v>
      </c>
      <c r="H11" s="272" t="s">
        <v>1105</v>
      </c>
      <c r="I11" s="273"/>
      <c r="J11" s="274"/>
    </row>
    <row r="12" spans="1:23" ht="36" x14ac:dyDescent="0.2">
      <c r="A12" s="269" t="s">
        <v>1114</v>
      </c>
      <c r="B12" s="270" t="s">
        <v>1109</v>
      </c>
      <c r="C12" s="273" t="s">
        <v>1102</v>
      </c>
      <c r="D12" s="270" t="s">
        <v>1109</v>
      </c>
      <c r="E12" s="271">
        <v>61600</v>
      </c>
      <c r="F12" s="263" t="s">
        <v>1115</v>
      </c>
      <c r="G12" s="273" t="s">
        <v>1111</v>
      </c>
      <c r="H12" s="272" t="s">
        <v>1105</v>
      </c>
      <c r="I12" s="273"/>
      <c r="J12" s="274"/>
    </row>
    <row r="13" spans="1:23" ht="120" x14ac:dyDescent="0.2">
      <c r="A13" s="269" t="s">
        <v>1116</v>
      </c>
      <c r="B13" s="270" t="s">
        <v>1117</v>
      </c>
      <c r="C13" s="273" t="s">
        <v>1102</v>
      </c>
      <c r="D13" s="270" t="s">
        <v>1117</v>
      </c>
      <c r="E13" s="271">
        <v>59000</v>
      </c>
      <c r="F13" s="263" t="s">
        <v>1118</v>
      </c>
      <c r="G13" s="273" t="s">
        <v>1104</v>
      </c>
      <c r="H13" s="272" t="s">
        <v>1105</v>
      </c>
      <c r="I13" s="273"/>
      <c r="J13" s="274"/>
    </row>
    <row r="14" spans="1:23" ht="96" x14ac:dyDescent="0.2">
      <c r="A14" s="269" t="s">
        <v>1119</v>
      </c>
      <c r="B14" s="270" t="s">
        <v>1120</v>
      </c>
      <c r="C14" s="273" t="s">
        <v>1102</v>
      </c>
      <c r="D14" s="270" t="s">
        <v>1120</v>
      </c>
      <c r="E14" s="271">
        <v>19671.740000000002</v>
      </c>
      <c r="F14" s="263" t="s">
        <v>1121</v>
      </c>
      <c r="G14" s="273" t="s">
        <v>1104</v>
      </c>
      <c r="H14" s="272" t="s">
        <v>1105</v>
      </c>
      <c r="I14" s="273"/>
      <c r="J14" s="274"/>
    </row>
    <row r="15" spans="1:23" ht="72" x14ac:dyDescent="0.2">
      <c r="A15" s="269" t="s">
        <v>1122</v>
      </c>
      <c r="B15" s="270" t="s">
        <v>1123</v>
      </c>
      <c r="C15" s="273" t="s">
        <v>1102</v>
      </c>
      <c r="D15" s="270" t="s">
        <v>1123</v>
      </c>
      <c r="E15" s="271">
        <v>510250.28</v>
      </c>
      <c r="F15" s="263" t="s">
        <v>1124</v>
      </c>
      <c r="G15" s="273" t="s">
        <v>1104</v>
      </c>
      <c r="H15" s="272" t="s">
        <v>1105</v>
      </c>
      <c r="I15" s="273"/>
      <c r="J15" s="274"/>
    </row>
    <row r="16" spans="1:23" ht="72" x14ac:dyDescent="0.2">
      <c r="A16" s="269" t="s">
        <v>1125</v>
      </c>
      <c r="B16" s="270" t="s">
        <v>1101</v>
      </c>
      <c r="C16" s="265" t="s">
        <v>1102</v>
      </c>
      <c r="D16" s="270" t="s">
        <v>1101</v>
      </c>
      <c r="E16" s="271">
        <v>220000</v>
      </c>
      <c r="F16" s="263" t="s">
        <v>1126</v>
      </c>
      <c r="G16" s="265" t="s">
        <v>1104</v>
      </c>
      <c r="H16" s="272" t="s">
        <v>1127</v>
      </c>
      <c r="I16" s="273"/>
      <c r="J16" s="274"/>
    </row>
    <row r="17" spans="1:10" ht="48" x14ac:dyDescent="0.2">
      <c r="A17" s="269" t="s">
        <v>1128</v>
      </c>
      <c r="B17" s="270" t="s">
        <v>1101</v>
      </c>
      <c r="C17" s="265" t="s">
        <v>1102</v>
      </c>
      <c r="D17" s="270" t="s">
        <v>1101</v>
      </c>
      <c r="E17" s="271">
        <v>212300</v>
      </c>
      <c r="F17" s="263" t="s">
        <v>1129</v>
      </c>
      <c r="G17" s="265" t="s">
        <v>1104</v>
      </c>
      <c r="H17" s="272" t="s">
        <v>1127</v>
      </c>
      <c r="I17" s="273"/>
      <c r="J17" s="274"/>
    </row>
    <row r="18" spans="1:10" ht="84" x14ac:dyDescent="0.2">
      <c r="A18" s="269" t="s">
        <v>1130</v>
      </c>
      <c r="B18" s="270" t="s">
        <v>1101</v>
      </c>
      <c r="C18" s="265" t="s">
        <v>1102</v>
      </c>
      <c r="D18" s="270" t="s">
        <v>1101</v>
      </c>
      <c r="E18" s="271">
        <v>59220</v>
      </c>
      <c r="F18" s="263" t="s">
        <v>1131</v>
      </c>
      <c r="G18" s="265" t="s">
        <v>1104</v>
      </c>
      <c r="H18" s="272" t="s">
        <v>1127</v>
      </c>
      <c r="I18" s="273"/>
      <c r="J18" s="274"/>
    </row>
    <row r="19" spans="1:10" ht="72" x14ac:dyDescent="0.2">
      <c r="A19" s="269" t="s">
        <v>1132</v>
      </c>
      <c r="B19" s="270" t="s">
        <v>1133</v>
      </c>
      <c r="C19" s="273" t="s">
        <v>1102</v>
      </c>
      <c r="D19" s="270" t="s">
        <v>1133</v>
      </c>
      <c r="E19" s="271">
        <v>27666.67</v>
      </c>
      <c r="F19" s="263" t="s">
        <v>1134</v>
      </c>
      <c r="G19" s="273" t="s">
        <v>1104</v>
      </c>
      <c r="H19" s="272" t="s">
        <v>1135</v>
      </c>
      <c r="I19" s="273"/>
      <c r="J19" s="274"/>
    </row>
    <row r="20" spans="1:10" ht="144" x14ac:dyDescent="0.2">
      <c r="A20" s="269" t="s">
        <v>1136</v>
      </c>
      <c r="B20" s="270" t="s">
        <v>1101</v>
      </c>
      <c r="C20" s="265" t="s">
        <v>1102</v>
      </c>
      <c r="D20" s="270" t="s">
        <v>1101</v>
      </c>
      <c r="E20" s="271">
        <v>19824</v>
      </c>
      <c r="F20" s="263" t="s">
        <v>1121</v>
      </c>
      <c r="G20" s="265" t="s">
        <v>1104</v>
      </c>
      <c r="H20" s="272" t="s">
        <v>1135</v>
      </c>
      <c r="I20" s="273"/>
      <c r="J20" s="274"/>
    </row>
    <row r="21" spans="1:10" ht="48" x14ac:dyDescent="0.2">
      <c r="A21" s="269" t="s">
        <v>1137</v>
      </c>
      <c r="B21" s="270" t="s">
        <v>1138</v>
      </c>
      <c r="C21" s="273" t="s">
        <v>1102</v>
      </c>
      <c r="D21" s="270" t="s">
        <v>1138</v>
      </c>
      <c r="E21" s="271">
        <v>35350</v>
      </c>
      <c r="F21" s="263" t="s">
        <v>1139</v>
      </c>
      <c r="G21" s="273" t="s">
        <v>1104</v>
      </c>
      <c r="H21" s="272" t="s">
        <v>1140</v>
      </c>
      <c r="I21" s="273"/>
      <c r="J21" s="274"/>
    </row>
    <row r="22" spans="1:10" ht="48" x14ac:dyDescent="0.2">
      <c r="A22" s="269" t="s">
        <v>1141</v>
      </c>
      <c r="B22" s="270" t="s">
        <v>1142</v>
      </c>
      <c r="C22" s="273" t="s">
        <v>1102</v>
      </c>
      <c r="D22" s="270" t="s">
        <v>1142</v>
      </c>
      <c r="E22" s="271">
        <v>46800</v>
      </c>
      <c r="F22" s="263" t="s">
        <v>1143</v>
      </c>
      <c r="G22" s="273" t="s">
        <v>1111</v>
      </c>
      <c r="H22" s="272" t="s">
        <v>1140</v>
      </c>
      <c r="I22" s="273"/>
      <c r="J22" s="274"/>
    </row>
    <row r="23" spans="1:10" ht="48" x14ac:dyDescent="0.2">
      <c r="A23" s="269" t="s">
        <v>1144</v>
      </c>
      <c r="B23" s="270" t="s">
        <v>1145</v>
      </c>
      <c r="C23" s="273" t="s">
        <v>1102</v>
      </c>
      <c r="D23" s="270" t="s">
        <v>1145</v>
      </c>
      <c r="E23" s="271">
        <v>72000</v>
      </c>
      <c r="F23" s="263" t="s">
        <v>1146</v>
      </c>
      <c r="G23" s="273" t="s">
        <v>1104</v>
      </c>
      <c r="H23" s="272" t="s">
        <v>1140</v>
      </c>
      <c r="I23" s="273"/>
      <c r="J23" s="274"/>
    </row>
    <row r="24" spans="1:10" ht="48" x14ac:dyDescent="0.2">
      <c r="A24" s="269" t="s">
        <v>1147</v>
      </c>
      <c r="B24" s="270" t="s">
        <v>1148</v>
      </c>
      <c r="C24" s="273" t="s">
        <v>1102</v>
      </c>
      <c r="D24" s="270" t="s">
        <v>1148</v>
      </c>
      <c r="E24" s="271">
        <v>51750</v>
      </c>
      <c r="F24" s="263" t="s">
        <v>1149</v>
      </c>
      <c r="G24" s="273" t="s">
        <v>1104</v>
      </c>
      <c r="H24" s="272" t="s">
        <v>1140</v>
      </c>
      <c r="I24" s="273"/>
      <c r="J24" s="274"/>
    </row>
    <row r="25" spans="1:10" ht="48" x14ac:dyDescent="0.2">
      <c r="A25" s="269" t="s">
        <v>1150</v>
      </c>
      <c r="B25" s="270" t="s">
        <v>1151</v>
      </c>
      <c r="C25" s="273" t="s">
        <v>1102</v>
      </c>
      <c r="D25" s="270" t="s">
        <v>1151</v>
      </c>
      <c r="E25" s="271">
        <v>30000</v>
      </c>
      <c r="F25" s="263" t="s">
        <v>1152</v>
      </c>
      <c r="G25" s="273" t="s">
        <v>1104</v>
      </c>
      <c r="H25" s="272" t="s">
        <v>1140</v>
      </c>
      <c r="I25" s="273"/>
      <c r="J25" s="274"/>
    </row>
    <row r="26" spans="1:10" ht="48" x14ac:dyDescent="0.2">
      <c r="A26" s="269" t="s">
        <v>1153</v>
      </c>
      <c r="B26" s="270" t="s">
        <v>1154</v>
      </c>
      <c r="C26" s="273" t="s">
        <v>1102</v>
      </c>
      <c r="D26" s="270" t="s">
        <v>1154</v>
      </c>
      <c r="E26" s="271">
        <v>48000</v>
      </c>
      <c r="F26" s="263" t="s">
        <v>1155</v>
      </c>
      <c r="G26" s="273" t="s">
        <v>1111</v>
      </c>
      <c r="H26" s="272" t="s">
        <v>1140</v>
      </c>
      <c r="I26" s="273"/>
      <c r="J26" s="274"/>
    </row>
    <row r="27" spans="1:10" ht="60" x14ac:dyDescent="0.2">
      <c r="A27" s="269" t="s">
        <v>1156</v>
      </c>
      <c r="B27" s="270" t="s">
        <v>1157</v>
      </c>
      <c r="C27" s="273" t="s">
        <v>1102</v>
      </c>
      <c r="D27" s="270" t="s">
        <v>1157</v>
      </c>
      <c r="E27" s="271">
        <v>33000</v>
      </c>
      <c r="F27" s="263" t="s">
        <v>1158</v>
      </c>
      <c r="G27" s="273" t="s">
        <v>1111</v>
      </c>
      <c r="H27" s="272" t="s">
        <v>1140</v>
      </c>
      <c r="I27" s="273"/>
      <c r="J27" s="274"/>
    </row>
    <row r="28" spans="1:10" ht="60" x14ac:dyDescent="0.2">
      <c r="A28" s="269" t="s">
        <v>1159</v>
      </c>
      <c r="B28" s="270" t="s">
        <v>1101</v>
      </c>
      <c r="C28" s="265" t="s">
        <v>1102</v>
      </c>
      <c r="D28" s="270" t="s">
        <v>1101</v>
      </c>
      <c r="E28" s="271">
        <v>30000</v>
      </c>
      <c r="F28" s="263" t="s">
        <v>1160</v>
      </c>
      <c r="G28" s="265" t="s">
        <v>1104</v>
      </c>
      <c r="H28" s="272" t="s">
        <v>1140</v>
      </c>
      <c r="I28" s="273"/>
      <c r="J28" s="274"/>
    </row>
    <row r="29" spans="1:10" ht="60" x14ac:dyDescent="0.2">
      <c r="A29" s="269" t="s">
        <v>1159</v>
      </c>
      <c r="B29" s="270" t="s">
        <v>1101</v>
      </c>
      <c r="C29" s="265" t="s">
        <v>1102</v>
      </c>
      <c r="D29" s="270" t="s">
        <v>1101</v>
      </c>
      <c r="E29" s="271">
        <v>30000</v>
      </c>
      <c r="F29" s="263" t="s">
        <v>1160</v>
      </c>
      <c r="G29" s="265" t="s">
        <v>1104</v>
      </c>
      <c r="H29" s="272" t="s">
        <v>1140</v>
      </c>
      <c r="I29" s="273"/>
      <c r="J29" s="274"/>
    </row>
    <row r="30" spans="1:10" ht="48" x14ac:dyDescent="0.2">
      <c r="A30" s="269" t="s">
        <v>1161</v>
      </c>
      <c r="B30" s="270" t="s">
        <v>1162</v>
      </c>
      <c r="C30" s="273" t="s">
        <v>1102</v>
      </c>
      <c r="D30" s="270" t="s">
        <v>1162</v>
      </c>
      <c r="E30" s="271">
        <v>40000</v>
      </c>
      <c r="F30" s="263" t="s">
        <v>1163</v>
      </c>
      <c r="G30" s="273" t="s">
        <v>1111</v>
      </c>
      <c r="H30" s="272" t="s">
        <v>1140</v>
      </c>
      <c r="I30" s="273"/>
      <c r="J30" s="274"/>
    </row>
    <row r="31" spans="1:10" ht="48" x14ac:dyDescent="0.2">
      <c r="A31" s="269" t="s">
        <v>1164</v>
      </c>
      <c r="B31" s="270" t="s">
        <v>1165</v>
      </c>
      <c r="C31" s="273" t="s">
        <v>1102</v>
      </c>
      <c r="D31" s="270" t="s">
        <v>1165</v>
      </c>
      <c r="E31" s="271">
        <v>40250</v>
      </c>
      <c r="F31" s="263" t="s">
        <v>1166</v>
      </c>
      <c r="G31" s="273" t="s">
        <v>1111</v>
      </c>
      <c r="H31" s="272" t="s">
        <v>1140</v>
      </c>
      <c r="I31" s="273"/>
      <c r="J31" s="274"/>
    </row>
    <row r="32" spans="1:10" ht="48" x14ac:dyDescent="0.2">
      <c r="A32" s="269" t="s">
        <v>1167</v>
      </c>
      <c r="B32" s="270" t="s">
        <v>1168</v>
      </c>
      <c r="C32" s="273" t="s">
        <v>1102</v>
      </c>
      <c r="D32" s="270" t="s">
        <v>1168</v>
      </c>
      <c r="E32" s="271">
        <v>34500</v>
      </c>
      <c r="F32" s="263" t="s">
        <v>1169</v>
      </c>
      <c r="G32" s="273" t="s">
        <v>1104</v>
      </c>
      <c r="H32" s="272" t="s">
        <v>1140</v>
      </c>
      <c r="I32" s="273"/>
      <c r="J32" s="274"/>
    </row>
    <row r="33" spans="1:10" ht="48" x14ac:dyDescent="0.2">
      <c r="A33" s="269" t="s">
        <v>1170</v>
      </c>
      <c r="B33" s="270" t="s">
        <v>1171</v>
      </c>
      <c r="C33" s="273" t="s">
        <v>1102</v>
      </c>
      <c r="D33" s="270" t="s">
        <v>1171</v>
      </c>
      <c r="E33" s="271">
        <v>21600</v>
      </c>
      <c r="F33" s="263" t="s">
        <v>1172</v>
      </c>
      <c r="G33" s="273" t="s">
        <v>1104</v>
      </c>
      <c r="H33" s="272" t="s">
        <v>1140</v>
      </c>
      <c r="I33" s="273"/>
      <c r="J33" s="274"/>
    </row>
    <row r="34" spans="1:10" ht="48" x14ac:dyDescent="0.2">
      <c r="A34" s="269" t="s">
        <v>1173</v>
      </c>
      <c r="B34" s="270" t="s">
        <v>1174</v>
      </c>
      <c r="C34" s="273" t="s">
        <v>1102</v>
      </c>
      <c r="D34" s="270" t="s">
        <v>1174</v>
      </c>
      <c r="E34" s="271">
        <v>24000</v>
      </c>
      <c r="F34" s="263" t="s">
        <v>1175</v>
      </c>
      <c r="G34" s="273" t="s">
        <v>1111</v>
      </c>
      <c r="H34" s="272" t="s">
        <v>1140</v>
      </c>
      <c r="I34" s="273"/>
      <c r="J34" s="274"/>
    </row>
    <row r="35" spans="1:10" ht="84" x14ac:dyDescent="0.2">
      <c r="A35" s="269" t="s">
        <v>1176</v>
      </c>
      <c r="B35" s="270" t="s">
        <v>1177</v>
      </c>
      <c r="C35" s="273" t="s">
        <v>1102</v>
      </c>
      <c r="D35" s="270" t="s">
        <v>1177</v>
      </c>
      <c r="E35" s="271">
        <v>750000</v>
      </c>
      <c r="F35" s="263" t="s">
        <v>1178</v>
      </c>
      <c r="G35" s="273" t="s">
        <v>1104</v>
      </c>
      <c r="H35" s="272" t="s">
        <v>1140</v>
      </c>
      <c r="I35" s="273"/>
      <c r="J35" s="274"/>
    </row>
    <row r="36" spans="1:10" ht="108" x14ac:dyDescent="0.2">
      <c r="A36" s="269" t="s">
        <v>1179</v>
      </c>
      <c r="B36" s="270" t="s">
        <v>1101</v>
      </c>
      <c r="C36" s="265" t="s">
        <v>1102</v>
      </c>
      <c r="D36" s="270" t="s">
        <v>1101</v>
      </c>
      <c r="E36" s="271">
        <v>24827.200000000001</v>
      </c>
      <c r="F36" s="263" t="s">
        <v>1180</v>
      </c>
      <c r="G36" s="265" t="s">
        <v>1104</v>
      </c>
      <c r="H36" s="272" t="s">
        <v>1140</v>
      </c>
      <c r="I36" s="273"/>
      <c r="J36" s="274"/>
    </row>
    <row r="37" spans="1:10" ht="120" x14ac:dyDescent="0.2">
      <c r="A37" s="269" t="s">
        <v>1181</v>
      </c>
      <c r="B37" s="270" t="s">
        <v>1182</v>
      </c>
      <c r="C37" s="273" t="s">
        <v>1102</v>
      </c>
      <c r="D37" s="270" t="s">
        <v>1182</v>
      </c>
      <c r="E37" s="271">
        <v>4238066</v>
      </c>
      <c r="F37" s="263" t="s">
        <v>1183</v>
      </c>
      <c r="G37" s="273" t="s">
        <v>1104</v>
      </c>
      <c r="H37" s="272" t="s">
        <v>1140</v>
      </c>
      <c r="I37" s="273"/>
      <c r="J37" s="274"/>
    </row>
    <row r="38" spans="1:10" ht="96" x14ac:dyDescent="0.2">
      <c r="A38" s="269" t="s">
        <v>1184</v>
      </c>
      <c r="B38" s="270" t="s">
        <v>1101</v>
      </c>
      <c r="C38" s="265" t="s">
        <v>1102</v>
      </c>
      <c r="D38" s="270" t="s">
        <v>1101</v>
      </c>
      <c r="E38" s="271">
        <v>22000</v>
      </c>
      <c r="F38" s="263" t="s">
        <v>1185</v>
      </c>
      <c r="G38" s="265" t="s">
        <v>1104</v>
      </c>
      <c r="H38" s="272" t="s">
        <v>1140</v>
      </c>
      <c r="I38" s="273"/>
      <c r="J38" s="274"/>
    </row>
    <row r="39" spans="1:10" ht="84" x14ac:dyDescent="0.2">
      <c r="A39" s="269" t="s">
        <v>1186</v>
      </c>
      <c r="B39" s="270" t="s">
        <v>1101</v>
      </c>
      <c r="C39" s="265" t="s">
        <v>1102</v>
      </c>
      <c r="D39" s="270" t="s">
        <v>1101</v>
      </c>
      <c r="E39" s="271">
        <v>20640</v>
      </c>
      <c r="F39" s="263" t="s">
        <v>1187</v>
      </c>
      <c r="G39" s="265" t="s">
        <v>1104</v>
      </c>
      <c r="H39" s="272" t="s">
        <v>1140</v>
      </c>
      <c r="I39" s="273"/>
      <c r="J39" s="274"/>
    </row>
    <row r="40" spans="1:10" ht="60" x14ac:dyDescent="0.2">
      <c r="A40" s="269" t="s">
        <v>1188</v>
      </c>
      <c r="B40" s="270" t="s">
        <v>1189</v>
      </c>
      <c r="C40" s="273" t="s">
        <v>1102</v>
      </c>
      <c r="D40" s="270" t="s">
        <v>1189</v>
      </c>
      <c r="E40" s="271">
        <v>64750</v>
      </c>
      <c r="F40" s="263" t="s">
        <v>1190</v>
      </c>
      <c r="G40" s="273" t="s">
        <v>1111</v>
      </c>
      <c r="H40" s="272" t="s">
        <v>1140</v>
      </c>
      <c r="I40" s="273"/>
      <c r="J40" s="274"/>
    </row>
    <row r="41" spans="1:10" ht="60" x14ac:dyDescent="0.2">
      <c r="A41" s="269" t="s">
        <v>1191</v>
      </c>
      <c r="B41" s="270" t="s">
        <v>1192</v>
      </c>
      <c r="C41" s="273" t="s">
        <v>1102</v>
      </c>
      <c r="D41" s="270" t="s">
        <v>1192</v>
      </c>
      <c r="E41" s="271">
        <v>162154.82</v>
      </c>
      <c r="F41" s="263" t="s">
        <v>1121</v>
      </c>
      <c r="G41" s="273" t="s">
        <v>1104</v>
      </c>
      <c r="H41" s="272" t="s">
        <v>1140</v>
      </c>
      <c r="I41" s="273"/>
      <c r="J41" s="274"/>
    </row>
    <row r="42" spans="1:10" ht="72" x14ac:dyDescent="0.2">
      <c r="A42" s="269" t="s">
        <v>1193</v>
      </c>
      <c r="B42" s="270" t="s">
        <v>1194</v>
      </c>
      <c r="C42" s="273" t="s">
        <v>1102</v>
      </c>
      <c r="D42" s="270" t="s">
        <v>1194</v>
      </c>
      <c r="E42" s="271">
        <v>223269.93</v>
      </c>
      <c r="F42" s="263" t="s">
        <v>1121</v>
      </c>
      <c r="G42" s="273" t="s">
        <v>1104</v>
      </c>
      <c r="H42" s="272" t="s">
        <v>1140</v>
      </c>
      <c r="I42" s="273"/>
      <c r="J42" s="274"/>
    </row>
    <row r="43" spans="1:10" ht="60" x14ac:dyDescent="0.2">
      <c r="A43" s="269" t="s">
        <v>1195</v>
      </c>
      <c r="B43" s="270" t="s">
        <v>1196</v>
      </c>
      <c r="C43" s="273" t="s">
        <v>1102</v>
      </c>
      <c r="D43" s="270" t="s">
        <v>1196</v>
      </c>
      <c r="E43" s="271">
        <v>858568</v>
      </c>
      <c r="F43" s="263" t="s">
        <v>1121</v>
      </c>
      <c r="G43" s="273" t="s">
        <v>1104</v>
      </c>
      <c r="H43" s="272" t="s">
        <v>1140</v>
      </c>
      <c r="I43" s="273"/>
      <c r="J43" s="274"/>
    </row>
    <row r="44" spans="1:10" ht="60" x14ac:dyDescent="0.2">
      <c r="A44" s="269" t="s">
        <v>1197</v>
      </c>
      <c r="B44" s="270" t="s">
        <v>1101</v>
      </c>
      <c r="C44" s="265" t="s">
        <v>1102</v>
      </c>
      <c r="D44" s="270" t="s">
        <v>1101</v>
      </c>
      <c r="E44" s="271">
        <v>20549.330000000002</v>
      </c>
      <c r="F44" s="263" t="s">
        <v>1121</v>
      </c>
      <c r="G44" s="265" t="s">
        <v>1104</v>
      </c>
      <c r="H44" s="272" t="s">
        <v>1140</v>
      </c>
      <c r="I44" s="273"/>
      <c r="J44" s="274"/>
    </row>
    <row r="45" spans="1:10" ht="48" x14ac:dyDescent="0.2">
      <c r="A45" s="269" t="s">
        <v>1198</v>
      </c>
      <c r="B45" s="270" t="s">
        <v>1101</v>
      </c>
      <c r="C45" s="265" t="s">
        <v>1102</v>
      </c>
      <c r="D45" s="270" t="s">
        <v>1101</v>
      </c>
      <c r="E45" s="271">
        <v>29604.85</v>
      </c>
      <c r="F45" s="263" t="s">
        <v>1199</v>
      </c>
      <c r="G45" s="265" t="s">
        <v>1104</v>
      </c>
      <c r="H45" s="272" t="s">
        <v>1140</v>
      </c>
      <c r="I45" s="273"/>
      <c r="J45" s="274"/>
    </row>
    <row r="46" spans="1:10" ht="48" x14ac:dyDescent="0.2">
      <c r="A46" s="269" t="s">
        <v>1200</v>
      </c>
      <c r="B46" s="270" t="s">
        <v>1101</v>
      </c>
      <c r="C46" s="265" t="s">
        <v>1102</v>
      </c>
      <c r="D46" s="270" t="s">
        <v>1101</v>
      </c>
      <c r="E46" s="271">
        <v>25068.5</v>
      </c>
      <c r="F46" s="263" t="s">
        <v>1113</v>
      </c>
      <c r="G46" s="265" t="s">
        <v>1104</v>
      </c>
      <c r="H46" s="272" t="s">
        <v>1140</v>
      </c>
      <c r="I46" s="273"/>
      <c r="J46" s="274"/>
    </row>
    <row r="47" spans="1:10" ht="48" x14ac:dyDescent="0.2">
      <c r="A47" s="269" t="s">
        <v>1200</v>
      </c>
      <c r="B47" s="270" t="s">
        <v>1101</v>
      </c>
      <c r="C47" s="265" t="s">
        <v>1102</v>
      </c>
      <c r="D47" s="270" t="s">
        <v>1101</v>
      </c>
      <c r="E47" s="271">
        <v>25068.5</v>
      </c>
      <c r="F47" s="263" t="s">
        <v>1113</v>
      </c>
      <c r="G47" s="265" t="s">
        <v>1104</v>
      </c>
      <c r="H47" s="272" t="s">
        <v>1140</v>
      </c>
      <c r="I47" s="273"/>
      <c r="J47" s="274"/>
    </row>
    <row r="48" spans="1:10" ht="60" x14ac:dyDescent="0.2">
      <c r="A48" s="269" t="s">
        <v>1201</v>
      </c>
      <c r="B48" s="270" t="s">
        <v>1202</v>
      </c>
      <c r="C48" s="273" t="s">
        <v>1102</v>
      </c>
      <c r="D48" s="270" t="s">
        <v>1202</v>
      </c>
      <c r="E48" s="271">
        <v>108000</v>
      </c>
      <c r="F48" s="263" t="s">
        <v>1203</v>
      </c>
      <c r="G48" s="273" t="s">
        <v>1104</v>
      </c>
      <c r="H48" s="272" t="s">
        <v>1140</v>
      </c>
      <c r="I48" s="273"/>
      <c r="J48" s="274"/>
    </row>
    <row r="49" spans="1:10" ht="60" x14ac:dyDescent="0.2">
      <c r="A49" s="269" t="s">
        <v>1204</v>
      </c>
      <c r="B49" s="270" t="s">
        <v>1205</v>
      </c>
      <c r="C49" s="273" t="s">
        <v>1102</v>
      </c>
      <c r="D49" s="270" t="s">
        <v>1205</v>
      </c>
      <c r="E49" s="271">
        <v>18078.689999999999</v>
      </c>
      <c r="F49" s="263" t="s">
        <v>1203</v>
      </c>
      <c r="G49" s="273" t="s">
        <v>1104</v>
      </c>
      <c r="H49" s="272" t="s">
        <v>1140</v>
      </c>
      <c r="I49" s="273"/>
      <c r="J49" s="274"/>
    </row>
    <row r="50" spans="1:10" ht="60" x14ac:dyDescent="0.2">
      <c r="A50" s="269" t="s">
        <v>1206</v>
      </c>
      <c r="B50" s="270" t="s">
        <v>1207</v>
      </c>
      <c r="C50" s="273" t="s">
        <v>1102</v>
      </c>
      <c r="D50" s="270" t="s">
        <v>1207</v>
      </c>
      <c r="E50" s="271">
        <v>273597.37</v>
      </c>
      <c r="F50" s="263" t="s">
        <v>1208</v>
      </c>
      <c r="G50" s="273" t="s">
        <v>1104</v>
      </c>
      <c r="H50" s="272" t="s">
        <v>1140</v>
      </c>
      <c r="I50" s="273"/>
      <c r="J50" s="274" t="s">
        <v>1209</v>
      </c>
    </row>
    <row r="51" spans="1:10" ht="108" x14ac:dyDescent="0.2">
      <c r="A51" s="269" t="s">
        <v>1210</v>
      </c>
      <c r="B51" s="270" t="s">
        <v>1101</v>
      </c>
      <c r="C51" s="265" t="s">
        <v>1102</v>
      </c>
      <c r="D51" s="270" t="s">
        <v>1101</v>
      </c>
      <c r="E51" s="271">
        <v>18141.669999999998</v>
      </c>
      <c r="F51" s="263" t="s">
        <v>1211</v>
      </c>
      <c r="G51" s="265" t="s">
        <v>1104</v>
      </c>
      <c r="H51" s="272" t="s">
        <v>1212</v>
      </c>
      <c r="I51" s="273"/>
      <c r="J51" s="274"/>
    </row>
    <row r="52" spans="1:10" ht="96" x14ac:dyDescent="0.2">
      <c r="A52" s="269" t="s">
        <v>1213</v>
      </c>
      <c r="B52" s="270" t="s">
        <v>1101</v>
      </c>
      <c r="C52" s="265" t="s">
        <v>1102</v>
      </c>
      <c r="D52" s="270" t="s">
        <v>1101</v>
      </c>
      <c r="E52" s="271">
        <v>18141.669999999998</v>
      </c>
      <c r="F52" s="263" t="s">
        <v>1214</v>
      </c>
      <c r="G52" s="265" t="s">
        <v>1104</v>
      </c>
      <c r="H52" s="272" t="s">
        <v>1212</v>
      </c>
      <c r="I52" s="273"/>
      <c r="J52" s="274"/>
    </row>
    <row r="53" spans="1:10" ht="72" x14ac:dyDescent="0.2">
      <c r="A53" s="269" t="s">
        <v>1215</v>
      </c>
      <c r="B53" s="270" t="s">
        <v>1216</v>
      </c>
      <c r="C53" s="273" t="s">
        <v>1102</v>
      </c>
      <c r="D53" s="270" t="s">
        <v>1216</v>
      </c>
      <c r="E53" s="271">
        <v>57646.84</v>
      </c>
      <c r="F53" s="263" t="s">
        <v>1217</v>
      </c>
      <c r="G53" s="273" t="s">
        <v>1104</v>
      </c>
      <c r="H53" s="272" t="s">
        <v>1212</v>
      </c>
      <c r="I53" s="273"/>
      <c r="J53" s="274"/>
    </row>
    <row r="54" spans="1:10" ht="72" x14ac:dyDescent="0.2">
      <c r="A54" s="269" t="s">
        <v>1218</v>
      </c>
      <c r="B54" s="270" t="s">
        <v>1216</v>
      </c>
      <c r="C54" s="273" t="s">
        <v>1102</v>
      </c>
      <c r="D54" s="270" t="s">
        <v>1216</v>
      </c>
      <c r="E54" s="271">
        <v>55197.69</v>
      </c>
      <c r="F54" s="263" t="s">
        <v>1217</v>
      </c>
      <c r="G54" s="273" t="s">
        <v>1104</v>
      </c>
      <c r="H54" s="272" t="s">
        <v>1212</v>
      </c>
      <c r="I54" s="273"/>
      <c r="J54" s="274"/>
    </row>
    <row r="55" spans="1:10" ht="72" x14ac:dyDescent="0.2">
      <c r="A55" s="269" t="s">
        <v>1219</v>
      </c>
      <c r="B55" s="270" t="s">
        <v>1216</v>
      </c>
      <c r="C55" s="273" t="s">
        <v>1102</v>
      </c>
      <c r="D55" s="270" t="s">
        <v>1216</v>
      </c>
      <c r="E55" s="271">
        <v>73732.59</v>
      </c>
      <c r="F55" s="263" t="s">
        <v>1220</v>
      </c>
      <c r="G55" s="273" t="s">
        <v>1104</v>
      </c>
      <c r="H55" s="272" t="s">
        <v>1212</v>
      </c>
      <c r="I55" s="273"/>
      <c r="J55" s="274"/>
    </row>
    <row r="56" spans="1:10" ht="72" x14ac:dyDescent="0.2">
      <c r="A56" s="269" t="s">
        <v>1221</v>
      </c>
      <c r="B56" s="270" t="s">
        <v>1216</v>
      </c>
      <c r="C56" s="273" t="s">
        <v>1102</v>
      </c>
      <c r="D56" s="270" t="s">
        <v>1216</v>
      </c>
      <c r="E56" s="271">
        <v>119826.67</v>
      </c>
      <c r="F56" s="263" t="s">
        <v>1222</v>
      </c>
      <c r="G56" s="273" t="s">
        <v>1104</v>
      </c>
      <c r="H56" s="272" t="s">
        <v>1212</v>
      </c>
      <c r="I56" s="273"/>
      <c r="J56" s="274"/>
    </row>
    <row r="57" spans="1:10" ht="72" x14ac:dyDescent="0.2">
      <c r="A57" s="269" t="s">
        <v>1223</v>
      </c>
      <c r="B57" s="270" t="s">
        <v>1216</v>
      </c>
      <c r="C57" s="273" t="s">
        <v>1102</v>
      </c>
      <c r="D57" s="270" t="s">
        <v>1216</v>
      </c>
      <c r="E57" s="271">
        <v>82953.45</v>
      </c>
      <c r="F57" s="263" t="s">
        <v>1220</v>
      </c>
      <c r="G57" s="273" t="s">
        <v>1104</v>
      </c>
      <c r="H57" s="272" t="s">
        <v>1212</v>
      </c>
      <c r="I57" s="273"/>
      <c r="J57" s="274"/>
    </row>
    <row r="58" spans="1:10" ht="72" x14ac:dyDescent="0.2">
      <c r="A58" s="269" t="s">
        <v>1224</v>
      </c>
      <c r="B58" s="270" t="s">
        <v>1216</v>
      </c>
      <c r="C58" s="273" t="s">
        <v>1102</v>
      </c>
      <c r="D58" s="270" t="s">
        <v>1216</v>
      </c>
      <c r="E58" s="271">
        <v>55627.4</v>
      </c>
      <c r="F58" s="263" t="s">
        <v>1220</v>
      </c>
      <c r="G58" s="273" t="s">
        <v>1104</v>
      </c>
      <c r="H58" s="272" t="s">
        <v>1212</v>
      </c>
      <c r="I58" s="273"/>
      <c r="J58" s="274"/>
    </row>
    <row r="59" spans="1:10" ht="72" x14ac:dyDescent="0.2">
      <c r="A59" s="269" t="s">
        <v>1225</v>
      </c>
      <c r="B59" s="270" t="s">
        <v>1216</v>
      </c>
      <c r="C59" s="273" t="s">
        <v>1102</v>
      </c>
      <c r="D59" s="270" t="s">
        <v>1216</v>
      </c>
      <c r="E59" s="271">
        <v>44895.77</v>
      </c>
      <c r="F59" s="263" t="s">
        <v>1220</v>
      </c>
      <c r="G59" s="273" t="s">
        <v>1104</v>
      </c>
      <c r="H59" s="272" t="s">
        <v>1212</v>
      </c>
      <c r="I59" s="273"/>
      <c r="J59" s="274"/>
    </row>
    <row r="60" spans="1:10" ht="48" x14ac:dyDescent="0.2">
      <c r="A60" s="269" t="s">
        <v>1226</v>
      </c>
      <c r="B60" s="270" t="s">
        <v>1227</v>
      </c>
      <c r="C60" s="273" t="s">
        <v>1102</v>
      </c>
      <c r="D60" s="270" t="s">
        <v>1227</v>
      </c>
      <c r="E60" s="271">
        <v>31500</v>
      </c>
      <c r="F60" s="263" t="s">
        <v>1228</v>
      </c>
      <c r="G60" s="273" t="s">
        <v>1104</v>
      </c>
      <c r="H60" s="272" t="s">
        <v>1212</v>
      </c>
      <c r="I60" s="273"/>
      <c r="J60" s="274"/>
    </row>
    <row r="61" spans="1:10" ht="48" x14ac:dyDescent="0.2">
      <c r="A61" s="269" t="s">
        <v>1229</v>
      </c>
      <c r="B61" s="270" t="s">
        <v>1101</v>
      </c>
      <c r="C61" s="265" t="s">
        <v>1102</v>
      </c>
      <c r="D61" s="270" t="s">
        <v>1101</v>
      </c>
      <c r="E61" s="271">
        <v>22500</v>
      </c>
      <c r="F61" s="263" t="s">
        <v>1230</v>
      </c>
      <c r="G61" s="265" t="s">
        <v>1104</v>
      </c>
      <c r="H61" s="272" t="s">
        <v>1212</v>
      </c>
      <c r="I61" s="273"/>
      <c r="J61" s="274"/>
    </row>
    <row r="62" spans="1:10" ht="48" x14ac:dyDescent="0.2">
      <c r="A62" s="269" t="s">
        <v>1231</v>
      </c>
      <c r="B62" s="270" t="s">
        <v>1232</v>
      </c>
      <c r="C62" s="273" t="s">
        <v>1102</v>
      </c>
      <c r="D62" s="270" t="s">
        <v>1232</v>
      </c>
      <c r="E62" s="271">
        <v>31500</v>
      </c>
      <c r="F62" s="263" t="s">
        <v>1233</v>
      </c>
      <c r="G62" s="273" t="s">
        <v>1104</v>
      </c>
      <c r="H62" s="272" t="s">
        <v>1212</v>
      </c>
      <c r="I62" s="273"/>
      <c r="J62" s="274"/>
    </row>
    <row r="63" spans="1:10" ht="48" x14ac:dyDescent="0.2">
      <c r="A63" s="269" t="s">
        <v>1234</v>
      </c>
      <c r="B63" s="270" t="s">
        <v>1101</v>
      </c>
      <c r="C63" s="265" t="s">
        <v>1102</v>
      </c>
      <c r="D63" s="270" t="s">
        <v>1101</v>
      </c>
      <c r="E63" s="271">
        <v>19350</v>
      </c>
      <c r="F63" s="263" t="s">
        <v>1235</v>
      </c>
      <c r="G63" s="265" t="s">
        <v>1104</v>
      </c>
      <c r="H63" s="272" t="s">
        <v>1212</v>
      </c>
      <c r="I63" s="273"/>
      <c r="J63" s="274"/>
    </row>
    <row r="64" spans="1:10" ht="48" x14ac:dyDescent="0.2">
      <c r="A64" s="269" t="s">
        <v>1236</v>
      </c>
      <c r="B64" s="270" t="s">
        <v>1101</v>
      </c>
      <c r="C64" s="265" t="s">
        <v>1102</v>
      </c>
      <c r="D64" s="270" t="s">
        <v>1101</v>
      </c>
      <c r="E64" s="271">
        <v>22500</v>
      </c>
      <c r="F64" s="263" t="s">
        <v>1237</v>
      </c>
      <c r="G64" s="265" t="s">
        <v>1104</v>
      </c>
      <c r="H64" s="272" t="s">
        <v>1212</v>
      </c>
      <c r="I64" s="273"/>
      <c r="J64" s="274"/>
    </row>
    <row r="65" spans="1:10" ht="48" x14ac:dyDescent="0.2">
      <c r="A65" s="269" t="s">
        <v>1238</v>
      </c>
      <c r="B65" s="270" t="s">
        <v>1101</v>
      </c>
      <c r="C65" s="265" t="s">
        <v>1102</v>
      </c>
      <c r="D65" s="270" t="s">
        <v>1101</v>
      </c>
      <c r="E65" s="271">
        <v>22500</v>
      </c>
      <c r="F65" s="263" t="s">
        <v>1239</v>
      </c>
      <c r="G65" s="265" t="s">
        <v>1104</v>
      </c>
      <c r="H65" s="272" t="s">
        <v>1212</v>
      </c>
      <c r="I65" s="273"/>
      <c r="J65" s="274"/>
    </row>
    <row r="66" spans="1:10" ht="72" x14ac:dyDescent="0.2">
      <c r="A66" s="269" t="s">
        <v>1240</v>
      </c>
      <c r="B66" s="270" t="s">
        <v>1101</v>
      </c>
      <c r="C66" s="265" t="s">
        <v>1102</v>
      </c>
      <c r="D66" s="270" t="s">
        <v>1101</v>
      </c>
      <c r="E66" s="271">
        <v>22500</v>
      </c>
      <c r="F66" s="263" t="s">
        <v>1241</v>
      </c>
      <c r="G66" s="265" t="s">
        <v>1104</v>
      </c>
      <c r="H66" s="272" t="s">
        <v>1212</v>
      </c>
      <c r="I66" s="273"/>
      <c r="J66" s="274"/>
    </row>
    <row r="67" spans="1:10" ht="84" x14ac:dyDescent="0.2">
      <c r="A67" s="269" t="s">
        <v>1242</v>
      </c>
      <c r="B67" s="270" t="s">
        <v>1101</v>
      </c>
      <c r="C67" s="265" t="s">
        <v>1102</v>
      </c>
      <c r="D67" s="270" t="s">
        <v>1101</v>
      </c>
      <c r="E67" s="271">
        <v>20250</v>
      </c>
      <c r="F67" s="263" t="s">
        <v>1243</v>
      </c>
      <c r="G67" s="265" t="s">
        <v>1104</v>
      </c>
      <c r="H67" s="272" t="s">
        <v>1212</v>
      </c>
      <c r="I67" s="273"/>
      <c r="J67" s="274"/>
    </row>
    <row r="68" spans="1:10" ht="72" x14ac:dyDescent="0.2">
      <c r="A68" s="269" t="s">
        <v>1244</v>
      </c>
      <c r="B68" s="270" t="s">
        <v>1101</v>
      </c>
      <c r="C68" s="265" t="s">
        <v>1102</v>
      </c>
      <c r="D68" s="270" t="s">
        <v>1101</v>
      </c>
      <c r="E68" s="271">
        <v>21600</v>
      </c>
      <c r="F68" s="263" t="s">
        <v>1245</v>
      </c>
      <c r="G68" s="265" t="s">
        <v>1104</v>
      </c>
      <c r="H68" s="272" t="s">
        <v>1212</v>
      </c>
      <c r="I68" s="273"/>
      <c r="J68" s="274"/>
    </row>
    <row r="69" spans="1:10" ht="132" x14ac:dyDescent="0.2">
      <c r="A69" s="269" t="s">
        <v>1246</v>
      </c>
      <c r="B69" s="270" t="s">
        <v>1247</v>
      </c>
      <c r="C69" s="273" t="s">
        <v>1102</v>
      </c>
      <c r="D69" s="270" t="s">
        <v>1247</v>
      </c>
      <c r="E69" s="271">
        <v>134108.70000000001</v>
      </c>
      <c r="F69" s="263" t="s">
        <v>1248</v>
      </c>
      <c r="G69" s="273" t="s">
        <v>1104</v>
      </c>
      <c r="H69" s="272" t="s">
        <v>1212</v>
      </c>
      <c r="I69" s="273"/>
      <c r="J69" s="274"/>
    </row>
    <row r="70" spans="1:10" ht="48" x14ac:dyDescent="0.2">
      <c r="A70" s="269" t="s">
        <v>1249</v>
      </c>
      <c r="B70" s="270" t="s">
        <v>1101</v>
      </c>
      <c r="C70" s="265" t="s">
        <v>1102</v>
      </c>
      <c r="D70" s="270" t="s">
        <v>1101</v>
      </c>
      <c r="E70" s="271">
        <v>31998</v>
      </c>
      <c r="F70" s="263" t="s">
        <v>1250</v>
      </c>
      <c r="G70" s="265" t="s">
        <v>1104</v>
      </c>
      <c r="H70" s="272" t="s">
        <v>1251</v>
      </c>
      <c r="I70" s="273"/>
      <c r="J70" s="274"/>
    </row>
    <row r="71" spans="1:10" ht="72" x14ac:dyDescent="0.2">
      <c r="A71" s="269" t="s">
        <v>1252</v>
      </c>
      <c r="B71" s="270" t="s">
        <v>1101</v>
      </c>
      <c r="C71" s="265" t="s">
        <v>1102</v>
      </c>
      <c r="D71" s="270" t="s">
        <v>1101</v>
      </c>
      <c r="E71" s="271">
        <v>18611.12</v>
      </c>
      <c r="F71" s="263" t="s">
        <v>1253</v>
      </c>
      <c r="G71" s="265" t="s">
        <v>1104</v>
      </c>
      <c r="H71" s="272" t="s">
        <v>1251</v>
      </c>
      <c r="I71" s="273"/>
      <c r="J71" s="274"/>
    </row>
    <row r="72" spans="1:10" ht="156" x14ac:dyDescent="0.2">
      <c r="A72" s="269" t="s">
        <v>1254</v>
      </c>
      <c r="B72" s="270" t="s">
        <v>1101</v>
      </c>
      <c r="C72" s="265" t="s">
        <v>1102</v>
      </c>
      <c r="D72" s="270" t="s">
        <v>1101</v>
      </c>
      <c r="E72" s="271">
        <v>35000</v>
      </c>
      <c r="F72" s="263" t="s">
        <v>1255</v>
      </c>
      <c r="G72" s="265" t="s">
        <v>1104</v>
      </c>
      <c r="H72" s="272" t="s">
        <v>1256</v>
      </c>
      <c r="I72" s="273"/>
      <c r="J72" s="274"/>
    </row>
    <row r="73" spans="1:10" ht="120" x14ac:dyDescent="0.2">
      <c r="A73" s="269" t="s">
        <v>1257</v>
      </c>
      <c r="B73" s="270" t="s">
        <v>1101</v>
      </c>
      <c r="C73" s="265" t="s">
        <v>1102</v>
      </c>
      <c r="D73" s="270" t="s">
        <v>1101</v>
      </c>
      <c r="E73" s="271">
        <v>35000</v>
      </c>
      <c r="F73" s="263" t="s">
        <v>1258</v>
      </c>
      <c r="G73" s="265" t="s">
        <v>1104</v>
      </c>
      <c r="H73" s="272" t="s">
        <v>1256</v>
      </c>
      <c r="I73" s="273"/>
      <c r="J73" s="274"/>
    </row>
    <row r="74" spans="1:10" ht="96" x14ac:dyDescent="0.2">
      <c r="A74" s="269" t="s">
        <v>1259</v>
      </c>
      <c r="B74" s="270" t="s">
        <v>1101</v>
      </c>
      <c r="C74" s="265" t="s">
        <v>1102</v>
      </c>
      <c r="D74" s="270" t="s">
        <v>1101</v>
      </c>
      <c r="E74" s="271">
        <v>34140</v>
      </c>
      <c r="F74" s="263" t="s">
        <v>1260</v>
      </c>
      <c r="G74" s="265" t="s">
        <v>1104</v>
      </c>
      <c r="H74" s="272" t="s">
        <v>1261</v>
      </c>
      <c r="I74" s="273"/>
      <c r="J74" s="274"/>
    </row>
    <row r="75" spans="1:10" ht="84" x14ac:dyDescent="0.2">
      <c r="A75" s="269" t="s">
        <v>1262</v>
      </c>
      <c r="B75" s="270" t="s">
        <v>1101</v>
      </c>
      <c r="C75" s="265" t="s">
        <v>1102</v>
      </c>
      <c r="D75" s="270" t="s">
        <v>1101</v>
      </c>
      <c r="E75" s="271">
        <v>20000</v>
      </c>
      <c r="F75" s="263" t="s">
        <v>1263</v>
      </c>
      <c r="G75" s="265" t="s">
        <v>1104</v>
      </c>
      <c r="H75" s="272" t="s">
        <v>1261</v>
      </c>
      <c r="I75" s="273"/>
      <c r="J75" s="274"/>
    </row>
    <row r="76" spans="1:10" ht="84" x14ac:dyDescent="0.2">
      <c r="A76" s="269" t="s">
        <v>1264</v>
      </c>
      <c r="B76" s="270" t="s">
        <v>1265</v>
      </c>
      <c r="C76" s="273" t="s">
        <v>1102</v>
      </c>
      <c r="D76" s="270" t="s">
        <v>1265</v>
      </c>
      <c r="E76" s="271">
        <v>50976.22</v>
      </c>
      <c r="F76" s="263" t="s">
        <v>1121</v>
      </c>
      <c r="G76" s="273" t="s">
        <v>1104</v>
      </c>
      <c r="H76" s="272" t="s">
        <v>1261</v>
      </c>
      <c r="I76" s="273"/>
      <c r="J76" s="274"/>
    </row>
    <row r="77" spans="1:10" ht="96" x14ac:dyDescent="0.2">
      <c r="A77" s="269" t="s">
        <v>1266</v>
      </c>
      <c r="B77" s="270" t="s">
        <v>1101</v>
      </c>
      <c r="C77" s="265" t="s">
        <v>1102</v>
      </c>
      <c r="D77" s="270" t="s">
        <v>1101</v>
      </c>
      <c r="E77" s="271">
        <v>34500</v>
      </c>
      <c r="F77" s="263" t="s">
        <v>1267</v>
      </c>
      <c r="G77" s="265" t="s">
        <v>1104</v>
      </c>
      <c r="H77" s="272" t="s">
        <v>1268</v>
      </c>
      <c r="I77" s="273"/>
      <c r="J77" s="274"/>
    </row>
    <row r="78" spans="1:10" ht="120" x14ac:dyDescent="0.2">
      <c r="A78" s="269" t="s">
        <v>1269</v>
      </c>
      <c r="B78" s="270" t="s">
        <v>1101</v>
      </c>
      <c r="C78" s="265" t="s">
        <v>1102</v>
      </c>
      <c r="D78" s="270" t="s">
        <v>1101</v>
      </c>
      <c r="E78" s="271">
        <v>20000</v>
      </c>
      <c r="F78" s="263" t="s">
        <v>1270</v>
      </c>
      <c r="G78" s="265" t="s">
        <v>1104</v>
      </c>
      <c r="H78" s="272" t="s">
        <v>1271</v>
      </c>
      <c r="I78" s="273"/>
      <c r="J78" s="274"/>
    </row>
    <row r="79" spans="1:10" ht="120" x14ac:dyDescent="0.2">
      <c r="A79" s="269" t="s">
        <v>1269</v>
      </c>
      <c r="B79" s="270" t="s">
        <v>1101</v>
      </c>
      <c r="C79" s="265" t="s">
        <v>1102</v>
      </c>
      <c r="D79" s="270" t="s">
        <v>1101</v>
      </c>
      <c r="E79" s="271">
        <v>20000</v>
      </c>
      <c r="F79" s="263" t="s">
        <v>1272</v>
      </c>
      <c r="G79" s="265" t="s">
        <v>1104</v>
      </c>
      <c r="H79" s="272" t="s">
        <v>1271</v>
      </c>
      <c r="I79" s="273"/>
      <c r="J79" s="274"/>
    </row>
    <row r="80" spans="1:10" ht="60" x14ac:dyDescent="0.2">
      <c r="A80" s="269" t="s">
        <v>1273</v>
      </c>
      <c r="B80" s="270" t="s">
        <v>1274</v>
      </c>
      <c r="C80" s="273" t="s">
        <v>1102</v>
      </c>
      <c r="D80" s="270" t="s">
        <v>1274</v>
      </c>
      <c r="E80" s="271">
        <v>70079.990000000005</v>
      </c>
      <c r="F80" s="263" t="s">
        <v>1275</v>
      </c>
      <c r="G80" s="273" t="s">
        <v>1104</v>
      </c>
      <c r="H80" s="272" t="s">
        <v>1271</v>
      </c>
      <c r="I80" s="273"/>
      <c r="J80" s="274"/>
    </row>
    <row r="81" spans="1:10" ht="108" x14ac:dyDescent="0.2">
      <c r="A81" s="269" t="s">
        <v>1276</v>
      </c>
      <c r="B81" s="270" t="s">
        <v>1101</v>
      </c>
      <c r="C81" s="265" t="s">
        <v>1102</v>
      </c>
      <c r="D81" s="270" t="s">
        <v>1101</v>
      </c>
      <c r="E81" s="271">
        <v>31416</v>
      </c>
      <c r="F81" s="263" t="s">
        <v>1277</v>
      </c>
      <c r="G81" s="265" t="s">
        <v>1104</v>
      </c>
      <c r="H81" s="272" t="s">
        <v>1278</v>
      </c>
      <c r="I81" s="273"/>
      <c r="J81" s="274"/>
    </row>
    <row r="82" spans="1:10" ht="84" x14ac:dyDescent="0.2">
      <c r="A82" s="269" t="s">
        <v>1279</v>
      </c>
      <c r="B82" s="270" t="s">
        <v>1101</v>
      </c>
      <c r="C82" s="265" t="s">
        <v>1102</v>
      </c>
      <c r="D82" s="270" t="s">
        <v>1101</v>
      </c>
      <c r="E82" s="271">
        <v>35046</v>
      </c>
      <c r="F82" s="263" t="s">
        <v>1280</v>
      </c>
      <c r="G82" s="265" t="s">
        <v>1104</v>
      </c>
      <c r="H82" s="272" t="s">
        <v>1281</v>
      </c>
      <c r="I82" s="273"/>
      <c r="J82" s="274"/>
    </row>
    <row r="83" spans="1:10" ht="60" x14ac:dyDescent="0.2">
      <c r="A83" s="269" t="s">
        <v>1282</v>
      </c>
      <c r="B83" s="270" t="s">
        <v>1274</v>
      </c>
      <c r="C83" s="273" t="s">
        <v>1102</v>
      </c>
      <c r="D83" s="270" t="s">
        <v>1274</v>
      </c>
      <c r="E83" s="271">
        <v>504575.93</v>
      </c>
      <c r="F83" s="263" t="s">
        <v>1275</v>
      </c>
      <c r="G83" s="273" t="s">
        <v>1104</v>
      </c>
      <c r="H83" s="272" t="s">
        <v>1283</v>
      </c>
      <c r="I83" s="273"/>
      <c r="J83" s="274"/>
    </row>
    <row r="84" spans="1:10" ht="84" x14ac:dyDescent="0.2">
      <c r="A84" s="269" t="s">
        <v>1284</v>
      </c>
      <c r="B84" s="270" t="s">
        <v>1101</v>
      </c>
      <c r="C84" s="265" t="s">
        <v>1102</v>
      </c>
      <c r="D84" s="270" t="s">
        <v>1101</v>
      </c>
      <c r="E84" s="271">
        <v>20000</v>
      </c>
      <c r="F84" s="263" t="s">
        <v>1285</v>
      </c>
      <c r="G84" s="265" t="s">
        <v>1104</v>
      </c>
      <c r="H84" s="272" t="s">
        <v>1286</v>
      </c>
      <c r="I84" s="273"/>
      <c r="J84" s="274"/>
    </row>
    <row r="85" spans="1:10" ht="24" x14ac:dyDescent="0.2">
      <c r="A85" s="269" t="s">
        <v>1287</v>
      </c>
      <c r="B85" s="270" t="s">
        <v>1101</v>
      </c>
      <c r="C85" s="265" t="s">
        <v>1102</v>
      </c>
      <c r="D85" s="270" t="s">
        <v>1101</v>
      </c>
      <c r="E85" s="271">
        <v>28000</v>
      </c>
      <c r="F85" s="263" t="s">
        <v>1288</v>
      </c>
      <c r="G85" s="265" t="s">
        <v>1104</v>
      </c>
      <c r="H85" s="272" t="s">
        <v>1289</v>
      </c>
      <c r="I85" s="273"/>
      <c r="J85" s="274"/>
    </row>
    <row r="86" spans="1:10" ht="84" x14ac:dyDescent="0.2">
      <c r="A86" s="269" t="s">
        <v>1290</v>
      </c>
      <c r="B86" s="270" t="s">
        <v>1101</v>
      </c>
      <c r="C86" s="265" t="s">
        <v>1102</v>
      </c>
      <c r="D86" s="270" t="s">
        <v>1101</v>
      </c>
      <c r="E86" s="271">
        <v>26180</v>
      </c>
      <c r="F86" s="263" t="s">
        <v>1277</v>
      </c>
      <c r="G86" s="265" t="s">
        <v>1104</v>
      </c>
      <c r="H86" s="272" t="s">
        <v>1291</v>
      </c>
      <c r="I86" s="273"/>
      <c r="J86" s="274"/>
    </row>
    <row r="87" spans="1:10" ht="72" x14ac:dyDescent="0.2">
      <c r="A87" s="269" t="s">
        <v>1292</v>
      </c>
      <c r="B87" s="270" t="s">
        <v>1293</v>
      </c>
      <c r="C87" s="273" t="s">
        <v>1102</v>
      </c>
      <c r="D87" s="270" t="s">
        <v>1293</v>
      </c>
      <c r="E87" s="271">
        <v>90000</v>
      </c>
      <c r="F87" s="263" t="s">
        <v>1294</v>
      </c>
      <c r="G87" s="273" t="s">
        <v>1104</v>
      </c>
      <c r="H87" s="272" t="s">
        <v>1295</v>
      </c>
      <c r="I87" s="273"/>
      <c r="J87" s="274"/>
    </row>
    <row r="88" spans="1:10" ht="60" x14ac:dyDescent="0.2">
      <c r="A88" s="269" t="s">
        <v>1296</v>
      </c>
      <c r="B88" s="270" t="s">
        <v>1297</v>
      </c>
      <c r="C88" s="273" t="s">
        <v>1102</v>
      </c>
      <c r="D88" s="270" t="s">
        <v>1297</v>
      </c>
      <c r="E88" s="271">
        <v>45400</v>
      </c>
      <c r="F88" s="263" t="s">
        <v>1298</v>
      </c>
      <c r="G88" s="273" t="s">
        <v>1104</v>
      </c>
      <c r="H88" s="272" t="s">
        <v>1299</v>
      </c>
      <c r="I88" s="273"/>
      <c r="J88" s="274"/>
    </row>
    <row r="89" spans="1:10" ht="60" x14ac:dyDescent="0.2">
      <c r="A89" s="269" t="s">
        <v>1300</v>
      </c>
      <c r="B89" s="270" t="s">
        <v>1101</v>
      </c>
      <c r="C89" s="265" t="s">
        <v>1102</v>
      </c>
      <c r="D89" s="270" t="s">
        <v>1101</v>
      </c>
      <c r="E89" s="271">
        <v>33120</v>
      </c>
      <c r="F89" s="263" t="s">
        <v>1180</v>
      </c>
      <c r="G89" s="265" t="s">
        <v>1104</v>
      </c>
      <c r="H89" s="272" t="s">
        <v>1301</v>
      </c>
      <c r="I89" s="273"/>
      <c r="J89" s="274"/>
    </row>
    <row r="90" spans="1:10" ht="96" x14ac:dyDescent="0.2">
      <c r="A90" s="269" t="s">
        <v>1302</v>
      </c>
      <c r="B90" s="270" t="s">
        <v>1101</v>
      </c>
      <c r="C90" s="265" t="s">
        <v>1102</v>
      </c>
      <c r="D90" s="270" t="s">
        <v>1101</v>
      </c>
      <c r="E90" s="271">
        <v>34450.01</v>
      </c>
      <c r="F90" s="263" t="s">
        <v>1303</v>
      </c>
      <c r="G90" s="265" t="s">
        <v>1104</v>
      </c>
      <c r="H90" s="272" t="s">
        <v>1304</v>
      </c>
      <c r="I90" s="273"/>
      <c r="J90" s="274"/>
    </row>
    <row r="91" spans="1:10" ht="228" x14ac:dyDescent="0.2">
      <c r="A91" s="269" t="s">
        <v>1305</v>
      </c>
      <c r="B91" s="270" t="s">
        <v>1101</v>
      </c>
      <c r="C91" s="265" t="s">
        <v>1102</v>
      </c>
      <c r="D91" s="270" t="s">
        <v>1101</v>
      </c>
      <c r="E91" s="271">
        <v>28000</v>
      </c>
      <c r="F91" s="263" t="s">
        <v>1306</v>
      </c>
      <c r="G91" s="265" t="s">
        <v>1104</v>
      </c>
      <c r="H91" s="272" t="s">
        <v>1304</v>
      </c>
      <c r="I91" s="273"/>
      <c r="J91" s="274"/>
    </row>
    <row r="92" spans="1:10" ht="192" x14ac:dyDescent="0.2">
      <c r="A92" s="269" t="s">
        <v>1307</v>
      </c>
      <c r="B92" s="270" t="s">
        <v>1101</v>
      </c>
      <c r="C92" s="265" t="s">
        <v>1102</v>
      </c>
      <c r="D92" s="270" t="s">
        <v>1101</v>
      </c>
      <c r="E92" s="271">
        <v>32000</v>
      </c>
      <c r="F92" s="263" t="s">
        <v>1308</v>
      </c>
      <c r="G92" s="265" t="s">
        <v>1104</v>
      </c>
      <c r="H92" s="272" t="s">
        <v>1304</v>
      </c>
      <c r="I92" s="273"/>
      <c r="J92" s="274"/>
    </row>
    <row r="93" spans="1:10" ht="228" x14ac:dyDescent="0.2">
      <c r="A93" s="269" t="s">
        <v>1309</v>
      </c>
      <c r="B93" s="270" t="s">
        <v>1101</v>
      </c>
      <c r="C93" s="265" t="s">
        <v>1102</v>
      </c>
      <c r="D93" s="270" t="s">
        <v>1101</v>
      </c>
      <c r="E93" s="271">
        <v>32000</v>
      </c>
      <c r="F93" s="263" t="s">
        <v>1310</v>
      </c>
      <c r="G93" s="265" t="s">
        <v>1104</v>
      </c>
      <c r="H93" s="272" t="s">
        <v>1304</v>
      </c>
      <c r="I93" s="273"/>
      <c r="J93" s="274"/>
    </row>
    <row r="94" spans="1:10" ht="72" x14ac:dyDescent="0.2">
      <c r="A94" s="269" t="s">
        <v>1311</v>
      </c>
      <c r="B94" s="270" t="s">
        <v>1101</v>
      </c>
      <c r="C94" s="265" t="s">
        <v>1102</v>
      </c>
      <c r="D94" s="270" t="s">
        <v>1101</v>
      </c>
      <c r="E94" s="271">
        <v>35160</v>
      </c>
      <c r="F94" s="263" t="s">
        <v>1180</v>
      </c>
      <c r="G94" s="265" t="s">
        <v>1104</v>
      </c>
      <c r="H94" s="272" t="s">
        <v>1304</v>
      </c>
      <c r="I94" s="273"/>
      <c r="J94" s="274"/>
    </row>
    <row r="95" spans="1:10" ht="96" x14ac:dyDescent="0.2">
      <c r="A95" s="269" t="s">
        <v>1312</v>
      </c>
      <c r="B95" s="270" t="s">
        <v>1101</v>
      </c>
      <c r="C95" s="265" t="s">
        <v>1102</v>
      </c>
      <c r="D95" s="270" t="s">
        <v>1101</v>
      </c>
      <c r="E95" s="271">
        <v>32741.72</v>
      </c>
      <c r="F95" s="263" t="s">
        <v>1313</v>
      </c>
      <c r="G95" s="265" t="s">
        <v>1104</v>
      </c>
      <c r="H95" s="272" t="s">
        <v>1314</v>
      </c>
      <c r="I95" s="273"/>
      <c r="J95" s="274"/>
    </row>
    <row r="96" spans="1:10" ht="84" x14ac:dyDescent="0.2">
      <c r="A96" s="269" t="s">
        <v>1315</v>
      </c>
      <c r="B96" s="270" t="s">
        <v>1316</v>
      </c>
      <c r="C96" s="273" t="s">
        <v>1102</v>
      </c>
      <c r="D96" s="270" t="s">
        <v>1316</v>
      </c>
      <c r="E96" s="271">
        <v>216995.9</v>
      </c>
      <c r="F96" s="263" t="s">
        <v>1298</v>
      </c>
      <c r="G96" s="273" t="s">
        <v>1104</v>
      </c>
      <c r="H96" s="272" t="s">
        <v>1314</v>
      </c>
      <c r="I96" s="273"/>
      <c r="J96" s="274"/>
    </row>
    <row r="97" spans="1:10" ht="96" x14ac:dyDescent="0.2">
      <c r="A97" s="269" t="s">
        <v>1317</v>
      </c>
      <c r="B97" s="270" t="s">
        <v>1101</v>
      </c>
      <c r="C97" s="265" t="s">
        <v>1102</v>
      </c>
      <c r="D97" s="270" t="s">
        <v>1101</v>
      </c>
      <c r="E97" s="271">
        <v>32877</v>
      </c>
      <c r="F97" s="263" t="s">
        <v>1318</v>
      </c>
      <c r="G97" s="265" t="s">
        <v>1104</v>
      </c>
      <c r="H97" s="272" t="s">
        <v>1319</v>
      </c>
      <c r="I97" s="273"/>
      <c r="J97" s="274"/>
    </row>
    <row r="98" spans="1:10" ht="60" x14ac:dyDescent="0.2">
      <c r="A98" s="269" t="s">
        <v>1320</v>
      </c>
      <c r="B98" s="270" t="s">
        <v>1101</v>
      </c>
      <c r="C98" s="265" t="s">
        <v>1102</v>
      </c>
      <c r="D98" s="270" t="s">
        <v>1101</v>
      </c>
      <c r="E98" s="271">
        <v>33866</v>
      </c>
      <c r="F98" s="263" t="s">
        <v>1280</v>
      </c>
      <c r="G98" s="265" t="s">
        <v>1104</v>
      </c>
      <c r="H98" s="272" t="s">
        <v>1321</v>
      </c>
      <c r="I98" s="273"/>
      <c r="J98" s="274"/>
    </row>
    <row r="99" spans="1:10" ht="108" x14ac:dyDescent="0.2">
      <c r="A99" s="269" t="s">
        <v>1322</v>
      </c>
      <c r="B99" s="270" t="s">
        <v>1101</v>
      </c>
      <c r="C99" s="265" t="s">
        <v>1102</v>
      </c>
      <c r="D99" s="270" t="s">
        <v>1101</v>
      </c>
      <c r="E99" s="271">
        <v>19800</v>
      </c>
      <c r="F99" s="263" t="s">
        <v>1323</v>
      </c>
      <c r="G99" s="265" t="s">
        <v>1104</v>
      </c>
      <c r="H99" s="272" t="s">
        <v>1324</v>
      </c>
      <c r="I99" s="273"/>
      <c r="J99" s="274"/>
    </row>
    <row r="100" spans="1:10" ht="120" x14ac:dyDescent="0.2">
      <c r="A100" s="269" t="s">
        <v>1325</v>
      </c>
      <c r="B100" s="270" t="s">
        <v>1101</v>
      </c>
      <c r="C100" s="265" t="s">
        <v>1102</v>
      </c>
      <c r="D100" s="270" t="s">
        <v>1101</v>
      </c>
      <c r="E100" s="271">
        <v>34399</v>
      </c>
      <c r="F100" s="263" t="s">
        <v>1326</v>
      </c>
      <c r="G100" s="265" t="s">
        <v>1104</v>
      </c>
      <c r="H100" s="272" t="s">
        <v>1327</v>
      </c>
      <c r="I100" s="273"/>
      <c r="J100" s="274"/>
    </row>
    <row r="101" spans="1:10" ht="120" x14ac:dyDescent="0.2">
      <c r="A101" s="269" t="s">
        <v>1328</v>
      </c>
      <c r="B101" s="270" t="s">
        <v>1101</v>
      </c>
      <c r="C101" s="265" t="s">
        <v>1102</v>
      </c>
      <c r="D101" s="270" t="s">
        <v>1101</v>
      </c>
      <c r="E101" s="271">
        <v>20000</v>
      </c>
      <c r="F101" s="263" t="s">
        <v>1329</v>
      </c>
      <c r="G101" s="265" t="s">
        <v>1104</v>
      </c>
      <c r="H101" s="272" t="s">
        <v>1327</v>
      </c>
      <c r="I101" s="273"/>
      <c r="J101" s="274"/>
    </row>
    <row r="102" spans="1:10" ht="72" x14ac:dyDescent="0.2">
      <c r="A102" s="269" t="s">
        <v>1330</v>
      </c>
      <c r="B102" s="270" t="s">
        <v>1331</v>
      </c>
      <c r="C102" s="273" t="s">
        <v>1102</v>
      </c>
      <c r="D102" s="270" t="s">
        <v>1331</v>
      </c>
      <c r="E102" s="271">
        <v>45000</v>
      </c>
      <c r="F102" s="263" t="s">
        <v>1332</v>
      </c>
      <c r="G102" s="273" t="s">
        <v>1104</v>
      </c>
      <c r="H102" s="272" t="s">
        <v>1333</v>
      </c>
      <c r="I102" s="273"/>
      <c r="J102" s="274"/>
    </row>
    <row r="103" spans="1:10" ht="72" x14ac:dyDescent="0.2">
      <c r="A103" s="269" t="s">
        <v>1334</v>
      </c>
      <c r="B103" s="270" t="s">
        <v>1101</v>
      </c>
      <c r="C103" s="265" t="s">
        <v>1102</v>
      </c>
      <c r="D103" s="270" t="s">
        <v>1101</v>
      </c>
      <c r="E103" s="271">
        <v>27500</v>
      </c>
      <c r="F103" s="263" t="s">
        <v>1335</v>
      </c>
      <c r="G103" s="265" t="s">
        <v>1104</v>
      </c>
      <c r="H103" s="272" t="s">
        <v>1333</v>
      </c>
      <c r="I103" s="273"/>
      <c r="J103" s="274"/>
    </row>
    <row r="104" spans="1:10" ht="60" x14ac:dyDescent="0.2">
      <c r="A104" s="269" t="s">
        <v>1336</v>
      </c>
      <c r="B104" s="270" t="s">
        <v>1101</v>
      </c>
      <c r="C104" s="265" t="s">
        <v>1102</v>
      </c>
      <c r="D104" s="270" t="s">
        <v>1101</v>
      </c>
      <c r="E104" s="271">
        <v>21250</v>
      </c>
      <c r="F104" s="263" t="s">
        <v>1337</v>
      </c>
      <c r="G104" s="265" t="s">
        <v>1104</v>
      </c>
      <c r="H104" s="272" t="s">
        <v>1333</v>
      </c>
      <c r="I104" s="273"/>
      <c r="J104" s="274"/>
    </row>
    <row r="105" spans="1:10" ht="48" x14ac:dyDescent="0.2">
      <c r="A105" s="269" t="s">
        <v>1338</v>
      </c>
      <c r="B105" s="270" t="s">
        <v>1101</v>
      </c>
      <c r="C105" s="265" t="s">
        <v>1102</v>
      </c>
      <c r="D105" s="270" t="s">
        <v>1101</v>
      </c>
      <c r="E105" s="271">
        <v>23750</v>
      </c>
      <c r="F105" s="263" t="s">
        <v>1339</v>
      </c>
      <c r="G105" s="265" t="s">
        <v>1104</v>
      </c>
      <c r="H105" s="272" t="s">
        <v>1333</v>
      </c>
      <c r="I105" s="273"/>
      <c r="J105" s="274"/>
    </row>
    <row r="106" spans="1:10" ht="72" x14ac:dyDescent="0.2">
      <c r="A106" s="269" t="s">
        <v>1340</v>
      </c>
      <c r="B106" s="270" t="s">
        <v>1101</v>
      </c>
      <c r="C106" s="265" t="s">
        <v>1102</v>
      </c>
      <c r="D106" s="270" t="s">
        <v>1101</v>
      </c>
      <c r="E106" s="271">
        <v>26625</v>
      </c>
      <c r="F106" s="263" t="s">
        <v>1341</v>
      </c>
      <c r="G106" s="265" t="s">
        <v>1104</v>
      </c>
      <c r="H106" s="272" t="s">
        <v>1333</v>
      </c>
      <c r="I106" s="273"/>
      <c r="J106" s="274"/>
    </row>
    <row r="107" spans="1:10" ht="84" x14ac:dyDescent="0.2">
      <c r="A107" s="269" t="s">
        <v>1342</v>
      </c>
      <c r="B107" s="270" t="s">
        <v>1101</v>
      </c>
      <c r="C107" s="265" t="s">
        <v>1102</v>
      </c>
      <c r="D107" s="270" t="s">
        <v>1101</v>
      </c>
      <c r="E107" s="271">
        <v>22656</v>
      </c>
      <c r="F107" s="263" t="s">
        <v>1343</v>
      </c>
      <c r="G107" s="265" t="s">
        <v>1104</v>
      </c>
      <c r="H107" s="272" t="s">
        <v>1344</v>
      </c>
      <c r="I107" s="273"/>
      <c r="J107" s="274"/>
    </row>
    <row r="108" spans="1:10" ht="84" x14ac:dyDescent="0.2">
      <c r="A108" s="269" t="s">
        <v>1345</v>
      </c>
      <c r="B108" s="270" t="s">
        <v>1101</v>
      </c>
      <c r="C108" s="265" t="s">
        <v>1102</v>
      </c>
      <c r="D108" s="270" t="s">
        <v>1101</v>
      </c>
      <c r="E108" s="271">
        <v>21063</v>
      </c>
      <c r="F108" s="263" t="s">
        <v>1346</v>
      </c>
      <c r="G108" s="265" t="s">
        <v>1104</v>
      </c>
      <c r="H108" s="272" t="s">
        <v>1344</v>
      </c>
      <c r="I108" s="273"/>
      <c r="J108" s="274"/>
    </row>
    <row r="109" spans="1:10" ht="84" x14ac:dyDescent="0.2">
      <c r="A109" s="269" t="s">
        <v>1347</v>
      </c>
      <c r="B109" s="270" t="s">
        <v>1101</v>
      </c>
      <c r="C109" s="265" t="s">
        <v>1102</v>
      </c>
      <c r="D109" s="270" t="s">
        <v>1101</v>
      </c>
      <c r="E109" s="271">
        <v>21240</v>
      </c>
      <c r="F109" s="263" t="s">
        <v>1348</v>
      </c>
      <c r="G109" s="265" t="s">
        <v>1104</v>
      </c>
      <c r="H109" s="272" t="s">
        <v>1344</v>
      </c>
      <c r="I109" s="273"/>
      <c r="J109" s="274"/>
    </row>
    <row r="110" spans="1:10" ht="84" x14ac:dyDescent="0.2">
      <c r="A110" s="269" t="s">
        <v>1349</v>
      </c>
      <c r="B110" s="270" t="s">
        <v>1101</v>
      </c>
      <c r="C110" s="265" t="s">
        <v>1102</v>
      </c>
      <c r="D110" s="270" t="s">
        <v>1101</v>
      </c>
      <c r="E110" s="271">
        <v>18172</v>
      </c>
      <c r="F110" s="263" t="s">
        <v>1350</v>
      </c>
      <c r="G110" s="265" t="s">
        <v>1104</v>
      </c>
      <c r="H110" s="272" t="s">
        <v>1344</v>
      </c>
      <c r="I110" s="273"/>
      <c r="J110" s="274"/>
    </row>
    <row r="111" spans="1:10" ht="96" x14ac:dyDescent="0.2">
      <c r="A111" s="269" t="s">
        <v>1351</v>
      </c>
      <c r="B111" s="270" t="s">
        <v>1352</v>
      </c>
      <c r="C111" s="273" t="s">
        <v>1102</v>
      </c>
      <c r="D111" s="270" t="s">
        <v>1352</v>
      </c>
      <c r="E111" s="271">
        <v>75446.25</v>
      </c>
      <c r="F111" s="263" t="s">
        <v>1353</v>
      </c>
      <c r="G111" s="273" t="s">
        <v>1104</v>
      </c>
      <c r="H111" s="272" t="s">
        <v>1354</v>
      </c>
      <c r="I111" s="273"/>
      <c r="J111" s="274"/>
    </row>
    <row r="112" spans="1:10" ht="96" x14ac:dyDescent="0.2">
      <c r="A112" s="269" t="s">
        <v>1355</v>
      </c>
      <c r="B112" s="270" t="s">
        <v>1352</v>
      </c>
      <c r="C112" s="273" t="s">
        <v>1102</v>
      </c>
      <c r="D112" s="270" t="s">
        <v>1352</v>
      </c>
      <c r="E112" s="271">
        <v>78734.69</v>
      </c>
      <c r="F112" s="263" t="s">
        <v>1356</v>
      </c>
      <c r="G112" s="273" t="s">
        <v>1104</v>
      </c>
      <c r="H112" s="272" t="s">
        <v>1354</v>
      </c>
      <c r="I112" s="273"/>
      <c r="J112" s="274"/>
    </row>
    <row r="113" spans="1:10" ht="96" x14ac:dyDescent="0.2">
      <c r="A113" s="269" t="s">
        <v>1357</v>
      </c>
      <c r="B113" s="270" t="s">
        <v>1352</v>
      </c>
      <c r="C113" s="273" t="s">
        <v>1102</v>
      </c>
      <c r="D113" s="270" t="s">
        <v>1352</v>
      </c>
      <c r="E113" s="271">
        <v>41713</v>
      </c>
      <c r="F113" s="263" t="s">
        <v>1358</v>
      </c>
      <c r="G113" s="273" t="s">
        <v>1104</v>
      </c>
      <c r="H113" s="272" t="s">
        <v>1354</v>
      </c>
      <c r="I113" s="273"/>
      <c r="J113" s="274"/>
    </row>
    <row r="114" spans="1:10" ht="96" x14ac:dyDescent="0.2">
      <c r="A114" s="269" t="s">
        <v>1359</v>
      </c>
      <c r="B114" s="270" t="s">
        <v>1352</v>
      </c>
      <c r="C114" s="273" t="s">
        <v>1102</v>
      </c>
      <c r="D114" s="270" t="s">
        <v>1352</v>
      </c>
      <c r="E114" s="271">
        <v>230064.6</v>
      </c>
      <c r="F114" s="263" t="s">
        <v>1360</v>
      </c>
      <c r="G114" s="273" t="s">
        <v>1104</v>
      </c>
      <c r="H114" s="272" t="s">
        <v>1354</v>
      </c>
      <c r="I114" s="273"/>
      <c r="J114" s="274"/>
    </row>
    <row r="115" spans="1:10" ht="84" x14ac:dyDescent="0.2">
      <c r="A115" s="269" t="s">
        <v>1361</v>
      </c>
      <c r="B115" s="270" t="s">
        <v>1362</v>
      </c>
      <c r="C115" s="273" t="s">
        <v>1102</v>
      </c>
      <c r="D115" s="270" t="s">
        <v>1362</v>
      </c>
      <c r="E115" s="271">
        <v>885000</v>
      </c>
      <c r="F115" s="263" t="s">
        <v>1363</v>
      </c>
      <c r="G115" s="273" t="s">
        <v>1104</v>
      </c>
      <c r="H115" s="272" t="s">
        <v>1364</v>
      </c>
      <c r="I115" s="273"/>
      <c r="J115" s="274"/>
    </row>
    <row r="116" spans="1:10" ht="72" x14ac:dyDescent="0.2">
      <c r="A116" s="269" t="s">
        <v>1365</v>
      </c>
      <c r="B116" s="270" t="s">
        <v>1366</v>
      </c>
      <c r="C116" s="273" t="s">
        <v>1102</v>
      </c>
      <c r="D116" s="270" t="s">
        <v>1366</v>
      </c>
      <c r="E116" s="271">
        <v>75000</v>
      </c>
      <c r="F116" s="263" t="s">
        <v>1253</v>
      </c>
      <c r="G116" s="273" t="s">
        <v>1104</v>
      </c>
      <c r="H116" s="272" t="s">
        <v>1367</v>
      </c>
      <c r="I116" s="273"/>
      <c r="J116" s="274"/>
    </row>
    <row r="117" spans="1:10" ht="144" x14ac:dyDescent="0.2">
      <c r="A117" s="269" t="s">
        <v>1368</v>
      </c>
      <c r="B117" s="270" t="s">
        <v>1101</v>
      </c>
      <c r="C117" s="265" t="s">
        <v>1102</v>
      </c>
      <c r="D117" s="270" t="s">
        <v>1101</v>
      </c>
      <c r="E117" s="271">
        <v>20956.8</v>
      </c>
      <c r="F117" s="263" t="s">
        <v>1369</v>
      </c>
      <c r="G117" s="265" t="s">
        <v>1104</v>
      </c>
      <c r="H117" s="272" t="s">
        <v>1370</v>
      </c>
      <c r="I117" s="273"/>
      <c r="J117" s="274"/>
    </row>
    <row r="118" spans="1:10" ht="144" x14ac:dyDescent="0.2">
      <c r="A118" s="269" t="s">
        <v>1371</v>
      </c>
      <c r="B118" s="270" t="s">
        <v>1101</v>
      </c>
      <c r="C118" s="265" t="s">
        <v>1102</v>
      </c>
      <c r="D118" s="270" t="s">
        <v>1101</v>
      </c>
      <c r="E118" s="271">
        <v>18290</v>
      </c>
      <c r="F118" s="263" t="s">
        <v>1372</v>
      </c>
      <c r="G118" s="265" t="s">
        <v>1104</v>
      </c>
      <c r="H118" s="272" t="s">
        <v>1370</v>
      </c>
      <c r="I118" s="273"/>
      <c r="J118" s="274"/>
    </row>
    <row r="119" spans="1:10" ht="180" x14ac:dyDescent="0.2">
      <c r="A119" s="269" t="s">
        <v>1373</v>
      </c>
      <c r="B119" s="270" t="s">
        <v>1101</v>
      </c>
      <c r="C119" s="265" t="s">
        <v>1102</v>
      </c>
      <c r="D119" s="270" t="s">
        <v>1101</v>
      </c>
      <c r="E119" s="271">
        <v>31980</v>
      </c>
      <c r="F119" s="263" t="s">
        <v>1374</v>
      </c>
      <c r="G119" s="265" t="s">
        <v>1104</v>
      </c>
      <c r="H119" s="272" t="s">
        <v>1375</v>
      </c>
      <c r="I119" s="273"/>
      <c r="J119" s="274"/>
    </row>
    <row r="120" spans="1:10" ht="144" x14ac:dyDescent="0.2">
      <c r="A120" s="269" t="s">
        <v>1376</v>
      </c>
      <c r="B120" s="270" t="s">
        <v>1101</v>
      </c>
      <c r="C120" s="265" t="s">
        <v>1102</v>
      </c>
      <c r="D120" s="270" t="s">
        <v>1101</v>
      </c>
      <c r="E120" s="271">
        <v>20956.8</v>
      </c>
      <c r="F120" s="263" t="s">
        <v>1369</v>
      </c>
      <c r="G120" s="265" t="s">
        <v>1104</v>
      </c>
      <c r="H120" s="272" t="s">
        <v>1375</v>
      </c>
      <c r="I120" s="273"/>
      <c r="J120" s="274"/>
    </row>
    <row r="121" spans="1:10" ht="144" x14ac:dyDescent="0.2">
      <c r="A121" s="269" t="s">
        <v>1377</v>
      </c>
      <c r="B121" s="270" t="s">
        <v>1101</v>
      </c>
      <c r="C121" s="265" t="s">
        <v>1102</v>
      </c>
      <c r="D121" s="270" t="s">
        <v>1101</v>
      </c>
      <c r="E121" s="271">
        <v>20956.8</v>
      </c>
      <c r="F121" s="263" t="s">
        <v>1369</v>
      </c>
      <c r="G121" s="265" t="s">
        <v>1104</v>
      </c>
      <c r="H121" s="272" t="s">
        <v>1375</v>
      </c>
      <c r="I121" s="273"/>
      <c r="J121" s="274"/>
    </row>
    <row r="122" spans="1:10" ht="156" x14ac:dyDescent="0.2">
      <c r="A122" s="269" t="s">
        <v>1378</v>
      </c>
      <c r="B122" s="270" t="s">
        <v>1101</v>
      </c>
      <c r="C122" s="265" t="s">
        <v>1102</v>
      </c>
      <c r="D122" s="270" t="s">
        <v>1101</v>
      </c>
      <c r="E122" s="271">
        <v>25608.79</v>
      </c>
      <c r="F122" s="263" t="s">
        <v>1379</v>
      </c>
      <c r="G122" s="265" t="s">
        <v>1104</v>
      </c>
      <c r="H122" s="272" t="s">
        <v>1380</v>
      </c>
      <c r="I122" s="273"/>
      <c r="J122" s="274"/>
    </row>
    <row r="123" spans="1:10" ht="108" x14ac:dyDescent="0.2">
      <c r="A123" s="269" t="s">
        <v>1381</v>
      </c>
      <c r="B123" s="270" t="s">
        <v>1382</v>
      </c>
      <c r="C123" s="273" t="s">
        <v>1102</v>
      </c>
      <c r="D123" s="270" t="s">
        <v>1382</v>
      </c>
      <c r="E123" s="271">
        <v>108120</v>
      </c>
      <c r="F123" s="263" t="s">
        <v>1383</v>
      </c>
      <c r="G123" s="273" t="s">
        <v>1104</v>
      </c>
      <c r="H123" s="272" t="s">
        <v>1384</v>
      </c>
      <c r="I123" s="273"/>
      <c r="J123" s="274"/>
    </row>
    <row r="124" spans="1:10" ht="108" x14ac:dyDescent="0.2">
      <c r="A124" s="269" t="s">
        <v>1385</v>
      </c>
      <c r="B124" s="270" t="s">
        <v>1352</v>
      </c>
      <c r="C124" s="273" t="s">
        <v>1102</v>
      </c>
      <c r="D124" s="270" t="s">
        <v>1352</v>
      </c>
      <c r="E124" s="271">
        <v>170557.2</v>
      </c>
      <c r="F124" s="263" t="s">
        <v>1386</v>
      </c>
      <c r="G124" s="273" t="s">
        <v>1104</v>
      </c>
      <c r="H124" s="272" t="s">
        <v>1387</v>
      </c>
      <c r="I124" s="273"/>
      <c r="J124" s="274"/>
    </row>
    <row r="125" spans="1:10" ht="48" x14ac:dyDescent="0.2">
      <c r="A125" s="269" t="s">
        <v>1388</v>
      </c>
      <c r="B125" s="270" t="s">
        <v>1389</v>
      </c>
      <c r="C125" s="273" t="s">
        <v>1102</v>
      </c>
      <c r="D125" s="270" t="s">
        <v>1389</v>
      </c>
      <c r="E125" s="271">
        <v>182927</v>
      </c>
      <c r="F125" s="263" t="s">
        <v>1390</v>
      </c>
      <c r="G125" s="273" t="s">
        <v>1104</v>
      </c>
      <c r="H125" s="272" t="s">
        <v>1391</v>
      </c>
      <c r="I125" s="273"/>
      <c r="J125" s="274"/>
    </row>
    <row r="126" spans="1:10" ht="132" x14ac:dyDescent="0.2">
      <c r="A126" s="269" t="s">
        <v>1392</v>
      </c>
      <c r="B126" s="270" t="s">
        <v>1101</v>
      </c>
      <c r="C126" s="265" t="s">
        <v>1102</v>
      </c>
      <c r="D126" s="270" t="s">
        <v>1101</v>
      </c>
      <c r="E126" s="271">
        <v>30800</v>
      </c>
      <c r="F126" s="263" t="s">
        <v>1393</v>
      </c>
      <c r="G126" s="265" t="s">
        <v>1104</v>
      </c>
      <c r="H126" s="272" t="s">
        <v>1394</v>
      </c>
      <c r="I126" s="273"/>
      <c r="J126" s="274"/>
    </row>
    <row r="127" spans="1:10" ht="36" x14ac:dyDescent="0.2">
      <c r="A127" s="269" t="s">
        <v>1395</v>
      </c>
      <c r="B127" s="270" t="s">
        <v>1101</v>
      </c>
      <c r="C127" s="265" t="s">
        <v>1102</v>
      </c>
      <c r="D127" s="270" t="s">
        <v>1101</v>
      </c>
      <c r="E127" s="271">
        <v>30015.26</v>
      </c>
      <c r="F127" s="263" t="s">
        <v>1396</v>
      </c>
      <c r="G127" s="265" t="s">
        <v>1104</v>
      </c>
      <c r="H127" s="272" t="s">
        <v>1397</v>
      </c>
      <c r="I127" s="273"/>
      <c r="J127" s="274"/>
    </row>
    <row r="128" spans="1:10" ht="96" x14ac:dyDescent="0.2">
      <c r="A128" s="269" t="s">
        <v>1398</v>
      </c>
      <c r="B128" s="270" t="s">
        <v>1101</v>
      </c>
      <c r="C128" s="265" t="s">
        <v>1102</v>
      </c>
      <c r="D128" s="270" t="s">
        <v>1101</v>
      </c>
      <c r="E128" s="271">
        <v>24780</v>
      </c>
      <c r="F128" s="263" t="s">
        <v>1399</v>
      </c>
      <c r="G128" s="265" t="s">
        <v>1104</v>
      </c>
      <c r="H128" s="272" t="s">
        <v>1400</v>
      </c>
      <c r="I128" s="273"/>
      <c r="J128" s="274"/>
    </row>
    <row r="129" spans="1:10" ht="96" x14ac:dyDescent="0.2">
      <c r="A129" s="269" t="s">
        <v>1401</v>
      </c>
      <c r="B129" s="270" t="s">
        <v>1101</v>
      </c>
      <c r="C129" s="265" t="s">
        <v>1102</v>
      </c>
      <c r="D129" s="270" t="s">
        <v>1101</v>
      </c>
      <c r="E129" s="271">
        <v>20000</v>
      </c>
      <c r="F129" s="263" t="s">
        <v>1402</v>
      </c>
      <c r="G129" s="265" t="s">
        <v>1104</v>
      </c>
      <c r="H129" s="272" t="s">
        <v>1403</v>
      </c>
      <c r="I129" s="273"/>
      <c r="J129" s="274"/>
    </row>
    <row r="130" spans="1:10" ht="48" x14ac:dyDescent="0.2">
      <c r="A130" s="269" t="s">
        <v>1404</v>
      </c>
      <c r="B130" s="270" t="s">
        <v>1101</v>
      </c>
      <c r="C130" s="265" t="s">
        <v>1102</v>
      </c>
      <c r="D130" s="270" t="s">
        <v>1101</v>
      </c>
      <c r="E130" s="271">
        <v>27500</v>
      </c>
      <c r="F130" s="263" t="s">
        <v>1405</v>
      </c>
      <c r="G130" s="265" t="s">
        <v>1104</v>
      </c>
      <c r="H130" s="272" t="s">
        <v>1406</v>
      </c>
      <c r="I130" s="273"/>
      <c r="J130" s="274"/>
    </row>
    <row r="131" spans="1:10" ht="60" x14ac:dyDescent="0.2">
      <c r="A131" s="269" t="s">
        <v>1407</v>
      </c>
      <c r="B131" s="270" t="s">
        <v>1408</v>
      </c>
      <c r="C131" s="273" t="s">
        <v>1102</v>
      </c>
      <c r="D131" s="270" t="s">
        <v>1408</v>
      </c>
      <c r="E131" s="271">
        <v>265500</v>
      </c>
      <c r="F131" s="263" t="s">
        <v>1409</v>
      </c>
      <c r="G131" s="273" t="s">
        <v>1104</v>
      </c>
      <c r="H131" s="272" t="s">
        <v>1410</v>
      </c>
      <c r="I131" s="273"/>
      <c r="J131" s="274" t="s">
        <v>1411</v>
      </c>
    </row>
    <row r="132" spans="1:10" ht="72" x14ac:dyDescent="0.2">
      <c r="A132" s="269" t="s">
        <v>1334</v>
      </c>
      <c r="B132" s="270" t="s">
        <v>1101</v>
      </c>
      <c r="C132" s="265" t="s">
        <v>1102</v>
      </c>
      <c r="D132" s="270" t="s">
        <v>1101</v>
      </c>
      <c r="E132" s="271">
        <v>22000</v>
      </c>
      <c r="F132" s="263" t="s">
        <v>1335</v>
      </c>
      <c r="G132" s="265" t="s">
        <v>1104</v>
      </c>
      <c r="H132" s="272" t="s">
        <v>1410</v>
      </c>
      <c r="I132" s="273"/>
      <c r="J132" s="274"/>
    </row>
    <row r="133" spans="1:10" ht="72" x14ac:dyDescent="0.2">
      <c r="A133" s="269" t="s">
        <v>1412</v>
      </c>
      <c r="B133" s="270" t="s">
        <v>1101</v>
      </c>
      <c r="C133" s="265" t="s">
        <v>1102</v>
      </c>
      <c r="D133" s="270" t="s">
        <v>1101</v>
      </c>
      <c r="E133" s="271">
        <v>19000</v>
      </c>
      <c r="F133" s="263" t="s">
        <v>1339</v>
      </c>
      <c r="G133" s="265" t="s">
        <v>1104</v>
      </c>
      <c r="H133" s="272" t="s">
        <v>1410</v>
      </c>
      <c r="I133" s="273"/>
      <c r="J133" s="274"/>
    </row>
    <row r="134" spans="1:10" ht="72" x14ac:dyDescent="0.2">
      <c r="A134" s="269" t="s">
        <v>1413</v>
      </c>
      <c r="B134" s="270" t="s">
        <v>1101</v>
      </c>
      <c r="C134" s="265" t="s">
        <v>1102</v>
      </c>
      <c r="D134" s="270" t="s">
        <v>1101</v>
      </c>
      <c r="E134" s="271">
        <v>21300</v>
      </c>
      <c r="F134" s="263" t="s">
        <v>1341</v>
      </c>
      <c r="G134" s="265" t="s">
        <v>1104</v>
      </c>
      <c r="H134" s="272" t="s">
        <v>1410</v>
      </c>
      <c r="I134" s="273"/>
      <c r="J134" s="274"/>
    </row>
    <row r="135" spans="1:10" ht="144" x14ac:dyDescent="0.2">
      <c r="A135" s="269" t="s">
        <v>1414</v>
      </c>
      <c r="B135" s="270" t="s">
        <v>1101</v>
      </c>
      <c r="C135" s="265" t="s">
        <v>1102</v>
      </c>
      <c r="D135" s="270" t="s">
        <v>1101</v>
      </c>
      <c r="E135" s="271">
        <v>23490</v>
      </c>
      <c r="F135" s="263" t="s">
        <v>1415</v>
      </c>
      <c r="G135" s="265" t="s">
        <v>1104</v>
      </c>
      <c r="H135" s="272" t="s">
        <v>1416</v>
      </c>
      <c r="I135" s="273"/>
      <c r="J135" s="274"/>
    </row>
    <row r="136" spans="1:10" ht="72" x14ac:dyDescent="0.2">
      <c r="A136" s="269" t="s">
        <v>1122</v>
      </c>
      <c r="B136" s="270" t="s">
        <v>1417</v>
      </c>
      <c r="C136" s="273" t="s">
        <v>1102</v>
      </c>
      <c r="D136" s="270" t="s">
        <v>1417</v>
      </c>
      <c r="E136" s="271">
        <v>769405.87</v>
      </c>
      <c r="F136" s="263" t="s">
        <v>1418</v>
      </c>
      <c r="G136" s="273" t="s">
        <v>1111</v>
      </c>
      <c r="H136" s="272" t="s">
        <v>1416</v>
      </c>
      <c r="I136" s="273"/>
      <c r="J136" s="274"/>
    </row>
    <row r="137" spans="1:10" ht="72" x14ac:dyDescent="0.2">
      <c r="A137" s="269" t="s">
        <v>1419</v>
      </c>
      <c r="B137" s="270" t="s">
        <v>1101</v>
      </c>
      <c r="C137" s="265" t="s">
        <v>1102</v>
      </c>
      <c r="D137" s="270" t="s">
        <v>1101</v>
      </c>
      <c r="E137" s="271">
        <v>23000</v>
      </c>
      <c r="F137" s="263" t="s">
        <v>1420</v>
      </c>
      <c r="G137" s="265" t="s">
        <v>1104</v>
      </c>
      <c r="H137" s="272" t="s">
        <v>1416</v>
      </c>
      <c r="I137" s="273"/>
      <c r="J137" s="274"/>
    </row>
    <row r="138" spans="1:10" ht="168" x14ac:dyDescent="0.2">
      <c r="A138" s="269" t="s">
        <v>1421</v>
      </c>
      <c r="B138" s="270" t="s">
        <v>1101</v>
      </c>
      <c r="C138" s="265" t="s">
        <v>1102</v>
      </c>
      <c r="D138" s="270" t="s">
        <v>1101</v>
      </c>
      <c r="E138" s="271">
        <v>35140.400000000001</v>
      </c>
      <c r="F138" s="263" t="s">
        <v>1422</v>
      </c>
      <c r="G138" s="265" t="s">
        <v>1104</v>
      </c>
      <c r="H138" s="272" t="s">
        <v>1416</v>
      </c>
      <c r="I138" s="273"/>
      <c r="J138" s="274" t="s">
        <v>1423</v>
      </c>
    </row>
    <row r="139" spans="1:10" ht="108" x14ac:dyDescent="0.2">
      <c r="A139" s="269" t="s">
        <v>1424</v>
      </c>
      <c r="B139" s="270" t="s">
        <v>1101</v>
      </c>
      <c r="C139" s="265" t="s">
        <v>1102</v>
      </c>
      <c r="D139" s="270" t="s">
        <v>1101</v>
      </c>
      <c r="E139" s="271">
        <v>31602.6</v>
      </c>
      <c r="F139" s="263" t="s">
        <v>1425</v>
      </c>
      <c r="G139" s="265" t="s">
        <v>1104</v>
      </c>
      <c r="H139" s="272" t="s">
        <v>1416</v>
      </c>
      <c r="I139" s="273"/>
      <c r="J139" s="274"/>
    </row>
    <row r="140" spans="1:10" ht="96" x14ac:dyDescent="0.2">
      <c r="A140" s="269" t="s">
        <v>1426</v>
      </c>
      <c r="B140" s="270" t="s">
        <v>1101</v>
      </c>
      <c r="C140" s="265" t="s">
        <v>1102</v>
      </c>
      <c r="D140" s="270" t="s">
        <v>1101</v>
      </c>
      <c r="E140" s="271">
        <v>27540</v>
      </c>
      <c r="F140" s="263" t="s">
        <v>1427</v>
      </c>
      <c r="G140" s="265" t="s">
        <v>1104</v>
      </c>
      <c r="H140" s="272" t="s">
        <v>1428</v>
      </c>
      <c r="I140" s="273"/>
      <c r="J140" s="274"/>
    </row>
    <row r="141" spans="1:10" ht="84" x14ac:dyDescent="0.2">
      <c r="A141" s="269" t="s">
        <v>1429</v>
      </c>
      <c r="B141" s="270" t="s">
        <v>1101</v>
      </c>
      <c r="C141" s="265" t="s">
        <v>1102</v>
      </c>
      <c r="D141" s="270" t="s">
        <v>1101</v>
      </c>
      <c r="E141" s="271">
        <v>27500</v>
      </c>
      <c r="F141" s="263" t="s">
        <v>1430</v>
      </c>
      <c r="G141" s="265" t="s">
        <v>1104</v>
      </c>
      <c r="H141" s="272" t="s">
        <v>1431</v>
      </c>
      <c r="I141" s="273"/>
      <c r="J141" s="274"/>
    </row>
    <row r="142" spans="1:10" ht="108" x14ac:dyDescent="0.2">
      <c r="A142" s="269" t="s">
        <v>1432</v>
      </c>
      <c r="B142" s="270" t="s">
        <v>1101</v>
      </c>
      <c r="C142" s="265" t="s">
        <v>1102</v>
      </c>
      <c r="D142" s="270" t="s">
        <v>1101</v>
      </c>
      <c r="E142" s="271">
        <v>23000</v>
      </c>
      <c r="F142" s="263" t="s">
        <v>1433</v>
      </c>
      <c r="G142" s="265" t="s">
        <v>1104</v>
      </c>
      <c r="H142" s="272" t="s">
        <v>1431</v>
      </c>
      <c r="I142" s="273"/>
      <c r="J142" s="274"/>
    </row>
    <row r="143" spans="1:10" ht="108" x14ac:dyDescent="0.2">
      <c r="A143" s="269" t="s">
        <v>1434</v>
      </c>
      <c r="B143" s="270" t="s">
        <v>1101</v>
      </c>
      <c r="C143" s="265" t="s">
        <v>1102</v>
      </c>
      <c r="D143" s="270" t="s">
        <v>1101</v>
      </c>
      <c r="E143" s="271">
        <v>35140.400000000001</v>
      </c>
      <c r="F143" s="263" t="s">
        <v>1435</v>
      </c>
      <c r="G143" s="265" t="s">
        <v>1104</v>
      </c>
      <c r="H143" s="272" t="s">
        <v>1431</v>
      </c>
      <c r="I143" s="273"/>
      <c r="J143" s="274"/>
    </row>
    <row r="144" spans="1:10" ht="84" x14ac:dyDescent="0.2">
      <c r="A144" s="269" t="s">
        <v>1436</v>
      </c>
      <c r="B144" s="270" t="s">
        <v>1101</v>
      </c>
      <c r="C144" s="265" t="s">
        <v>1102</v>
      </c>
      <c r="D144" s="270" t="s">
        <v>1101</v>
      </c>
      <c r="E144" s="271">
        <v>19751.34</v>
      </c>
      <c r="F144" s="263" t="s">
        <v>1379</v>
      </c>
      <c r="G144" s="265" t="s">
        <v>1104</v>
      </c>
      <c r="H144" s="272" t="s">
        <v>1431</v>
      </c>
      <c r="I144" s="273"/>
      <c r="J144" s="274"/>
    </row>
    <row r="145" spans="1:10" ht="72" x14ac:dyDescent="0.2">
      <c r="A145" s="269" t="s">
        <v>1437</v>
      </c>
      <c r="B145" s="270" t="s">
        <v>1101</v>
      </c>
      <c r="C145" s="265" t="s">
        <v>1102</v>
      </c>
      <c r="D145" s="270" t="s">
        <v>1101</v>
      </c>
      <c r="E145" s="271">
        <v>22000</v>
      </c>
      <c r="F145" s="263" t="s">
        <v>1438</v>
      </c>
      <c r="G145" s="265" t="s">
        <v>1104</v>
      </c>
      <c r="H145" s="272" t="s">
        <v>1439</v>
      </c>
      <c r="I145" s="273"/>
      <c r="J145" s="274"/>
    </row>
    <row r="146" spans="1:10" ht="84" x14ac:dyDescent="0.2">
      <c r="A146" s="269" t="s">
        <v>1440</v>
      </c>
      <c r="B146" s="270" t="s">
        <v>1441</v>
      </c>
      <c r="C146" s="273" t="s">
        <v>1102</v>
      </c>
      <c r="D146" s="270" t="s">
        <v>1441</v>
      </c>
      <c r="E146" s="271">
        <v>63354.52</v>
      </c>
      <c r="F146" s="263" t="s">
        <v>1442</v>
      </c>
      <c r="G146" s="273" t="s">
        <v>1104</v>
      </c>
      <c r="H146" s="272" t="s">
        <v>1443</v>
      </c>
      <c r="I146" s="273"/>
      <c r="J146" s="274"/>
    </row>
    <row r="147" spans="1:10" ht="60" x14ac:dyDescent="0.2">
      <c r="A147" s="269" t="s">
        <v>1444</v>
      </c>
      <c r="B147" s="270" t="s">
        <v>1101</v>
      </c>
      <c r="C147" s="265" t="s">
        <v>1102</v>
      </c>
      <c r="D147" s="270" t="s">
        <v>1101</v>
      </c>
      <c r="E147" s="271">
        <v>34000</v>
      </c>
      <c r="F147" s="263" t="s">
        <v>1253</v>
      </c>
      <c r="G147" s="265" t="s">
        <v>1104</v>
      </c>
      <c r="H147" s="272" t="s">
        <v>1445</v>
      </c>
      <c r="I147" s="273"/>
      <c r="J147" s="274"/>
    </row>
    <row r="148" spans="1:10" ht="60" x14ac:dyDescent="0.2">
      <c r="A148" s="269" t="s">
        <v>1320</v>
      </c>
      <c r="B148" s="270" t="s">
        <v>1101</v>
      </c>
      <c r="C148" s="265" t="s">
        <v>1102</v>
      </c>
      <c r="D148" s="270" t="s">
        <v>1101</v>
      </c>
      <c r="E148" s="271">
        <v>31916.6</v>
      </c>
      <c r="F148" s="263" t="s">
        <v>1280</v>
      </c>
      <c r="G148" s="265" t="s">
        <v>1104</v>
      </c>
      <c r="H148" s="272" t="s">
        <v>1446</v>
      </c>
      <c r="I148" s="273"/>
      <c r="J148" s="274"/>
    </row>
    <row r="149" spans="1:10" ht="192" x14ac:dyDescent="0.2">
      <c r="A149" s="269" t="s">
        <v>1447</v>
      </c>
      <c r="B149" s="270" t="s">
        <v>1101</v>
      </c>
      <c r="C149" s="265" t="s">
        <v>1102</v>
      </c>
      <c r="D149" s="270" t="s">
        <v>1101</v>
      </c>
      <c r="E149" s="271">
        <v>18292</v>
      </c>
      <c r="F149" s="263" t="s">
        <v>1425</v>
      </c>
      <c r="G149" s="265" t="s">
        <v>1104</v>
      </c>
      <c r="H149" s="272" t="s">
        <v>1448</v>
      </c>
      <c r="I149" s="273"/>
      <c r="J149" s="274"/>
    </row>
    <row r="150" spans="1:10" ht="156" x14ac:dyDescent="0.2">
      <c r="A150" s="269" t="s">
        <v>1449</v>
      </c>
      <c r="B150" s="270" t="s">
        <v>1101</v>
      </c>
      <c r="C150" s="265" t="s">
        <v>1102</v>
      </c>
      <c r="D150" s="270" t="s">
        <v>1101</v>
      </c>
      <c r="E150" s="271">
        <v>18900</v>
      </c>
      <c r="F150" s="263" t="s">
        <v>1438</v>
      </c>
      <c r="G150" s="265" t="s">
        <v>1104</v>
      </c>
      <c r="H150" s="272" t="s">
        <v>1450</v>
      </c>
      <c r="I150" s="273"/>
      <c r="J150" s="274"/>
    </row>
    <row r="151" spans="1:10" ht="96" x14ac:dyDescent="0.2">
      <c r="A151" s="269" t="s">
        <v>1451</v>
      </c>
      <c r="B151" s="270" t="s">
        <v>1101</v>
      </c>
      <c r="C151" s="265" t="s">
        <v>1102</v>
      </c>
      <c r="D151" s="270" t="s">
        <v>1101</v>
      </c>
      <c r="E151" s="271">
        <v>18170</v>
      </c>
      <c r="F151" s="263" t="s">
        <v>1452</v>
      </c>
      <c r="G151" s="265" t="s">
        <v>1104</v>
      </c>
      <c r="H151" s="272" t="s">
        <v>1453</v>
      </c>
      <c r="I151" s="273"/>
      <c r="J151" s="274"/>
    </row>
    <row r="152" spans="1:10" ht="96" x14ac:dyDescent="0.2">
      <c r="A152" s="269" t="s">
        <v>1454</v>
      </c>
      <c r="B152" s="270" t="s">
        <v>1101</v>
      </c>
      <c r="C152" s="265" t="s">
        <v>1102</v>
      </c>
      <c r="D152" s="270" t="s">
        <v>1101</v>
      </c>
      <c r="E152" s="271">
        <v>35000</v>
      </c>
      <c r="F152" s="263" t="s">
        <v>1346</v>
      </c>
      <c r="G152" s="265" t="s">
        <v>1104</v>
      </c>
      <c r="H152" s="272" t="s">
        <v>1455</v>
      </c>
      <c r="I152" s="273"/>
      <c r="J152" s="274"/>
    </row>
    <row r="153" spans="1:10" ht="96" x14ac:dyDescent="0.2">
      <c r="A153" s="269" t="s">
        <v>1456</v>
      </c>
      <c r="B153" s="270" t="s">
        <v>1101</v>
      </c>
      <c r="C153" s="265" t="s">
        <v>1102</v>
      </c>
      <c r="D153" s="270" t="s">
        <v>1101</v>
      </c>
      <c r="E153" s="271">
        <v>23600</v>
      </c>
      <c r="F153" s="263" t="s">
        <v>1457</v>
      </c>
      <c r="G153" s="265" t="s">
        <v>1104</v>
      </c>
      <c r="H153" s="272" t="s">
        <v>1458</v>
      </c>
      <c r="I153" s="273"/>
      <c r="J153" s="274"/>
    </row>
    <row r="154" spans="1:10" ht="96" x14ac:dyDescent="0.2">
      <c r="A154" s="269" t="s">
        <v>1454</v>
      </c>
      <c r="B154" s="270" t="s">
        <v>1101</v>
      </c>
      <c r="C154" s="265" t="s">
        <v>1102</v>
      </c>
      <c r="D154" s="270" t="s">
        <v>1101</v>
      </c>
      <c r="E154" s="271">
        <v>18801.97</v>
      </c>
      <c r="F154" s="263" t="s">
        <v>1459</v>
      </c>
      <c r="G154" s="265" t="s">
        <v>1104</v>
      </c>
      <c r="H154" s="272" t="s">
        <v>1460</v>
      </c>
      <c r="I154" s="273"/>
      <c r="J154" s="274"/>
    </row>
    <row r="155" spans="1:10" ht="96" x14ac:dyDescent="0.2">
      <c r="A155" s="269" t="s">
        <v>1461</v>
      </c>
      <c r="B155" s="270" t="s">
        <v>1101</v>
      </c>
      <c r="C155" s="265" t="s">
        <v>1102</v>
      </c>
      <c r="D155" s="270" t="s">
        <v>1101</v>
      </c>
      <c r="E155" s="271">
        <v>19810</v>
      </c>
      <c r="F155" s="263" t="s">
        <v>1180</v>
      </c>
      <c r="G155" s="265" t="s">
        <v>1104</v>
      </c>
      <c r="H155" s="272" t="s">
        <v>1462</v>
      </c>
      <c r="I155" s="273"/>
      <c r="J155" s="274" t="s">
        <v>1463</v>
      </c>
    </row>
    <row r="156" spans="1:10" ht="48" x14ac:dyDescent="0.2">
      <c r="A156" s="269" t="s">
        <v>1464</v>
      </c>
      <c r="B156" s="270" t="s">
        <v>1101</v>
      </c>
      <c r="C156" s="265" t="s">
        <v>1102</v>
      </c>
      <c r="D156" s="270" t="s">
        <v>1101</v>
      </c>
      <c r="E156" s="271">
        <v>34200</v>
      </c>
      <c r="F156" s="263" t="s">
        <v>1121</v>
      </c>
      <c r="G156" s="265" t="s">
        <v>1104</v>
      </c>
      <c r="H156" s="272" t="s">
        <v>1465</v>
      </c>
      <c r="I156" s="273"/>
      <c r="J156" s="274"/>
    </row>
    <row r="157" spans="1:10" ht="72" x14ac:dyDescent="0.2">
      <c r="A157" s="269" t="s">
        <v>1466</v>
      </c>
      <c r="B157" s="270" t="s">
        <v>1101</v>
      </c>
      <c r="C157" s="265" t="s">
        <v>1102</v>
      </c>
      <c r="D157" s="270" t="s">
        <v>1101</v>
      </c>
      <c r="E157" s="271">
        <v>32000</v>
      </c>
      <c r="F157" s="263" t="s">
        <v>1467</v>
      </c>
      <c r="G157" s="265" t="s">
        <v>1104</v>
      </c>
      <c r="H157" s="272" t="s">
        <v>1465</v>
      </c>
      <c r="I157" s="273"/>
      <c r="J157" s="274"/>
    </row>
    <row r="158" spans="1:10" ht="84" x14ac:dyDescent="0.2">
      <c r="A158" s="269" t="s">
        <v>1468</v>
      </c>
      <c r="B158" s="270" t="s">
        <v>1101</v>
      </c>
      <c r="C158" s="265" t="s">
        <v>1102</v>
      </c>
      <c r="D158" s="270" t="s">
        <v>1101</v>
      </c>
      <c r="E158" s="271">
        <v>28800</v>
      </c>
      <c r="F158" s="263" t="s">
        <v>1469</v>
      </c>
      <c r="G158" s="265" t="s">
        <v>1104</v>
      </c>
      <c r="H158" s="272" t="s">
        <v>1470</v>
      </c>
      <c r="I158" s="273"/>
      <c r="J158" s="274"/>
    </row>
    <row r="159" spans="1:10" ht="72" x14ac:dyDescent="0.2">
      <c r="A159" s="269" t="s">
        <v>1471</v>
      </c>
      <c r="B159" s="270" t="s">
        <v>1101</v>
      </c>
      <c r="C159" s="265" t="s">
        <v>1102</v>
      </c>
      <c r="D159" s="270" t="s">
        <v>1101</v>
      </c>
      <c r="E159" s="271">
        <v>32500</v>
      </c>
      <c r="F159" s="263" t="s">
        <v>1472</v>
      </c>
      <c r="G159" s="265" t="s">
        <v>1104</v>
      </c>
      <c r="H159" s="272" t="s">
        <v>1470</v>
      </c>
      <c r="I159" s="273"/>
      <c r="J159" s="274"/>
    </row>
    <row r="160" spans="1:10" ht="60" x14ac:dyDescent="0.2">
      <c r="A160" s="269" t="s">
        <v>1473</v>
      </c>
      <c r="B160" s="270" t="s">
        <v>1101</v>
      </c>
      <c r="C160" s="265" t="s">
        <v>1102</v>
      </c>
      <c r="D160" s="270" t="s">
        <v>1101</v>
      </c>
      <c r="E160" s="271">
        <v>29400</v>
      </c>
      <c r="F160" s="263" t="s">
        <v>1474</v>
      </c>
      <c r="G160" s="265" t="s">
        <v>1104</v>
      </c>
      <c r="H160" s="272" t="s">
        <v>1470</v>
      </c>
      <c r="I160" s="273"/>
      <c r="J160" s="274"/>
    </row>
    <row r="161" spans="1:10" ht="84" x14ac:dyDescent="0.2">
      <c r="A161" s="269" t="s">
        <v>1475</v>
      </c>
      <c r="B161" s="270" t="s">
        <v>1101</v>
      </c>
      <c r="C161" s="265" t="s">
        <v>1102</v>
      </c>
      <c r="D161" s="270" t="s">
        <v>1101</v>
      </c>
      <c r="E161" s="271">
        <v>27000</v>
      </c>
      <c r="F161" s="263" t="s">
        <v>1476</v>
      </c>
      <c r="G161" s="265" t="s">
        <v>1104</v>
      </c>
      <c r="H161" s="272" t="s">
        <v>1470</v>
      </c>
      <c r="I161" s="273"/>
      <c r="J161" s="274"/>
    </row>
    <row r="162" spans="1:10" ht="72" x14ac:dyDescent="0.2">
      <c r="A162" s="269" t="s">
        <v>1477</v>
      </c>
      <c r="B162" s="270" t="s">
        <v>1101</v>
      </c>
      <c r="C162" s="265" t="s">
        <v>1102</v>
      </c>
      <c r="D162" s="270" t="s">
        <v>1101</v>
      </c>
      <c r="E162" s="271">
        <v>33000</v>
      </c>
      <c r="F162" s="263" t="s">
        <v>1478</v>
      </c>
      <c r="G162" s="265" t="s">
        <v>1104</v>
      </c>
      <c r="H162" s="272" t="s">
        <v>1470</v>
      </c>
      <c r="I162" s="273"/>
      <c r="J162" s="274"/>
    </row>
    <row r="163" spans="1:10" ht="60" x14ac:dyDescent="0.2">
      <c r="A163" s="269" t="s">
        <v>1479</v>
      </c>
      <c r="B163" s="270" t="s">
        <v>1101</v>
      </c>
      <c r="C163" s="265" t="s">
        <v>1102</v>
      </c>
      <c r="D163" s="270" t="s">
        <v>1101</v>
      </c>
      <c r="E163" s="271">
        <v>29400</v>
      </c>
      <c r="F163" s="263" t="s">
        <v>1480</v>
      </c>
      <c r="G163" s="265" t="s">
        <v>1104</v>
      </c>
      <c r="H163" s="272" t="s">
        <v>1470</v>
      </c>
      <c r="I163" s="273"/>
      <c r="J163" s="274"/>
    </row>
    <row r="164" spans="1:10" ht="84" x14ac:dyDescent="0.2">
      <c r="A164" s="269" t="s">
        <v>1481</v>
      </c>
      <c r="B164" s="270" t="s">
        <v>1101</v>
      </c>
      <c r="C164" s="265" t="s">
        <v>1102</v>
      </c>
      <c r="D164" s="270" t="s">
        <v>1101</v>
      </c>
      <c r="E164" s="271">
        <v>32000</v>
      </c>
      <c r="F164" s="263" t="s">
        <v>1482</v>
      </c>
      <c r="G164" s="265" t="s">
        <v>1104</v>
      </c>
      <c r="H164" s="272" t="s">
        <v>1470</v>
      </c>
      <c r="I164" s="273"/>
      <c r="J164" s="274"/>
    </row>
    <row r="165" spans="1:10" ht="72" x14ac:dyDescent="0.2">
      <c r="A165" s="269" t="s">
        <v>1483</v>
      </c>
      <c r="B165" s="270" t="s">
        <v>1101</v>
      </c>
      <c r="C165" s="265" t="s">
        <v>1102</v>
      </c>
      <c r="D165" s="270" t="s">
        <v>1101</v>
      </c>
      <c r="E165" s="271">
        <v>24978.240000000002</v>
      </c>
      <c r="F165" s="263" t="s">
        <v>1484</v>
      </c>
      <c r="G165" s="265" t="s">
        <v>1104</v>
      </c>
      <c r="H165" s="272" t="s">
        <v>1485</v>
      </c>
      <c r="I165" s="273"/>
      <c r="J165" s="274"/>
    </row>
    <row r="166" spans="1:10" ht="84" x14ac:dyDescent="0.2">
      <c r="A166" s="269" t="s">
        <v>1486</v>
      </c>
      <c r="B166" s="270" t="s">
        <v>1101</v>
      </c>
      <c r="C166" s="265" t="s">
        <v>1102</v>
      </c>
      <c r="D166" s="270" t="s">
        <v>1101</v>
      </c>
      <c r="E166" s="271">
        <v>22000</v>
      </c>
      <c r="F166" s="263" t="s">
        <v>1487</v>
      </c>
      <c r="G166" s="265" t="s">
        <v>1104</v>
      </c>
      <c r="H166" s="272" t="s">
        <v>1488</v>
      </c>
      <c r="I166" s="273"/>
      <c r="J166" s="274"/>
    </row>
    <row r="167" spans="1:10" ht="36" x14ac:dyDescent="0.2">
      <c r="A167" s="269" t="s">
        <v>1489</v>
      </c>
      <c r="B167" s="270" t="s">
        <v>1490</v>
      </c>
      <c r="C167" s="273" t="s">
        <v>1102</v>
      </c>
      <c r="D167" s="270" t="s">
        <v>1490</v>
      </c>
      <c r="E167" s="271">
        <v>24750</v>
      </c>
      <c r="F167" s="263" t="s">
        <v>1175</v>
      </c>
      <c r="G167" s="273" t="s">
        <v>1111</v>
      </c>
      <c r="H167" s="272" t="s">
        <v>1491</v>
      </c>
      <c r="I167" s="273"/>
      <c r="J167" s="274"/>
    </row>
    <row r="168" spans="1:10" ht="60" x14ac:dyDescent="0.2">
      <c r="A168" s="269" t="s">
        <v>1492</v>
      </c>
      <c r="B168" s="270" t="s">
        <v>1493</v>
      </c>
      <c r="C168" s="273" t="s">
        <v>1102</v>
      </c>
      <c r="D168" s="270" t="s">
        <v>1493</v>
      </c>
      <c r="E168" s="271">
        <v>19200</v>
      </c>
      <c r="F168" s="263" t="s">
        <v>1494</v>
      </c>
      <c r="G168" s="273" t="s">
        <v>1111</v>
      </c>
      <c r="H168" s="272" t="s">
        <v>1491</v>
      </c>
      <c r="I168" s="273"/>
      <c r="J168" s="274"/>
    </row>
    <row r="169" spans="1:10" ht="120" x14ac:dyDescent="0.2">
      <c r="A169" s="269" t="s">
        <v>1495</v>
      </c>
      <c r="B169" s="270" t="s">
        <v>1101</v>
      </c>
      <c r="C169" s="265" t="s">
        <v>1102</v>
      </c>
      <c r="D169" s="270" t="s">
        <v>1101</v>
      </c>
      <c r="E169" s="271">
        <v>35000</v>
      </c>
      <c r="F169" s="263" t="s">
        <v>1496</v>
      </c>
      <c r="G169" s="265" t="s">
        <v>1104</v>
      </c>
      <c r="H169" s="272" t="s">
        <v>1497</v>
      </c>
      <c r="I169" s="273"/>
      <c r="J169" s="274"/>
    </row>
    <row r="170" spans="1:10" ht="120" x14ac:dyDescent="0.2">
      <c r="A170" s="269" t="s">
        <v>1498</v>
      </c>
      <c r="B170" s="270" t="s">
        <v>1101</v>
      </c>
      <c r="C170" s="265" t="s">
        <v>1102</v>
      </c>
      <c r="D170" s="270" t="s">
        <v>1101</v>
      </c>
      <c r="E170" s="271">
        <v>33592</v>
      </c>
      <c r="F170" s="263" t="s">
        <v>1425</v>
      </c>
      <c r="G170" s="265" t="s">
        <v>1104</v>
      </c>
      <c r="H170" s="272" t="s">
        <v>1499</v>
      </c>
      <c r="I170" s="273"/>
      <c r="J170" s="274"/>
    </row>
    <row r="171" spans="1:10" ht="144" x14ac:dyDescent="0.2">
      <c r="A171" s="269" t="s">
        <v>1500</v>
      </c>
      <c r="B171" s="270" t="s">
        <v>1101</v>
      </c>
      <c r="C171" s="265" t="s">
        <v>1102</v>
      </c>
      <c r="D171" s="270" t="s">
        <v>1101</v>
      </c>
      <c r="E171" s="271">
        <v>29500</v>
      </c>
      <c r="F171" s="263" t="s">
        <v>1438</v>
      </c>
      <c r="G171" s="265" t="s">
        <v>1104</v>
      </c>
      <c r="H171" s="272" t="s">
        <v>1501</v>
      </c>
      <c r="I171" s="273"/>
      <c r="J171" s="274"/>
    </row>
    <row r="172" spans="1:10" ht="48" x14ac:dyDescent="0.2">
      <c r="A172" s="269" t="s">
        <v>1502</v>
      </c>
      <c r="B172" s="270" t="s">
        <v>1189</v>
      </c>
      <c r="C172" s="273" t="s">
        <v>1102</v>
      </c>
      <c r="D172" s="270" t="s">
        <v>1189</v>
      </c>
      <c r="E172" s="271">
        <v>46250</v>
      </c>
      <c r="F172" s="263" t="s">
        <v>1190</v>
      </c>
      <c r="G172" s="273" t="s">
        <v>1111</v>
      </c>
      <c r="H172" s="272" t="s">
        <v>1503</v>
      </c>
      <c r="I172" s="273"/>
      <c r="J172" s="274"/>
    </row>
    <row r="173" spans="1:10" ht="48" x14ac:dyDescent="0.2">
      <c r="A173" s="269" t="s">
        <v>1504</v>
      </c>
      <c r="B173" s="270" t="s">
        <v>1101</v>
      </c>
      <c r="C173" s="265" t="s">
        <v>1102</v>
      </c>
      <c r="D173" s="270" t="s">
        <v>1101</v>
      </c>
      <c r="E173" s="271">
        <v>23128</v>
      </c>
      <c r="F173" s="263" t="s">
        <v>1214</v>
      </c>
      <c r="G173" s="265" t="s">
        <v>1104</v>
      </c>
      <c r="H173" s="272" t="s">
        <v>1505</v>
      </c>
      <c r="I173" s="273"/>
      <c r="J173" s="274"/>
    </row>
    <row r="174" spans="1:10" ht="36" x14ac:dyDescent="0.2">
      <c r="A174" s="269" t="s">
        <v>1506</v>
      </c>
      <c r="B174" s="270" t="s">
        <v>1507</v>
      </c>
      <c r="C174" s="273" t="s">
        <v>1102</v>
      </c>
      <c r="D174" s="270" t="s">
        <v>1507</v>
      </c>
      <c r="E174" s="271">
        <v>86000</v>
      </c>
      <c r="F174" s="263" t="s">
        <v>1180</v>
      </c>
      <c r="G174" s="273" t="s">
        <v>1104</v>
      </c>
      <c r="H174" s="272" t="s">
        <v>1508</v>
      </c>
      <c r="I174" s="273"/>
      <c r="J174" s="274"/>
    </row>
    <row r="175" spans="1:10" ht="72" x14ac:dyDescent="0.2">
      <c r="A175" s="269" t="s">
        <v>1509</v>
      </c>
      <c r="B175" s="270" t="s">
        <v>1101</v>
      </c>
      <c r="C175" s="265" t="s">
        <v>1102</v>
      </c>
      <c r="D175" s="270" t="s">
        <v>1101</v>
      </c>
      <c r="E175" s="271">
        <v>20000</v>
      </c>
      <c r="F175" s="263" t="s">
        <v>1510</v>
      </c>
      <c r="G175" s="265" t="s">
        <v>1104</v>
      </c>
      <c r="H175" s="272" t="s">
        <v>1508</v>
      </c>
      <c r="I175" s="273"/>
      <c r="J175" s="274"/>
    </row>
    <row r="176" spans="1:10" ht="72" x14ac:dyDescent="0.2">
      <c r="A176" s="269" t="s">
        <v>1511</v>
      </c>
      <c r="B176" s="270" t="s">
        <v>1101</v>
      </c>
      <c r="C176" s="265" t="s">
        <v>1102</v>
      </c>
      <c r="D176" s="270" t="s">
        <v>1101</v>
      </c>
      <c r="E176" s="271">
        <v>21660</v>
      </c>
      <c r="F176" s="263" t="s">
        <v>1383</v>
      </c>
      <c r="G176" s="265" t="s">
        <v>1104</v>
      </c>
      <c r="H176" s="272" t="s">
        <v>1512</v>
      </c>
      <c r="I176" s="273"/>
      <c r="J176" s="274"/>
    </row>
    <row r="177" spans="1:10" ht="72" x14ac:dyDescent="0.2">
      <c r="A177" s="269" t="s">
        <v>1513</v>
      </c>
      <c r="B177" s="270" t="s">
        <v>1101</v>
      </c>
      <c r="C177" s="265" t="s">
        <v>1102</v>
      </c>
      <c r="D177" s="270" t="s">
        <v>1101</v>
      </c>
      <c r="E177" s="271">
        <v>19000</v>
      </c>
      <c r="F177" s="263" t="s">
        <v>1514</v>
      </c>
      <c r="G177" s="265" t="s">
        <v>1104</v>
      </c>
      <c r="H177" s="272" t="s">
        <v>1515</v>
      </c>
      <c r="I177" s="273"/>
      <c r="J177" s="274"/>
    </row>
    <row r="178" spans="1:10" ht="84" x14ac:dyDescent="0.2">
      <c r="A178" s="269" t="s">
        <v>1516</v>
      </c>
      <c r="B178" s="270" t="s">
        <v>1101</v>
      </c>
      <c r="C178" s="265" t="s">
        <v>1102</v>
      </c>
      <c r="D178" s="270" t="s">
        <v>1101</v>
      </c>
      <c r="E178" s="271">
        <v>19000</v>
      </c>
      <c r="F178" s="263" t="s">
        <v>1517</v>
      </c>
      <c r="G178" s="265" t="s">
        <v>1104</v>
      </c>
      <c r="H178" s="272" t="s">
        <v>1515</v>
      </c>
      <c r="I178" s="273"/>
      <c r="J178" s="274"/>
    </row>
    <row r="179" spans="1:10" ht="48" x14ac:dyDescent="0.2">
      <c r="A179" s="269" t="s">
        <v>1518</v>
      </c>
      <c r="B179" s="270" t="s">
        <v>1519</v>
      </c>
      <c r="C179" s="273" t="s">
        <v>1102</v>
      </c>
      <c r="D179" s="270" t="s">
        <v>1519</v>
      </c>
      <c r="E179" s="271">
        <v>24000</v>
      </c>
      <c r="F179" s="263" t="s">
        <v>1520</v>
      </c>
      <c r="G179" s="273" t="s">
        <v>1111</v>
      </c>
      <c r="H179" s="272" t="s">
        <v>1521</v>
      </c>
      <c r="I179" s="273"/>
      <c r="J179" s="274"/>
    </row>
    <row r="180" spans="1:10" ht="72" x14ac:dyDescent="0.2">
      <c r="A180" s="269" t="s">
        <v>1522</v>
      </c>
      <c r="B180" s="270" t="s">
        <v>1523</v>
      </c>
      <c r="C180" s="273" t="s">
        <v>1102</v>
      </c>
      <c r="D180" s="270" t="s">
        <v>1523</v>
      </c>
      <c r="E180" s="271">
        <v>20224.509999999998</v>
      </c>
      <c r="F180" s="263" t="s">
        <v>1524</v>
      </c>
      <c r="G180" s="273" t="s">
        <v>1104</v>
      </c>
      <c r="H180" s="272" t="s">
        <v>1525</v>
      </c>
      <c r="I180" s="273"/>
      <c r="J180" s="274"/>
    </row>
    <row r="181" spans="1:10" ht="60" x14ac:dyDescent="0.2">
      <c r="A181" s="269" t="s">
        <v>1526</v>
      </c>
      <c r="B181" s="270" t="s">
        <v>1101</v>
      </c>
      <c r="C181" s="265" t="s">
        <v>1102</v>
      </c>
      <c r="D181" s="270" t="s">
        <v>1101</v>
      </c>
      <c r="E181" s="271">
        <v>19000</v>
      </c>
      <c r="F181" s="263" t="s">
        <v>1527</v>
      </c>
      <c r="G181" s="265" t="s">
        <v>1104</v>
      </c>
      <c r="H181" s="272" t="s">
        <v>1528</v>
      </c>
      <c r="I181" s="273"/>
      <c r="J181" s="274"/>
    </row>
    <row r="182" spans="1:10" ht="36" x14ac:dyDescent="0.2">
      <c r="A182" s="269" t="s">
        <v>1529</v>
      </c>
      <c r="B182" s="270" t="s">
        <v>1101</v>
      </c>
      <c r="C182" s="265" t="s">
        <v>1102</v>
      </c>
      <c r="D182" s="270" t="s">
        <v>1101</v>
      </c>
      <c r="E182" s="271">
        <v>19000</v>
      </c>
      <c r="F182" s="263" t="s">
        <v>1530</v>
      </c>
      <c r="G182" s="265" t="s">
        <v>1104</v>
      </c>
      <c r="H182" s="272" t="s">
        <v>1528</v>
      </c>
      <c r="I182" s="273"/>
      <c r="J182" s="274"/>
    </row>
    <row r="183" spans="1:10" ht="36" x14ac:dyDescent="0.2">
      <c r="A183" s="269" t="s">
        <v>1529</v>
      </c>
      <c r="B183" s="270" t="s">
        <v>1101</v>
      </c>
      <c r="C183" s="265" t="s">
        <v>1102</v>
      </c>
      <c r="D183" s="270" t="s">
        <v>1101</v>
      </c>
      <c r="E183" s="271">
        <v>19000</v>
      </c>
      <c r="F183" s="263" t="s">
        <v>1531</v>
      </c>
      <c r="G183" s="265" t="s">
        <v>1104</v>
      </c>
      <c r="H183" s="272" t="s">
        <v>1528</v>
      </c>
      <c r="I183" s="273"/>
      <c r="J183" s="274"/>
    </row>
    <row r="184" spans="1:10" ht="72" x14ac:dyDescent="0.2">
      <c r="A184" s="269" t="s">
        <v>1532</v>
      </c>
      <c r="B184" s="270" t="s">
        <v>1101</v>
      </c>
      <c r="C184" s="265" t="s">
        <v>1102</v>
      </c>
      <c r="D184" s="270" t="s">
        <v>1101</v>
      </c>
      <c r="E184" s="271">
        <v>30208</v>
      </c>
      <c r="F184" s="263" t="s">
        <v>1533</v>
      </c>
      <c r="G184" s="265" t="s">
        <v>1104</v>
      </c>
      <c r="H184" s="272" t="s">
        <v>1534</v>
      </c>
      <c r="I184" s="273"/>
      <c r="J184" s="274"/>
    </row>
    <row r="185" spans="1:10" ht="72" x14ac:dyDescent="0.2">
      <c r="A185" s="269" t="s">
        <v>1532</v>
      </c>
      <c r="B185" s="270" t="s">
        <v>1101</v>
      </c>
      <c r="C185" s="265" t="s">
        <v>1102</v>
      </c>
      <c r="D185" s="270" t="s">
        <v>1101</v>
      </c>
      <c r="E185" s="271">
        <v>30208</v>
      </c>
      <c r="F185" s="263" t="s">
        <v>1533</v>
      </c>
      <c r="G185" s="265" t="s">
        <v>1104</v>
      </c>
      <c r="H185" s="272" t="s">
        <v>1534</v>
      </c>
      <c r="I185" s="273"/>
      <c r="J185" s="274"/>
    </row>
    <row r="186" spans="1:10" ht="48" x14ac:dyDescent="0.2">
      <c r="A186" s="269" t="s">
        <v>1535</v>
      </c>
      <c r="B186" s="270" t="s">
        <v>1536</v>
      </c>
      <c r="C186" s="273" t="s">
        <v>1102</v>
      </c>
      <c r="D186" s="270" t="s">
        <v>1536</v>
      </c>
      <c r="E186" s="271">
        <v>35750</v>
      </c>
      <c r="F186" s="263" t="s">
        <v>1537</v>
      </c>
      <c r="G186" s="273" t="s">
        <v>1111</v>
      </c>
      <c r="H186" s="272" t="s">
        <v>1538</v>
      </c>
      <c r="I186" s="273"/>
      <c r="J186" s="274"/>
    </row>
    <row r="187" spans="1:10" ht="36" x14ac:dyDescent="0.2">
      <c r="A187" s="269" t="s">
        <v>1539</v>
      </c>
      <c r="B187" s="270" t="s">
        <v>1101</v>
      </c>
      <c r="C187" s="265" t="s">
        <v>1102</v>
      </c>
      <c r="D187" s="270" t="s">
        <v>1101</v>
      </c>
      <c r="E187" s="271">
        <v>33465.14</v>
      </c>
      <c r="F187" s="263" t="s">
        <v>1396</v>
      </c>
      <c r="G187" s="265" t="s">
        <v>1104</v>
      </c>
      <c r="H187" s="272" t="s">
        <v>1538</v>
      </c>
      <c r="I187" s="273"/>
      <c r="J187" s="274"/>
    </row>
    <row r="188" spans="1:10" ht="96" x14ac:dyDescent="0.2">
      <c r="A188" s="269" t="s">
        <v>1540</v>
      </c>
      <c r="B188" s="270" t="s">
        <v>1101</v>
      </c>
      <c r="C188" s="265" t="s">
        <v>1102</v>
      </c>
      <c r="D188" s="270" t="s">
        <v>1101</v>
      </c>
      <c r="E188" s="271">
        <v>23333</v>
      </c>
      <c r="F188" s="263" t="s">
        <v>1185</v>
      </c>
      <c r="G188" s="265" t="s">
        <v>1104</v>
      </c>
      <c r="H188" s="272" t="s">
        <v>1541</v>
      </c>
      <c r="I188" s="273"/>
      <c r="J188" s="274"/>
    </row>
    <row r="189" spans="1:10" ht="108" x14ac:dyDescent="0.2">
      <c r="A189" s="269" t="s">
        <v>1542</v>
      </c>
      <c r="B189" s="270" t="s">
        <v>1101</v>
      </c>
      <c r="C189" s="265" t="s">
        <v>1102</v>
      </c>
      <c r="D189" s="270" t="s">
        <v>1101</v>
      </c>
      <c r="E189" s="271">
        <v>29000</v>
      </c>
      <c r="F189" s="263" t="s">
        <v>1543</v>
      </c>
      <c r="G189" s="265" t="s">
        <v>1104</v>
      </c>
      <c r="H189" s="272" t="s">
        <v>1544</v>
      </c>
      <c r="I189" s="273"/>
      <c r="J189" s="274"/>
    </row>
    <row r="190" spans="1:10" ht="60" x14ac:dyDescent="0.2">
      <c r="A190" s="269" t="s">
        <v>1545</v>
      </c>
      <c r="B190" s="270" t="s">
        <v>1546</v>
      </c>
      <c r="C190" s="273" t="s">
        <v>1102</v>
      </c>
      <c r="D190" s="270" t="s">
        <v>1546</v>
      </c>
      <c r="E190" s="271">
        <v>19328.400000000001</v>
      </c>
      <c r="F190" s="263" t="s">
        <v>1121</v>
      </c>
      <c r="G190" s="273" t="s">
        <v>1104</v>
      </c>
      <c r="H190" s="272" t="s">
        <v>1547</v>
      </c>
      <c r="I190" s="273"/>
      <c r="J190" s="274"/>
    </row>
    <row r="191" spans="1:10" ht="48" x14ac:dyDescent="0.2">
      <c r="A191" s="269" t="s">
        <v>1548</v>
      </c>
      <c r="B191" s="270" t="s">
        <v>1549</v>
      </c>
      <c r="C191" s="273" t="s">
        <v>1102</v>
      </c>
      <c r="D191" s="270" t="s">
        <v>1549</v>
      </c>
      <c r="E191" s="271">
        <v>233266.99</v>
      </c>
      <c r="F191" s="263" t="s">
        <v>1550</v>
      </c>
      <c r="G191" s="273" t="s">
        <v>1104</v>
      </c>
      <c r="H191" s="272" t="s">
        <v>1547</v>
      </c>
      <c r="I191" s="273"/>
      <c r="J191" s="274"/>
    </row>
    <row r="192" spans="1:10" ht="72" x14ac:dyDescent="0.2">
      <c r="A192" s="269" t="s">
        <v>1551</v>
      </c>
      <c r="B192" s="270" t="s">
        <v>1101</v>
      </c>
      <c r="C192" s="265" t="s">
        <v>1102</v>
      </c>
      <c r="D192" s="270" t="s">
        <v>1101</v>
      </c>
      <c r="E192" s="271">
        <v>20000</v>
      </c>
      <c r="F192" s="263" t="s">
        <v>1552</v>
      </c>
      <c r="G192" s="265" t="s">
        <v>1104</v>
      </c>
      <c r="H192" s="272" t="s">
        <v>1553</v>
      </c>
      <c r="I192" s="273"/>
      <c r="J192" s="274"/>
    </row>
    <row r="193" spans="1:10" ht="72" x14ac:dyDescent="0.2">
      <c r="A193" s="269" t="s">
        <v>1551</v>
      </c>
      <c r="B193" s="270" t="s">
        <v>1101</v>
      </c>
      <c r="C193" s="265" t="s">
        <v>1102</v>
      </c>
      <c r="D193" s="270" t="s">
        <v>1101</v>
      </c>
      <c r="E193" s="271">
        <v>20000</v>
      </c>
      <c r="F193" s="263" t="s">
        <v>1272</v>
      </c>
      <c r="G193" s="265" t="s">
        <v>1104</v>
      </c>
      <c r="H193" s="272" t="s">
        <v>1553</v>
      </c>
      <c r="I193" s="273"/>
      <c r="J193" s="274"/>
    </row>
    <row r="194" spans="1:10" ht="72" x14ac:dyDescent="0.2">
      <c r="A194" s="269" t="s">
        <v>1554</v>
      </c>
      <c r="B194" s="270" t="s">
        <v>1101</v>
      </c>
      <c r="C194" s="265" t="s">
        <v>1102</v>
      </c>
      <c r="D194" s="270" t="s">
        <v>1101</v>
      </c>
      <c r="E194" s="271">
        <v>19575</v>
      </c>
      <c r="F194" s="263" t="s">
        <v>1277</v>
      </c>
      <c r="G194" s="265" t="s">
        <v>1104</v>
      </c>
      <c r="H194" s="272" t="s">
        <v>1555</v>
      </c>
      <c r="I194" s="273"/>
      <c r="J194" s="274"/>
    </row>
    <row r="195" spans="1:10" ht="48" x14ac:dyDescent="0.2">
      <c r="A195" s="269" t="s">
        <v>1556</v>
      </c>
      <c r="B195" s="270" t="s">
        <v>1101</v>
      </c>
      <c r="C195" s="265" t="s">
        <v>1102</v>
      </c>
      <c r="D195" s="270" t="s">
        <v>1101</v>
      </c>
      <c r="E195" s="271">
        <v>28599.66</v>
      </c>
      <c r="F195" s="263" t="s">
        <v>1557</v>
      </c>
      <c r="G195" s="265" t="s">
        <v>1104</v>
      </c>
      <c r="H195" s="272" t="s">
        <v>1558</v>
      </c>
      <c r="I195" s="273"/>
      <c r="J195" s="274"/>
    </row>
    <row r="196" spans="1:10" ht="72" x14ac:dyDescent="0.2">
      <c r="A196" s="269" t="s">
        <v>1559</v>
      </c>
      <c r="B196" s="270" t="s">
        <v>1101</v>
      </c>
      <c r="C196" s="265" t="s">
        <v>1102</v>
      </c>
      <c r="D196" s="270" t="s">
        <v>1101</v>
      </c>
      <c r="E196" s="271">
        <v>22271</v>
      </c>
      <c r="F196" s="263" t="s">
        <v>1560</v>
      </c>
      <c r="G196" s="265" t="s">
        <v>1104</v>
      </c>
      <c r="H196" s="272" t="s">
        <v>1561</v>
      </c>
      <c r="I196" s="273"/>
      <c r="J196" s="274" t="s">
        <v>1562</v>
      </c>
    </row>
    <row r="197" spans="1:10" ht="72" x14ac:dyDescent="0.2">
      <c r="A197" s="269" t="s">
        <v>1563</v>
      </c>
      <c r="B197" s="270" t="s">
        <v>1101</v>
      </c>
      <c r="C197" s="265" t="s">
        <v>1102</v>
      </c>
      <c r="D197" s="270" t="s">
        <v>1101</v>
      </c>
      <c r="E197" s="271">
        <v>43711.92</v>
      </c>
      <c r="F197" s="263" t="s">
        <v>1484</v>
      </c>
      <c r="G197" s="265" t="s">
        <v>1104</v>
      </c>
      <c r="H197" s="272" t="s">
        <v>1561</v>
      </c>
      <c r="I197" s="273"/>
      <c r="J197" s="274"/>
    </row>
    <row r="198" spans="1:10" ht="60" x14ac:dyDescent="0.2">
      <c r="A198" s="269" t="s">
        <v>1564</v>
      </c>
      <c r="B198" s="270" t="s">
        <v>1101</v>
      </c>
      <c r="C198" s="265" t="s">
        <v>1102</v>
      </c>
      <c r="D198" s="270" t="s">
        <v>1101</v>
      </c>
      <c r="E198" s="271">
        <v>32920.230000000003</v>
      </c>
      <c r="F198" s="263" t="s">
        <v>1565</v>
      </c>
      <c r="G198" s="265" t="s">
        <v>1104</v>
      </c>
      <c r="H198" s="272" t="s">
        <v>1561</v>
      </c>
      <c r="I198" s="273"/>
      <c r="J198" s="274"/>
    </row>
    <row r="199" spans="1:10" ht="96" x14ac:dyDescent="0.2">
      <c r="A199" s="269" t="s">
        <v>1566</v>
      </c>
      <c r="B199" s="270" t="s">
        <v>1101</v>
      </c>
      <c r="C199" s="265" t="s">
        <v>1102</v>
      </c>
      <c r="D199" s="270" t="s">
        <v>1101</v>
      </c>
      <c r="E199" s="271">
        <v>28000</v>
      </c>
      <c r="F199" s="263" t="s">
        <v>1435</v>
      </c>
      <c r="G199" s="265" t="s">
        <v>1104</v>
      </c>
      <c r="H199" s="272" t="s">
        <v>1567</v>
      </c>
      <c r="I199" s="273"/>
      <c r="J199" s="274"/>
    </row>
    <row r="200" spans="1:10" ht="132" x14ac:dyDescent="0.2">
      <c r="A200" s="269" t="s">
        <v>1568</v>
      </c>
      <c r="B200" s="270" t="s">
        <v>1101</v>
      </c>
      <c r="C200" s="265" t="s">
        <v>1102</v>
      </c>
      <c r="D200" s="270" t="s">
        <v>1101</v>
      </c>
      <c r="E200" s="271">
        <v>25921</v>
      </c>
      <c r="F200" s="263" t="s">
        <v>1569</v>
      </c>
      <c r="G200" s="265" t="s">
        <v>1104</v>
      </c>
      <c r="H200" s="272" t="s">
        <v>1570</v>
      </c>
      <c r="I200" s="273"/>
      <c r="J200" s="274"/>
    </row>
    <row r="201" spans="1:10" ht="84" x14ac:dyDescent="0.2">
      <c r="A201" s="269" t="s">
        <v>1571</v>
      </c>
      <c r="B201" s="270" t="s">
        <v>1101</v>
      </c>
      <c r="C201" s="265" t="s">
        <v>1102</v>
      </c>
      <c r="D201" s="270" t="s">
        <v>1101</v>
      </c>
      <c r="E201" s="271">
        <v>26116.75</v>
      </c>
      <c r="F201" s="263" t="s">
        <v>1569</v>
      </c>
      <c r="G201" s="265" t="s">
        <v>1104</v>
      </c>
      <c r="H201" s="272" t="s">
        <v>1572</v>
      </c>
      <c r="I201" s="273"/>
      <c r="J201" s="274"/>
    </row>
    <row r="202" spans="1:10" ht="60" x14ac:dyDescent="0.2">
      <c r="A202" s="269" t="s">
        <v>1573</v>
      </c>
      <c r="B202" s="270" t="s">
        <v>1101</v>
      </c>
      <c r="C202" s="265" t="s">
        <v>1102</v>
      </c>
      <c r="D202" s="270" t="s">
        <v>1101</v>
      </c>
      <c r="E202" s="271">
        <v>21001.4</v>
      </c>
      <c r="F202" s="263" t="s">
        <v>1574</v>
      </c>
      <c r="G202" s="265" t="s">
        <v>1104</v>
      </c>
      <c r="H202" s="272" t="s">
        <v>1575</v>
      </c>
      <c r="I202" s="273"/>
      <c r="J202" s="274"/>
    </row>
    <row r="203" spans="1:10" ht="60" x14ac:dyDescent="0.2">
      <c r="A203" s="269" t="s">
        <v>1576</v>
      </c>
      <c r="B203" s="270" t="s">
        <v>1101</v>
      </c>
      <c r="C203" s="265" t="s">
        <v>1102</v>
      </c>
      <c r="D203" s="270" t="s">
        <v>1101</v>
      </c>
      <c r="E203" s="271">
        <v>20000</v>
      </c>
      <c r="F203" s="263" t="s">
        <v>1577</v>
      </c>
      <c r="G203" s="265" t="s">
        <v>1104</v>
      </c>
      <c r="H203" s="272" t="s">
        <v>1578</v>
      </c>
      <c r="I203" s="273"/>
      <c r="J203" s="274"/>
    </row>
    <row r="204" spans="1:10" ht="72" x14ac:dyDescent="0.2">
      <c r="A204" s="269" t="s">
        <v>1579</v>
      </c>
      <c r="B204" s="270" t="s">
        <v>1580</v>
      </c>
      <c r="C204" s="273" t="s">
        <v>1102</v>
      </c>
      <c r="D204" s="270" t="s">
        <v>1580</v>
      </c>
      <c r="E204" s="271">
        <v>25795.94</v>
      </c>
      <c r="F204" s="263" t="s">
        <v>1581</v>
      </c>
      <c r="G204" s="273" t="s">
        <v>1111</v>
      </c>
      <c r="H204" s="272" t="s">
        <v>1582</v>
      </c>
      <c r="I204" s="273"/>
      <c r="J204" s="274"/>
    </row>
    <row r="205" spans="1:10" ht="60" x14ac:dyDescent="0.2">
      <c r="A205" s="269" t="s">
        <v>1583</v>
      </c>
      <c r="B205" s="270" t="s">
        <v>1101</v>
      </c>
      <c r="C205" s="265" t="s">
        <v>1102</v>
      </c>
      <c r="D205" s="270" t="s">
        <v>1101</v>
      </c>
      <c r="E205" s="271">
        <v>35153.17</v>
      </c>
      <c r="F205" s="263" t="s">
        <v>1584</v>
      </c>
      <c r="G205" s="265" t="s">
        <v>1104</v>
      </c>
      <c r="H205" s="272" t="s">
        <v>1585</v>
      </c>
      <c r="I205" s="273"/>
      <c r="J205" s="274"/>
    </row>
    <row r="206" spans="1:10" ht="144" x14ac:dyDescent="0.2">
      <c r="A206" s="269" t="s">
        <v>1586</v>
      </c>
      <c r="B206" s="270" t="s">
        <v>1101</v>
      </c>
      <c r="C206" s="265" t="s">
        <v>1102</v>
      </c>
      <c r="D206" s="270" t="s">
        <v>1101</v>
      </c>
      <c r="E206" s="271">
        <v>30000</v>
      </c>
      <c r="F206" s="263" t="s">
        <v>1587</v>
      </c>
      <c r="G206" s="265" t="s">
        <v>1104</v>
      </c>
      <c r="H206" s="272" t="s">
        <v>1585</v>
      </c>
      <c r="I206" s="273"/>
      <c r="J206" s="274"/>
    </row>
    <row r="207" spans="1:10" ht="60" x14ac:dyDescent="0.2">
      <c r="A207" s="269" t="s">
        <v>1588</v>
      </c>
      <c r="B207" s="270" t="s">
        <v>1101</v>
      </c>
      <c r="C207" s="265" t="s">
        <v>1102</v>
      </c>
      <c r="D207" s="270" t="s">
        <v>1101</v>
      </c>
      <c r="E207" s="271">
        <v>26000</v>
      </c>
      <c r="F207" s="263" t="s">
        <v>1589</v>
      </c>
      <c r="G207" s="265" t="s">
        <v>1104</v>
      </c>
      <c r="H207" s="272" t="s">
        <v>1590</v>
      </c>
      <c r="I207" s="273"/>
      <c r="J207" s="274"/>
    </row>
    <row r="208" spans="1:10" ht="48" x14ac:dyDescent="0.2">
      <c r="A208" s="269" t="s">
        <v>1591</v>
      </c>
      <c r="B208" s="270" t="s">
        <v>1101</v>
      </c>
      <c r="C208" s="265" t="s">
        <v>1102</v>
      </c>
      <c r="D208" s="270" t="s">
        <v>1101</v>
      </c>
      <c r="E208" s="271">
        <v>24000</v>
      </c>
      <c r="F208" s="263" t="s">
        <v>1592</v>
      </c>
      <c r="G208" s="265" t="s">
        <v>1104</v>
      </c>
      <c r="H208" s="272" t="s">
        <v>1590</v>
      </c>
      <c r="I208" s="273"/>
      <c r="J208" s="274"/>
    </row>
    <row r="209" spans="1:10" ht="156" x14ac:dyDescent="0.2">
      <c r="A209" s="269" t="s">
        <v>1593</v>
      </c>
      <c r="B209" s="270" t="s">
        <v>1101</v>
      </c>
      <c r="C209" s="265" t="s">
        <v>1102</v>
      </c>
      <c r="D209" s="270" t="s">
        <v>1101</v>
      </c>
      <c r="E209" s="271">
        <v>34900</v>
      </c>
      <c r="F209" s="263" t="s">
        <v>1250</v>
      </c>
      <c r="G209" s="265" t="s">
        <v>1104</v>
      </c>
      <c r="H209" s="272" t="s">
        <v>1594</v>
      </c>
      <c r="I209" s="273"/>
      <c r="J209" s="274"/>
    </row>
    <row r="210" spans="1:10" ht="156" x14ac:dyDescent="0.2">
      <c r="A210" s="269" t="s">
        <v>1595</v>
      </c>
      <c r="B210" s="270" t="s">
        <v>1101</v>
      </c>
      <c r="C210" s="265" t="s">
        <v>1102</v>
      </c>
      <c r="D210" s="270" t="s">
        <v>1101</v>
      </c>
      <c r="E210" s="271">
        <v>22184</v>
      </c>
      <c r="F210" s="263" t="s">
        <v>1214</v>
      </c>
      <c r="G210" s="265" t="s">
        <v>1104</v>
      </c>
      <c r="H210" s="272" t="s">
        <v>1596</v>
      </c>
      <c r="I210" s="273"/>
      <c r="J210" s="274"/>
    </row>
    <row r="211" spans="1:10" ht="96" x14ac:dyDescent="0.2">
      <c r="A211" s="269" t="s">
        <v>1597</v>
      </c>
      <c r="B211" s="270" t="s">
        <v>1101</v>
      </c>
      <c r="C211" s="265" t="s">
        <v>1102</v>
      </c>
      <c r="D211" s="270" t="s">
        <v>1101</v>
      </c>
      <c r="E211" s="271">
        <v>30000</v>
      </c>
      <c r="F211" s="263" t="s">
        <v>1587</v>
      </c>
      <c r="G211" s="265" t="s">
        <v>1104</v>
      </c>
      <c r="H211" s="272" t="s">
        <v>1598</v>
      </c>
      <c r="I211" s="273"/>
      <c r="J211" s="274"/>
    </row>
    <row r="212" spans="1:10" ht="48" x14ac:dyDescent="0.2">
      <c r="A212" s="269" t="s">
        <v>1599</v>
      </c>
      <c r="B212" s="270" t="s">
        <v>1600</v>
      </c>
      <c r="C212" s="273" t="s">
        <v>1102</v>
      </c>
      <c r="D212" s="270" t="s">
        <v>1600</v>
      </c>
      <c r="E212" s="271">
        <v>25075</v>
      </c>
      <c r="F212" s="263" t="s">
        <v>1409</v>
      </c>
      <c r="G212" s="273" t="s">
        <v>1104</v>
      </c>
      <c r="H212" s="272" t="s">
        <v>1601</v>
      </c>
      <c r="I212" s="273"/>
      <c r="J212" s="274"/>
    </row>
    <row r="213" spans="1:10" ht="60" x14ac:dyDescent="0.2">
      <c r="A213" s="275" t="s">
        <v>1602</v>
      </c>
      <c r="B213" s="270" t="s">
        <v>1101</v>
      </c>
      <c r="C213" s="265" t="s">
        <v>1102</v>
      </c>
      <c r="D213" s="270" t="s">
        <v>1101</v>
      </c>
      <c r="E213" s="271">
        <v>28352</v>
      </c>
      <c r="F213" s="263" t="s">
        <v>1603</v>
      </c>
      <c r="G213" s="265" t="s">
        <v>1104</v>
      </c>
      <c r="H213" s="272" t="s">
        <v>1251</v>
      </c>
      <c r="I213" s="273"/>
      <c r="J213" s="274"/>
    </row>
    <row r="214" spans="1:10" ht="48" x14ac:dyDescent="0.2">
      <c r="A214" s="275" t="s">
        <v>1604</v>
      </c>
      <c r="B214" s="270" t="s">
        <v>1101</v>
      </c>
      <c r="C214" s="265" t="s">
        <v>1102</v>
      </c>
      <c r="D214" s="270" t="s">
        <v>1101</v>
      </c>
      <c r="E214" s="271">
        <v>29000</v>
      </c>
      <c r="F214" s="263" t="s">
        <v>1185</v>
      </c>
      <c r="G214" s="265" t="s">
        <v>1104</v>
      </c>
      <c r="H214" s="272" t="s">
        <v>1605</v>
      </c>
      <c r="I214" s="273"/>
      <c r="J214" s="274"/>
    </row>
    <row r="215" spans="1:10" ht="72" x14ac:dyDescent="0.2">
      <c r="A215" s="275" t="s">
        <v>1606</v>
      </c>
      <c r="B215" s="270" t="s">
        <v>1101</v>
      </c>
      <c r="C215" s="265" t="s">
        <v>1102</v>
      </c>
      <c r="D215" s="270" t="s">
        <v>1101</v>
      </c>
      <c r="E215" s="271">
        <v>33012.620000000003</v>
      </c>
      <c r="F215" s="263" t="s">
        <v>1607</v>
      </c>
      <c r="G215" s="265" t="s">
        <v>1104</v>
      </c>
      <c r="H215" s="272" t="s">
        <v>1608</v>
      </c>
      <c r="I215" s="273"/>
      <c r="J215" s="274"/>
    </row>
    <row r="216" spans="1:10" ht="72" x14ac:dyDescent="0.2">
      <c r="A216" s="275" t="s">
        <v>1609</v>
      </c>
      <c r="B216" s="270" t="s">
        <v>1101</v>
      </c>
      <c r="C216" s="265" t="s">
        <v>1102</v>
      </c>
      <c r="D216" s="270" t="s">
        <v>1101</v>
      </c>
      <c r="E216" s="271">
        <v>21773.360000000001</v>
      </c>
      <c r="F216" s="263" t="s">
        <v>1610</v>
      </c>
      <c r="G216" s="265" t="s">
        <v>1104</v>
      </c>
      <c r="H216" s="272" t="s">
        <v>1301</v>
      </c>
      <c r="I216" s="273"/>
      <c r="J216" s="274"/>
    </row>
    <row r="217" spans="1:10" ht="72" x14ac:dyDescent="0.2">
      <c r="A217" s="275" t="s">
        <v>1611</v>
      </c>
      <c r="B217" s="270" t="s">
        <v>1612</v>
      </c>
      <c r="C217" s="273" t="s">
        <v>1102</v>
      </c>
      <c r="D217" s="270" t="s">
        <v>1612</v>
      </c>
      <c r="E217" s="271">
        <v>24203.74</v>
      </c>
      <c r="F217" s="263" t="s">
        <v>1613</v>
      </c>
      <c r="G217" s="273" t="s">
        <v>1104</v>
      </c>
      <c r="H217" s="272" t="s">
        <v>1614</v>
      </c>
      <c r="I217" s="273"/>
      <c r="J217" s="274"/>
    </row>
    <row r="218" spans="1:10" ht="96" x14ac:dyDescent="0.2">
      <c r="A218" s="275" t="s">
        <v>1615</v>
      </c>
      <c r="B218" s="270" t="s">
        <v>1616</v>
      </c>
      <c r="C218" s="273" t="s">
        <v>1102</v>
      </c>
      <c r="D218" s="270" t="s">
        <v>1616</v>
      </c>
      <c r="E218" s="271">
        <v>176376</v>
      </c>
      <c r="F218" s="263" t="s">
        <v>1617</v>
      </c>
      <c r="G218" s="273" t="s">
        <v>1104</v>
      </c>
      <c r="H218" s="272" t="s">
        <v>1618</v>
      </c>
      <c r="I218" s="273"/>
      <c r="J218" s="274"/>
    </row>
    <row r="219" spans="1:10" ht="84" x14ac:dyDescent="0.2">
      <c r="A219" s="275" t="s">
        <v>1619</v>
      </c>
      <c r="B219" s="270" t="s">
        <v>1620</v>
      </c>
      <c r="C219" s="273" t="s">
        <v>1102</v>
      </c>
      <c r="D219" s="270" t="s">
        <v>1620</v>
      </c>
      <c r="E219" s="271">
        <v>49919.9</v>
      </c>
      <c r="F219" s="263" t="s">
        <v>1621</v>
      </c>
      <c r="G219" s="273" t="s">
        <v>1104</v>
      </c>
      <c r="H219" s="272" t="s">
        <v>1304</v>
      </c>
      <c r="I219" s="273"/>
      <c r="J219" s="274"/>
    </row>
    <row r="220" spans="1:10" ht="96" x14ac:dyDescent="0.2">
      <c r="A220" s="275" t="s">
        <v>1622</v>
      </c>
      <c r="B220" s="270" t="s">
        <v>1623</v>
      </c>
      <c r="C220" s="273" t="s">
        <v>1102</v>
      </c>
      <c r="D220" s="270" t="s">
        <v>1623</v>
      </c>
      <c r="E220" s="271">
        <v>71966.960000000006</v>
      </c>
      <c r="F220" s="263" t="s">
        <v>1624</v>
      </c>
      <c r="G220" s="273" t="s">
        <v>1104</v>
      </c>
      <c r="H220" s="272" t="s">
        <v>1314</v>
      </c>
      <c r="I220" s="273"/>
      <c r="J220" s="274"/>
    </row>
    <row r="221" spans="1:10" ht="96" x14ac:dyDescent="0.2">
      <c r="A221" s="275" t="s">
        <v>1625</v>
      </c>
      <c r="B221" s="270" t="s">
        <v>1626</v>
      </c>
      <c r="C221" s="273" t="s">
        <v>1102</v>
      </c>
      <c r="D221" s="270" t="s">
        <v>1626</v>
      </c>
      <c r="E221" s="271">
        <v>915198.56</v>
      </c>
      <c r="F221" s="263" t="s">
        <v>1627</v>
      </c>
      <c r="G221" s="273" t="s">
        <v>1104</v>
      </c>
      <c r="H221" s="272" t="s">
        <v>1314</v>
      </c>
      <c r="I221" s="273"/>
      <c r="J221" s="274"/>
    </row>
    <row r="222" spans="1:10" ht="72" x14ac:dyDescent="0.2">
      <c r="A222" s="275" t="s">
        <v>1628</v>
      </c>
      <c r="B222" s="270" t="s">
        <v>1629</v>
      </c>
      <c r="C222" s="273" t="s">
        <v>1102</v>
      </c>
      <c r="D222" s="270" t="s">
        <v>1629</v>
      </c>
      <c r="E222" s="271">
        <v>160655.82</v>
      </c>
      <c r="F222" s="263" t="s">
        <v>1630</v>
      </c>
      <c r="G222" s="273" t="s">
        <v>1104</v>
      </c>
      <c r="H222" s="272" t="s">
        <v>1314</v>
      </c>
      <c r="I222" s="273"/>
      <c r="J222" s="274"/>
    </row>
    <row r="223" spans="1:10" ht="48" x14ac:dyDescent="0.2">
      <c r="A223" s="275" t="s">
        <v>1631</v>
      </c>
      <c r="B223" s="270" t="s">
        <v>1101</v>
      </c>
      <c r="C223" s="265" t="s">
        <v>1102</v>
      </c>
      <c r="D223" s="270" t="s">
        <v>1101</v>
      </c>
      <c r="E223" s="271">
        <v>34400</v>
      </c>
      <c r="F223" s="263" t="s">
        <v>1632</v>
      </c>
      <c r="G223" s="265" t="s">
        <v>1104</v>
      </c>
      <c r="H223" s="272" t="s">
        <v>1633</v>
      </c>
      <c r="I223" s="273"/>
      <c r="J223" s="274"/>
    </row>
    <row r="224" spans="1:10" ht="60" x14ac:dyDescent="0.2">
      <c r="A224" s="275" t="s">
        <v>1634</v>
      </c>
      <c r="B224" s="270" t="s">
        <v>1635</v>
      </c>
      <c r="C224" s="273" t="s">
        <v>1102</v>
      </c>
      <c r="D224" s="270" t="s">
        <v>1635</v>
      </c>
      <c r="E224" s="271">
        <v>27178.7</v>
      </c>
      <c r="F224" s="263" t="s">
        <v>1636</v>
      </c>
      <c r="G224" s="273" t="s">
        <v>1104</v>
      </c>
      <c r="H224" s="272" t="s">
        <v>1637</v>
      </c>
      <c r="I224" s="273"/>
      <c r="J224" s="274"/>
    </row>
    <row r="225" spans="1:10" ht="60" x14ac:dyDescent="0.2">
      <c r="A225" s="275" t="s">
        <v>1634</v>
      </c>
      <c r="B225" s="270" t="s">
        <v>1638</v>
      </c>
      <c r="C225" s="273" t="s">
        <v>1102</v>
      </c>
      <c r="D225" s="270" t="s">
        <v>1638</v>
      </c>
      <c r="E225" s="271">
        <v>22778.48</v>
      </c>
      <c r="F225" s="263" t="s">
        <v>1639</v>
      </c>
      <c r="G225" s="273" t="s">
        <v>1104</v>
      </c>
      <c r="H225" s="272" t="s">
        <v>1637</v>
      </c>
      <c r="I225" s="273"/>
      <c r="J225" s="274"/>
    </row>
    <row r="226" spans="1:10" ht="72" x14ac:dyDescent="0.2">
      <c r="A226" s="275" t="s">
        <v>1634</v>
      </c>
      <c r="B226" s="270" t="s">
        <v>1640</v>
      </c>
      <c r="C226" s="273" t="s">
        <v>1102</v>
      </c>
      <c r="D226" s="270" t="s">
        <v>1640</v>
      </c>
      <c r="E226" s="271">
        <v>21382.19</v>
      </c>
      <c r="F226" s="263" t="s">
        <v>1641</v>
      </c>
      <c r="G226" s="273" t="s">
        <v>1104</v>
      </c>
      <c r="H226" s="272" t="s">
        <v>1637</v>
      </c>
      <c r="I226" s="273"/>
      <c r="J226" s="274"/>
    </row>
    <row r="227" spans="1:10" ht="72" x14ac:dyDescent="0.2">
      <c r="A227" s="275" t="s">
        <v>1611</v>
      </c>
      <c r="B227" s="270" t="s">
        <v>1642</v>
      </c>
      <c r="C227" s="273" t="s">
        <v>1102</v>
      </c>
      <c r="D227" s="270" t="s">
        <v>1642</v>
      </c>
      <c r="E227" s="271">
        <v>29726.44</v>
      </c>
      <c r="F227" s="263" t="s">
        <v>1643</v>
      </c>
      <c r="G227" s="273" t="s">
        <v>1104</v>
      </c>
      <c r="H227" s="272" t="s">
        <v>1319</v>
      </c>
      <c r="I227" s="273"/>
      <c r="J227" s="274"/>
    </row>
    <row r="228" spans="1:10" ht="144" x14ac:dyDescent="0.2">
      <c r="A228" s="275" t="s">
        <v>1644</v>
      </c>
      <c r="B228" s="270" t="s">
        <v>1101</v>
      </c>
      <c r="C228" s="265" t="s">
        <v>1102</v>
      </c>
      <c r="D228" s="270" t="s">
        <v>1101</v>
      </c>
      <c r="E228" s="271">
        <v>28500</v>
      </c>
      <c r="F228" s="263" t="s">
        <v>1645</v>
      </c>
      <c r="G228" s="265" t="s">
        <v>1104</v>
      </c>
      <c r="H228" s="272" t="s">
        <v>1324</v>
      </c>
      <c r="I228" s="273"/>
      <c r="J228" s="274"/>
    </row>
    <row r="229" spans="1:10" ht="108" x14ac:dyDescent="0.2">
      <c r="A229" s="275" t="s">
        <v>1646</v>
      </c>
      <c r="B229" s="270" t="s">
        <v>1647</v>
      </c>
      <c r="C229" s="273" t="s">
        <v>1102</v>
      </c>
      <c r="D229" s="270" t="s">
        <v>1647</v>
      </c>
      <c r="E229" s="271">
        <v>32395.78</v>
      </c>
      <c r="F229" s="263" t="s">
        <v>1648</v>
      </c>
      <c r="G229" s="273" t="s">
        <v>1104</v>
      </c>
      <c r="H229" s="272" t="s">
        <v>1649</v>
      </c>
      <c r="I229" s="273"/>
      <c r="J229" s="274"/>
    </row>
    <row r="230" spans="1:10" ht="48" x14ac:dyDescent="0.2">
      <c r="A230" s="275" t="s">
        <v>1650</v>
      </c>
      <c r="B230" s="270" t="s">
        <v>1101</v>
      </c>
      <c r="C230" s="265" t="s">
        <v>1102</v>
      </c>
      <c r="D230" s="270" t="s">
        <v>1101</v>
      </c>
      <c r="E230" s="271">
        <v>33012.620000000003</v>
      </c>
      <c r="F230" s="263" t="s">
        <v>1607</v>
      </c>
      <c r="G230" s="265" t="s">
        <v>1104</v>
      </c>
      <c r="H230" s="272" t="s">
        <v>1651</v>
      </c>
      <c r="I230" s="273"/>
      <c r="J230" s="274"/>
    </row>
    <row r="231" spans="1:10" ht="120" x14ac:dyDescent="0.2">
      <c r="A231" s="275" t="s">
        <v>1652</v>
      </c>
      <c r="B231" s="270" t="s">
        <v>1101</v>
      </c>
      <c r="C231" s="265" t="s">
        <v>1102</v>
      </c>
      <c r="D231" s="270" t="s">
        <v>1101</v>
      </c>
      <c r="E231" s="271">
        <v>32096</v>
      </c>
      <c r="F231" s="263" t="s">
        <v>1653</v>
      </c>
      <c r="G231" s="265" t="s">
        <v>1104</v>
      </c>
      <c r="H231" s="272" t="s">
        <v>1364</v>
      </c>
      <c r="I231" s="273"/>
      <c r="J231" s="274"/>
    </row>
    <row r="232" spans="1:10" ht="84" x14ac:dyDescent="0.2">
      <c r="A232" s="275" t="s">
        <v>1654</v>
      </c>
      <c r="B232" s="270" t="s">
        <v>1655</v>
      </c>
      <c r="C232" s="273" t="s">
        <v>1102</v>
      </c>
      <c r="D232" s="270" t="s">
        <v>1655</v>
      </c>
      <c r="E232" s="271">
        <v>47862.04</v>
      </c>
      <c r="F232" s="263" t="s">
        <v>1656</v>
      </c>
      <c r="G232" s="273" t="s">
        <v>1104</v>
      </c>
      <c r="H232" s="272" t="s">
        <v>1380</v>
      </c>
      <c r="I232" s="273"/>
      <c r="J232" s="274"/>
    </row>
    <row r="233" spans="1:10" ht="48" x14ac:dyDescent="0.2">
      <c r="A233" s="275" t="s">
        <v>1657</v>
      </c>
      <c r="B233" s="270" t="s">
        <v>1658</v>
      </c>
      <c r="C233" s="273" t="s">
        <v>1102</v>
      </c>
      <c r="D233" s="270" t="s">
        <v>1658</v>
      </c>
      <c r="E233" s="271">
        <v>30882.959999999999</v>
      </c>
      <c r="F233" s="263" t="s">
        <v>1659</v>
      </c>
      <c r="G233" s="273" t="s">
        <v>1104</v>
      </c>
      <c r="H233" s="272" t="s">
        <v>1384</v>
      </c>
      <c r="I233" s="273"/>
      <c r="J233" s="274"/>
    </row>
    <row r="234" spans="1:10" ht="60" x14ac:dyDescent="0.2">
      <c r="A234" s="275" t="s">
        <v>1660</v>
      </c>
      <c r="B234" s="270" t="s">
        <v>1661</v>
      </c>
      <c r="C234" s="273" t="s">
        <v>1102</v>
      </c>
      <c r="D234" s="270" t="s">
        <v>1661</v>
      </c>
      <c r="E234" s="271">
        <v>45404.04</v>
      </c>
      <c r="F234" s="263" t="s">
        <v>1662</v>
      </c>
      <c r="G234" s="273" t="s">
        <v>1104</v>
      </c>
      <c r="H234" s="272" t="s">
        <v>1384</v>
      </c>
      <c r="I234" s="273"/>
      <c r="J234" s="274"/>
    </row>
    <row r="235" spans="1:10" ht="72" x14ac:dyDescent="0.2">
      <c r="A235" s="275" t="s">
        <v>1663</v>
      </c>
      <c r="B235" s="270" t="s">
        <v>1101</v>
      </c>
      <c r="C235" s="265" t="s">
        <v>1102</v>
      </c>
      <c r="D235" s="270" t="s">
        <v>1101</v>
      </c>
      <c r="E235" s="271">
        <v>35000</v>
      </c>
      <c r="F235" s="263" t="s">
        <v>1107</v>
      </c>
      <c r="G235" s="265" t="s">
        <v>1104</v>
      </c>
      <c r="H235" s="272" t="s">
        <v>1664</v>
      </c>
      <c r="I235" s="273"/>
      <c r="J235" s="274"/>
    </row>
    <row r="236" spans="1:10" ht="48" x14ac:dyDescent="0.2">
      <c r="A236" s="275" t="s">
        <v>1665</v>
      </c>
      <c r="B236" s="270" t="s">
        <v>1666</v>
      </c>
      <c r="C236" s="273" t="s">
        <v>1102</v>
      </c>
      <c r="D236" s="270" t="s">
        <v>1666</v>
      </c>
      <c r="E236" s="271">
        <v>70320.33</v>
      </c>
      <c r="F236" s="263" t="s">
        <v>1667</v>
      </c>
      <c r="G236" s="273" t="s">
        <v>1104</v>
      </c>
      <c r="H236" s="272" t="s">
        <v>1668</v>
      </c>
      <c r="I236" s="273"/>
      <c r="J236" s="274"/>
    </row>
    <row r="237" spans="1:10" ht="108" x14ac:dyDescent="0.2">
      <c r="A237" s="275" t="s">
        <v>1669</v>
      </c>
      <c r="B237" s="270" t="s">
        <v>1101</v>
      </c>
      <c r="C237" s="265" t="s">
        <v>1102</v>
      </c>
      <c r="D237" s="270" t="s">
        <v>1101</v>
      </c>
      <c r="E237" s="271">
        <v>27418</v>
      </c>
      <c r="F237" s="263" t="s">
        <v>1670</v>
      </c>
      <c r="G237" s="265" t="s">
        <v>1104</v>
      </c>
      <c r="H237" s="272" t="s">
        <v>1671</v>
      </c>
      <c r="I237" s="273"/>
      <c r="J237" s="274" t="s">
        <v>1672</v>
      </c>
    </row>
    <row r="238" spans="1:10" ht="72" x14ac:dyDescent="0.2">
      <c r="A238" s="275" t="s">
        <v>1673</v>
      </c>
      <c r="B238" s="270" t="s">
        <v>1101</v>
      </c>
      <c r="C238" s="265" t="s">
        <v>1102</v>
      </c>
      <c r="D238" s="270" t="s">
        <v>1101</v>
      </c>
      <c r="E238" s="271">
        <v>35000</v>
      </c>
      <c r="F238" s="263" t="s">
        <v>1185</v>
      </c>
      <c r="G238" s="265" t="s">
        <v>1104</v>
      </c>
      <c r="H238" s="272" t="s">
        <v>1674</v>
      </c>
      <c r="I238" s="273"/>
      <c r="J238" s="274"/>
    </row>
    <row r="239" spans="1:10" ht="84" x14ac:dyDescent="0.2">
      <c r="A239" s="275" t="s">
        <v>1675</v>
      </c>
      <c r="B239" s="270" t="s">
        <v>1101</v>
      </c>
      <c r="C239" s="265" t="s">
        <v>1102</v>
      </c>
      <c r="D239" s="270" t="s">
        <v>1101</v>
      </c>
      <c r="E239" s="271">
        <v>35149.839999999997</v>
      </c>
      <c r="F239" s="263" t="s">
        <v>1676</v>
      </c>
      <c r="G239" s="265" t="s">
        <v>1104</v>
      </c>
      <c r="H239" s="272" t="s">
        <v>1677</v>
      </c>
      <c r="I239" s="273"/>
      <c r="J239" s="274"/>
    </row>
    <row r="240" spans="1:10" ht="36" x14ac:dyDescent="0.2">
      <c r="A240" s="275" t="s">
        <v>1678</v>
      </c>
      <c r="B240" s="270" t="s">
        <v>1679</v>
      </c>
      <c r="C240" s="273" t="s">
        <v>1102</v>
      </c>
      <c r="D240" s="270" t="s">
        <v>1679</v>
      </c>
      <c r="E240" s="271">
        <v>132346.44</v>
      </c>
      <c r="F240" s="263" t="s">
        <v>1680</v>
      </c>
      <c r="G240" s="273" t="s">
        <v>1104</v>
      </c>
      <c r="H240" s="272" t="s">
        <v>1400</v>
      </c>
      <c r="I240" s="273"/>
      <c r="J240" s="274"/>
    </row>
    <row r="241" spans="1:10" ht="60" x14ac:dyDescent="0.2">
      <c r="A241" s="275" t="s">
        <v>1681</v>
      </c>
      <c r="B241" s="270" t="s">
        <v>1682</v>
      </c>
      <c r="C241" s="273" t="s">
        <v>1102</v>
      </c>
      <c r="D241" s="270" t="s">
        <v>1682</v>
      </c>
      <c r="E241" s="271">
        <v>771410.84</v>
      </c>
      <c r="F241" s="263" t="s">
        <v>1683</v>
      </c>
      <c r="G241" s="273" t="s">
        <v>1104</v>
      </c>
      <c r="H241" s="272" t="s">
        <v>1400</v>
      </c>
      <c r="I241" s="273"/>
      <c r="J241" s="274"/>
    </row>
    <row r="242" spans="1:10" ht="72" x14ac:dyDescent="0.2">
      <c r="A242" s="275" t="s">
        <v>1684</v>
      </c>
      <c r="B242" s="270" t="s">
        <v>1101</v>
      </c>
      <c r="C242" s="265" t="s">
        <v>1102</v>
      </c>
      <c r="D242" s="270" t="s">
        <v>1101</v>
      </c>
      <c r="E242" s="271">
        <v>22656</v>
      </c>
      <c r="F242" s="263" t="s">
        <v>1685</v>
      </c>
      <c r="G242" s="265" t="s">
        <v>1104</v>
      </c>
      <c r="H242" s="272" t="s">
        <v>1686</v>
      </c>
      <c r="I242" s="273"/>
      <c r="J242" s="274"/>
    </row>
    <row r="243" spans="1:10" ht="96" x14ac:dyDescent="0.2">
      <c r="A243" s="275" t="s">
        <v>1687</v>
      </c>
      <c r="B243" s="270" t="s">
        <v>1101</v>
      </c>
      <c r="C243" s="265" t="s">
        <v>1102</v>
      </c>
      <c r="D243" s="270" t="s">
        <v>1101</v>
      </c>
      <c r="E243" s="271">
        <v>18720</v>
      </c>
      <c r="F243" s="263" t="s">
        <v>1688</v>
      </c>
      <c r="G243" s="265" t="s">
        <v>1104</v>
      </c>
      <c r="H243" s="272" t="s">
        <v>1689</v>
      </c>
      <c r="I243" s="273"/>
      <c r="J243" s="274" t="s">
        <v>1690</v>
      </c>
    </row>
    <row r="244" spans="1:10" ht="84" x14ac:dyDescent="0.2">
      <c r="A244" s="275" t="s">
        <v>1691</v>
      </c>
      <c r="B244" s="270" t="s">
        <v>1101</v>
      </c>
      <c r="C244" s="265" t="s">
        <v>1102</v>
      </c>
      <c r="D244" s="270" t="s">
        <v>1101</v>
      </c>
      <c r="E244" s="271">
        <v>19210.400000000001</v>
      </c>
      <c r="F244" s="263" t="s">
        <v>1692</v>
      </c>
      <c r="G244" s="265" t="s">
        <v>1104</v>
      </c>
      <c r="H244" s="272" t="s">
        <v>1403</v>
      </c>
      <c r="I244" s="273"/>
      <c r="J244" s="274"/>
    </row>
    <row r="245" spans="1:10" ht="72" x14ac:dyDescent="0.2">
      <c r="A245" s="275" t="s">
        <v>1693</v>
      </c>
      <c r="B245" s="270" t="s">
        <v>1694</v>
      </c>
      <c r="C245" s="273" t="s">
        <v>1102</v>
      </c>
      <c r="D245" s="270" t="s">
        <v>1694</v>
      </c>
      <c r="E245" s="271">
        <v>108709.86</v>
      </c>
      <c r="F245" s="263" t="s">
        <v>1643</v>
      </c>
      <c r="G245" s="273" t="s">
        <v>1104</v>
      </c>
      <c r="H245" s="272" t="s">
        <v>1431</v>
      </c>
      <c r="I245" s="273"/>
      <c r="J245" s="274"/>
    </row>
    <row r="246" spans="1:10" ht="48" x14ac:dyDescent="0.2">
      <c r="A246" s="275" t="s">
        <v>1695</v>
      </c>
      <c r="B246" s="270" t="s">
        <v>1101</v>
      </c>
      <c r="C246" s="265" t="s">
        <v>1102</v>
      </c>
      <c r="D246" s="270" t="s">
        <v>1101</v>
      </c>
      <c r="E246" s="271">
        <v>27000</v>
      </c>
      <c r="F246" s="263" t="s">
        <v>1696</v>
      </c>
      <c r="G246" s="265" t="s">
        <v>1104</v>
      </c>
      <c r="H246" s="272" t="s">
        <v>1431</v>
      </c>
      <c r="I246" s="273"/>
      <c r="J246" s="274"/>
    </row>
    <row r="247" spans="1:10" ht="108" x14ac:dyDescent="0.2">
      <c r="A247" s="275" t="s">
        <v>1697</v>
      </c>
      <c r="B247" s="270" t="s">
        <v>1698</v>
      </c>
      <c r="C247" s="273" t="s">
        <v>1102</v>
      </c>
      <c r="D247" s="270" t="s">
        <v>1698</v>
      </c>
      <c r="E247" s="271">
        <v>68045.31</v>
      </c>
      <c r="F247" s="263" t="s">
        <v>1641</v>
      </c>
      <c r="G247" s="273" t="s">
        <v>1104</v>
      </c>
      <c r="H247" s="272" t="s">
        <v>1443</v>
      </c>
      <c r="I247" s="273"/>
      <c r="J247" s="274"/>
    </row>
    <row r="248" spans="1:10" ht="72" x14ac:dyDescent="0.2">
      <c r="A248" s="275" t="s">
        <v>1699</v>
      </c>
      <c r="B248" s="270" t="s">
        <v>1101</v>
      </c>
      <c r="C248" s="265" t="s">
        <v>1102</v>
      </c>
      <c r="D248" s="270" t="s">
        <v>1101</v>
      </c>
      <c r="E248" s="271">
        <v>28489.95</v>
      </c>
      <c r="F248" s="263" t="s">
        <v>1700</v>
      </c>
      <c r="G248" s="265" t="s">
        <v>1104</v>
      </c>
      <c r="H248" s="272" t="s">
        <v>1446</v>
      </c>
      <c r="I248" s="273"/>
      <c r="J248" s="274"/>
    </row>
    <row r="249" spans="1:10" ht="60" x14ac:dyDescent="0.2">
      <c r="A249" s="275" t="s">
        <v>1701</v>
      </c>
      <c r="B249" s="270" t="s">
        <v>1101</v>
      </c>
      <c r="C249" s="265" t="s">
        <v>1102</v>
      </c>
      <c r="D249" s="270" t="s">
        <v>1101</v>
      </c>
      <c r="E249" s="271">
        <v>21830</v>
      </c>
      <c r="F249" s="263" t="s">
        <v>1702</v>
      </c>
      <c r="G249" s="265" t="s">
        <v>1104</v>
      </c>
      <c r="H249" s="272" t="s">
        <v>1703</v>
      </c>
      <c r="I249" s="273"/>
      <c r="J249" s="274"/>
    </row>
    <row r="250" spans="1:10" ht="60" x14ac:dyDescent="0.2">
      <c r="A250" s="275" t="s">
        <v>1704</v>
      </c>
      <c r="B250" s="270" t="s">
        <v>1705</v>
      </c>
      <c r="C250" s="273" t="s">
        <v>1102</v>
      </c>
      <c r="D250" s="270" t="s">
        <v>1705</v>
      </c>
      <c r="E250" s="271">
        <v>27978.63</v>
      </c>
      <c r="F250" s="263" t="s">
        <v>1706</v>
      </c>
      <c r="G250" s="273" t="s">
        <v>1104</v>
      </c>
      <c r="H250" s="272" t="s">
        <v>1707</v>
      </c>
      <c r="I250" s="273"/>
      <c r="J250" s="274"/>
    </row>
    <row r="251" spans="1:10" ht="84" x14ac:dyDescent="0.2">
      <c r="A251" s="275" t="s">
        <v>1708</v>
      </c>
      <c r="B251" s="270" t="s">
        <v>1709</v>
      </c>
      <c r="C251" s="273" t="s">
        <v>1102</v>
      </c>
      <c r="D251" s="270" t="s">
        <v>1709</v>
      </c>
      <c r="E251" s="271">
        <v>46147.96</v>
      </c>
      <c r="F251" s="263" t="s">
        <v>1706</v>
      </c>
      <c r="G251" s="273" t="s">
        <v>1104</v>
      </c>
      <c r="H251" s="272" t="s">
        <v>1465</v>
      </c>
      <c r="I251" s="273"/>
      <c r="J251" s="274"/>
    </row>
    <row r="252" spans="1:10" ht="108" x14ac:dyDescent="0.2">
      <c r="A252" s="275" t="s">
        <v>1710</v>
      </c>
      <c r="B252" s="270" t="s">
        <v>1711</v>
      </c>
      <c r="C252" s="273" t="s">
        <v>1102</v>
      </c>
      <c r="D252" s="270" t="s">
        <v>1711</v>
      </c>
      <c r="E252" s="271">
        <v>33635.660000000003</v>
      </c>
      <c r="F252" s="263" t="s">
        <v>1712</v>
      </c>
      <c r="G252" s="273" t="s">
        <v>1104</v>
      </c>
      <c r="H252" s="272" t="s">
        <v>1713</v>
      </c>
      <c r="I252" s="273"/>
      <c r="J252" s="274" t="s">
        <v>1714</v>
      </c>
    </row>
    <row r="253" spans="1:10" ht="36" x14ac:dyDescent="0.2">
      <c r="A253" s="275" t="s">
        <v>1715</v>
      </c>
      <c r="B253" s="270" t="s">
        <v>1101</v>
      </c>
      <c r="C253" s="265" t="s">
        <v>1102</v>
      </c>
      <c r="D253" s="270" t="s">
        <v>1101</v>
      </c>
      <c r="E253" s="271">
        <v>18303.810000000001</v>
      </c>
      <c r="F253" s="263" t="s">
        <v>1716</v>
      </c>
      <c r="G253" s="265" t="s">
        <v>1104</v>
      </c>
      <c r="H253" s="272" t="s">
        <v>1717</v>
      </c>
      <c r="I253" s="273"/>
      <c r="J253" s="274" t="s">
        <v>1718</v>
      </c>
    </row>
    <row r="254" spans="1:10" ht="60" x14ac:dyDescent="0.2">
      <c r="A254" s="275" t="s">
        <v>1719</v>
      </c>
      <c r="B254" s="270" t="s">
        <v>1720</v>
      </c>
      <c r="C254" s="273" t="s">
        <v>1102</v>
      </c>
      <c r="D254" s="270" t="s">
        <v>1720</v>
      </c>
      <c r="E254" s="271">
        <v>24013.84</v>
      </c>
      <c r="F254" s="263" t="s">
        <v>1656</v>
      </c>
      <c r="G254" s="273" t="s">
        <v>1104</v>
      </c>
      <c r="H254" s="272" t="s">
        <v>1497</v>
      </c>
      <c r="I254" s="273"/>
      <c r="J254" s="274"/>
    </row>
    <row r="255" spans="1:10" ht="48" x14ac:dyDescent="0.2">
      <c r="A255" s="275" t="s">
        <v>1721</v>
      </c>
      <c r="B255" s="270" t="s">
        <v>1722</v>
      </c>
      <c r="C255" s="273" t="s">
        <v>1102</v>
      </c>
      <c r="D255" s="270" t="s">
        <v>1722</v>
      </c>
      <c r="E255" s="271">
        <v>23232.1</v>
      </c>
      <c r="F255" s="263" t="s">
        <v>1723</v>
      </c>
      <c r="G255" s="273" t="s">
        <v>1104</v>
      </c>
      <c r="H255" s="272" t="s">
        <v>1501</v>
      </c>
      <c r="I255" s="273"/>
      <c r="J255" s="274"/>
    </row>
    <row r="256" spans="1:10" ht="108" x14ac:dyDescent="0.2">
      <c r="A256" s="275" t="s">
        <v>1724</v>
      </c>
      <c r="B256" s="270" t="s">
        <v>1725</v>
      </c>
      <c r="C256" s="273" t="s">
        <v>1102</v>
      </c>
      <c r="D256" s="270" t="s">
        <v>1725</v>
      </c>
      <c r="E256" s="271">
        <v>33170.51</v>
      </c>
      <c r="F256" s="263" t="s">
        <v>1712</v>
      </c>
      <c r="G256" s="273" t="s">
        <v>1104</v>
      </c>
      <c r="H256" s="272" t="s">
        <v>1512</v>
      </c>
      <c r="I256" s="273"/>
      <c r="J256" s="274"/>
    </row>
    <row r="257" spans="1:10" ht="60" x14ac:dyDescent="0.2">
      <c r="A257" s="275" t="s">
        <v>1726</v>
      </c>
      <c r="B257" s="270" t="s">
        <v>1101</v>
      </c>
      <c r="C257" s="265" t="s">
        <v>1102</v>
      </c>
      <c r="D257" s="270" t="s">
        <v>1101</v>
      </c>
      <c r="E257" s="271">
        <v>30240</v>
      </c>
      <c r="F257" s="263" t="s">
        <v>1727</v>
      </c>
      <c r="G257" s="265" t="s">
        <v>1104</v>
      </c>
      <c r="H257" s="272" t="s">
        <v>1512</v>
      </c>
      <c r="I257" s="273"/>
      <c r="J257" s="274"/>
    </row>
    <row r="258" spans="1:10" ht="96" x14ac:dyDescent="0.2">
      <c r="A258" s="275" t="s">
        <v>1728</v>
      </c>
      <c r="B258" s="270" t="s">
        <v>1729</v>
      </c>
      <c r="C258" s="273" t="s">
        <v>1730</v>
      </c>
      <c r="D258" s="270" t="s">
        <v>1729</v>
      </c>
      <c r="E258" s="271">
        <v>121150</v>
      </c>
      <c r="F258" s="263" t="s">
        <v>1584</v>
      </c>
      <c r="G258" s="273" t="s">
        <v>1104</v>
      </c>
      <c r="H258" s="272" t="s">
        <v>1525</v>
      </c>
      <c r="I258" s="273"/>
      <c r="J258" s="274"/>
    </row>
    <row r="259" spans="1:10" ht="120" x14ac:dyDescent="0.2">
      <c r="A259" s="275" t="s">
        <v>1731</v>
      </c>
      <c r="B259" s="270" t="s">
        <v>1732</v>
      </c>
      <c r="C259" s="273" t="s">
        <v>1102</v>
      </c>
      <c r="D259" s="270" t="s">
        <v>1732</v>
      </c>
      <c r="E259" s="271">
        <v>72375.3</v>
      </c>
      <c r="F259" s="263" t="s">
        <v>1648</v>
      </c>
      <c r="G259" s="273" t="s">
        <v>1104</v>
      </c>
      <c r="H259" s="272" t="s">
        <v>1733</v>
      </c>
      <c r="I259" s="273"/>
      <c r="J259" s="274"/>
    </row>
    <row r="260" spans="1:10" ht="120" x14ac:dyDescent="0.2">
      <c r="A260" s="275" t="s">
        <v>1734</v>
      </c>
      <c r="B260" s="270" t="s">
        <v>1735</v>
      </c>
      <c r="C260" s="273" t="s">
        <v>1102</v>
      </c>
      <c r="D260" s="270" t="s">
        <v>1735</v>
      </c>
      <c r="E260" s="271">
        <v>514255.8</v>
      </c>
      <c r="F260" s="263" t="s">
        <v>1648</v>
      </c>
      <c r="G260" s="273" t="s">
        <v>1104</v>
      </c>
      <c r="H260" s="272" t="s">
        <v>1736</v>
      </c>
      <c r="I260" s="273"/>
      <c r="J260" s="274"/>
    </row>
    <row r="261" spans="1:10" ht="72" x14ac:dyDescent="0.2">
      <c r="A261" s="275" t="s">
        <v>1737</v>
      </c>
      <c r="B261" s="270" t="s">
        <v>1101</v>
      </c>
      <c r="C261" s="265" t="s">
        <v>1102</v>
      </c>
      <c r="D261" s="270" t="s">
        <v>1101</v>
      </c>
      <c r="E261" s="271">
        <v>35157.15</v>
      </c>
      <c r="F261" s="263" t="s">
        <v>1738</v>
      </c>
      <c r="G261" s="265" t="s">
        <v>1104</v>
      </c>
      <c r="H261" s="272" t="s">
        <v>1736</v>
      </c>
      <c r="I261" s="273"/>
      <c r="J261" s="274"/>
    </row>
    <row r="262" spans="1:10" ht="96" x14ac:dyDescent="0.2">
      <c r="A262" s="275" t="s">
        <v>1739</v>
      </c>
      <c r="B262" s="270" t="s">
        <v>1740</v>
      </c>
      <c r="C262" s="273" t="s">
        <v>1102</v>
      </c>
      <c r="D262" s="270" t="s">
        <v>1740</v>
      </c>
      <c r="E262" s="271">
        <v>218934.37</v>
      </c>
      <c r="F262" s="263" t="s">
        <v>1741</v>
      </c>
      <c r="G262" s="273" t="s">
        <v>1104</v>
      </c>
      <c r="H262" s="272" t="s">
        <v>1742</v>
      </c>
      <c r="I262" s="273"/>
      <c r="J262" s="274"/>
    </row>
    <row r="263" spans="1:10" ht="96" x14ac:dyDescent="0.2">
      <c r="A263" s="275" t="s">
        <v>1743</v>
      </c>
      <c r="B263" s="270" t="s">
        <v>1744</v>
      </c>
      <c r="C263" s="273" t="s">
        <v>1730</v>
      </c>
      <c r="D263" s="270" t="s">
        <v>1744</v>
      </c>
      <c r="E263" s="271">
        <v>270000</v>
      </c>
      <c r="F263" s="263" t="s">
        <v>1685</v>
      </c>
      <c r="G263" s="273" t="s">
        <v>1104</v>
      </c>
      <c r="H263" s="272" t="s">
        <v>1745</v>
      </c>
      <c r="I263" s="273"/>
      <c r="J263" s="274"/>
    </row>
    <row r="264" spans="1:10" ht="48" x14ac:dyDescent="0.2">
      <c r="A264" s="275" t="s">
        <v>1746</v>
      </c>
      <c r="B264" s="270" t="s">
        <v>1101</v>
      </c>
      <c r="C264" s="265" t="s">
        <v>1102</v>
      </c>
      <c r="D264" s="270" t="s">
        <v>1101</v>
      </c>
      <c r="E264" s="271">
        <v>28025</v>
      </c>
      <c r="F264" s="263" t="s">
        <v>1702</v>
      </c>
      <c r="G264" s="265" t="s">
        <v>1104</v>
      </c>
      <c r="H264" s="272" t="s">
        <v>1747</v>
      </c>
      <c r="I264" s="273"/>
      <c r="J264" s="274"/>
    </row>
    <row r="265" spans="1:10" ht="84" x14ac:dyDescent="0.2">
      <c r="A265" s="275" t="s">
        <v>1748</v>
      </c>
      <c r="B265" s="270" t="s">
        <v>1101</v>
      </c>
      <c r="C265" s="265" t="s">
        <v>1102</v>
      </c>
      <c r="D265" s="270" t="s">
        <v>1101</v>
      </c>
      <c r="E265" s="271">
        <v>35198.5</v>
      </c>
      <c r="F265" s="263" t="s">
        <v>1749</v>
      </c>
      <c r="G265" s="265" t="s">
        <v>1104</v>
      </c>
      <c r="H265" s="272" t="s">
        <v>1747</v>
      </c>
      <c r="I265" s="273"/>
      <c r="J265" s="274"/>
    </row>
    <row r="266" spans="1:10" ht="72" x14ac:dyDescent="0.2">
      <c r="A266" s="275" t="s">
        <v>1750</v>
      </c>
      <c r="B266" s="270" t="s">
        <v>1101</v>
      </c>
      <c r="C266" s="265" t="s">
        <v>1102</v>
      </c>
      <c r="D266" s="270" t="s">
        <v>1101</v>
      </c>
      <c r="E266" s="271">
        <v>21600</v>
      </c>
      <c r="F266" s="263" t="s">
        <v>1751</v>
      </c>
      <c r="G266" s="265" t="s">
        <v>1104</v>
      </c>
      <c r="H266" s="272" t="s">
        <v>1752</v>
      </c>
      <c r="I266" s="273"/>
      <c r="J266" s="274"/>
    </row>
    <row r="267" spans="1:10" ht="96" x14ac:dyDescent="0.2">
      <c r="A267" s="275" t="s">
        <v>1753</v>
      </c>
      <c r="B267" s="270" t="s">
        <v>1754</v>
      </c>
      <c r="C267" s="273" t="s">
        <v>1102</v>
      </c>
      <c r="D267" s="270" t="s">
        <v>1754</v>
      </c>
      <c r="E267" s="271">
        <v>32730.84</v>
      </c>
      <c r="F267" s="263" t="s">
        <v>1648</v>
      </c>
      <c r="G267" s="273" t="s">
        <v>1104</v>
      </c>
      <c r="H267" s="272" t="s">
        <v>1755</v>
      </c>
      <c r="I267" s="273"/>
      <c r="J267" s="274"/>
    </row>
    <row r="268" spans="1:10" ht="60" x14ac:dyDescent="0.2">
      <c r="A268" s="275" t="s">
        <v>1756</v>
      </c>
      <c r="B268" s="270" t="s">
        <v>1101</v>
      </c>
      <c r="C268" s="265" t="s">
        <v>1102</v>
      </c>
      <c r="D268" s="270" t="s">
        <v>1101</v>
      </c>
      <c r="E268" s="271">
        <v>21045.38</v>
      </c>
      <c r="F268" s="263" t="s">
        <v>1757</v>
      </c>
      <c r="G268" s="265" t="s">
        <v>1104</v>
      </c>
      <c r="H268" s="272" t="s">
        <v>1758</v>
      </c>
      <c r="I268" s="273"/>
      <c r="J268" s="274"/>
    </row>
    <row r="269" spans="1:10" ht="72" x14ac:dyDescent="0.2">
      <c r="A269" s="275" t="s">
        <v>1759</v>
      </c>
      <c r="B269" s="270" t="s">
        <v>1760</v>
      </c>
      <c r="C269" s="273" t="s">
        <v>1730</v>
      </c>
      <c r="D269" s="270" t="s">
        <v>1760</v>
      </c>
      <c r="E269" s="271">
        <v>1173889.67</v>
      </c>
      <c r="F269" s="263" t="s">
        <v>1761</v>
      </c>
      <c r="G269" s="273" t="s">
        <v>1104</v>
      </c>
      <c r="H269" s="272" t="s">
        <v>1758</v>
      </c>
      <c r="I269" s="273"/>
      <c r="J269" s="274" t="s">
        <v>1762</v>
      </c>
    </row>
    <row r="270" spans="1:10" ht="108" x14ac:dyDescent="0.2">
      <c r="A270" s="275" t="s">
        <v>1763</v>
      </c>
      <c r="B270" s="270" t="s">
        <v>1764</v>
      </c>
      <c r="C270" s="273" t="s">
        <v>1730</v>
      </c>
      <c r="D270" s="270" t="s">
        <v>1764</v>
      </c>
      <c r="E270" s="271">
        <v>658937</v>
      </c>
      <c r="F270" s="263" t="s">
        <v>1584</v>
      </c>
      <c r="G270" s="273" t="s">
        <v>1104</v>
      </c>
      <c r="H270" s="272" t="s">
        <v>1758</v>
      </c>
      <c r="I270" s="273"/>
      <c r="J270" s="274"/>
    </row>
    <row r="271" spans="1:10" ht="60" x14ac:dyDescent="0.2">
      <c r="A271" s="275" t="s">
        <v>1765</v>
      </c>
      <c r="B271" s="270" t="s">
        <v>1766</v>
      </c>
      <c r="C271" s="273" t="s">
        <v>1102</v>
      </c>
      <c r="D271" s="270" t="s">
        <v>1766</v>
      </c>
      <c r="E271" s="271">
        <v>61098.1</v>
      </c>
      <c r="F271" s="263" t="s">
        <v>1767</v>
      </c>
      <c r="G271" s="273" t="s">
        <v>1104</v>
      </c>
      <c r="H271" s="272" t="s">
        <v>1768</v>
      </c>
      <c r="I271" s="273"/>
      <c r="J271" s="274"/>
    </row>
    <row r="272" spans="1:10" ht="84" x14ac:dyDescent="0.2">
      <c r="A272" s="275" t="s">
        <v>1769</v>
      </c>
      <c r="B272" s="270" t="s">
        <v>1770</v>
      </c>
      <c r="C272" s="273" t="s">
        <v>1102</v>
      </c>
      <c r="D272" s="270" t="s">
        <v>1770</v>
      </c>
      <c r="E272" s="271">
        <v>274864.48</v>
      </c>
      <c r="F272" s="263" t="s">
        <v>1741</v>
      </c>
      <c r="G272" s="273" t="s">
        <v>1104</v>
      </c>
      <c r="H272" s="272" t="s">
        <v>1768</v>
      </c>
      <c r="I272" s="273"/>
      <c r="J272" s="274"/>
    </row>
    <row r="273" spans="1:10" ht="72" x14ac:dyDescent="0.2">
      <c r="A273" s="275" t="s">
        <v>1771</v>
      </c>
      <c r="B273" s="270" t="s">
        <v>1772</v>
      </c>
      <c r="C273" s="273" t="s">
        <v>1102</v>
      </c>
      <c r="D273" s="270" t="s">
        <v>1772</v>
      </c>
      <c r="E273" s="271">
        <v>186203.53</v>
      </c>
      <c r="F273" s="263" t="s">
        <v>1613</v>
      </c>
      <c r="G273" s="273" t="s">
        <v>1104</v>
      </c>
      <c r="H273" s="272" t="s">
        <v>1773</v>
      </c>
      <c r="I273" s="273"/>
      <c r="J273" s="274"/>
    </row>
    <row r="274" spans="1:10" ht="48" x14ac:dyDescent="0.2">
      <c r="A274" s="275" t="s">
        <v>1774</v>
      </c>
      <c r="B274" s="270" t="s">
        <v>1101</v>
      </c>
      <c r="C274" s="265" t="s">
        <v>1102</v>
      </c>
      <c r="D274" s="270" t="s">
        <v>1101</v>
      </c>
      <c r="E274" s="271">
        <v>33419.1</v>
      </c>
      <c r="F274" s="263" t="s">
        <v>1775</v>
      </c>
      <c r="G274" s="265" t="s">
        <v>1104</v>
      </c>
      <c r="H274" s="272" t="s">
        <v>1776</v>
      </c>
      <c r="I274" s="273"/>
      <c r="J274" s="274" t="s">
        <v>1777</v>
      </c>
    </row>
    <row r="275" spans="1:10" ht="18" customHeight="1" x14ac:dyDescent="0.2">
      <c r="A275" s="276" t="s">
        <v>227</v>
      </c>
      <c r="B275" s="277"/>
      <c r="C275" s="277"/>
      <c r="D275" s="277"/>
      <c r="E275" s="278">
        <f>+SUM(E276:E555)</f>
        <v>47156723.659999996</v>
      </c>
      <c r="F275" s="98"/>
      <c r="G275" s="277"/>
      <c r="H275" s="277"/>
      <c r="I275" s="277"/>
      <c r="J275" s="279"/>
    </row>
    <row r="276" spans="1:10" ht="84" x14ac:dyDescent="0.2">
      <c r="A276" s="274" t="s">
        <v>1778</v>
      </c>
      <c r="B276" s="273" t="s">
        <v>1779</v>
      </c>
      <c r="C276" s="273" t="s">
        <v>1730</v>
      </c>
      <c r="D276" s="273" t="s">
        <v>1779</v>
      </c>
      <c r="E276" s="280">
        <v>2165800</v>
      </c>
      <c r="F276" s="274" t="s">
        <v>1780</v>
      </c>
      <c r="G276" s="273" t="s">
        <v>1781</v>
      </c>
      <c r="H276" s="281"/>
      <c r="I276" s="281"/>
      <c r="J276" s="274" t="s">
        <v>1782</v>
      </c>
    </row>
    <row r="277" spans="1:10" ht="36" x14ac:dyDescent="0.2">
      <c r="A277" s="274" t="s">
        <v>1783</v>
      </c>
      <c r="B277" s="273" t="s">
        <v>1784</v>
      </c>
      <c r="C277" s="273" t="s">
        <v>1730</v>
      </c>
      <c r="D277" s="281"/>
      <c r="E277" s="280">
        <v>359487.24</v>
      </c>
      <c r="F277" s="74"/>
      <c r="G277" s="281"/>
      <c r="H277" s="281"/>
      <c r="I277" s="281"/>
      <c r="J277" s="274" t="s">
        <v>1785</v>
      </c>
    </row>
    <row r="278" spans="1:10" ht="36" x14ac:dyDescent="0.2">
      <c r="A278" s="274" t="s">
        <v>1786</v>
      </c>
      <c r="B278" s="273" t="s">
        <v>1784</v>
      </c>
      <c r="C278" s="273" t="s">
        <v>1730</v>
      </c>
      <c r="D278" s="281"/>
      <c r="E278" s="280">
        <v>76648.08</v>
      </c>
      <c r="F278" s="74"/>
      <c r="G278" s="281"/>
      <c r="H278" s="281"/>
      <c r="I278" s="281"/>
      <c r="J278" s="274" t="s">
        <v>1785</v>
      </c>
    </row>
    <row r="279" spans="1:10" ht="24" x14ac:dyDescent="0.2">
      <c r="A279" s="274" t="s">
        <v>1787</v>
      </c>
      <c r="B279" s="273" t="s">
        <v>1788</v>
      </c>
      <c r="C279" s="281"/>
      <c r="D279" s="281"/>
      <c r="E279" s="280">
        <v>119543.46</v>
      </c>
      <c r="F279" s="74"/>
      <c r="G279" s="281"/>
      <c r="H279" s="281"/>
      <c r="I279" s="281"/>
      <c r="J279" s="274" t="s">
        <v>1785</v>
      </c>
    </row>
    <row r="280" spans="1:10" ht="60" x14ac:dyDescent="0.2">
      <c r="A280" s="274" t="s">
        <v>1789</v>
      </c>
      <c r="B280" s="273" t="s">
        <v>1788</v>
      </c>
      <c r="C280" s="281"/>
      <c r="D280" s="281"/>
      <c r="E280" s="280">
        <v>30000</v>
      </c>
      <c r="F280" s="74"/>
      <c r="G280" s="281"/>
      <c r="H280" s="281"/>
      <c r="I280" s="281"/>
      <c r="J280" s="274" t="s">
        <v>1785</v>
      </c>
    </row>
    <row r="281" spans="1:10" ht="48" x14ac:dyDescent="0.2">
      <c r="A281" s="274" t="s">
        <v>1790</v>
      </c>
      <c r="B281" s="273" t="s">
        <v>1784</v>
      </c>
      <c r="C281" s="273" t="s">
        <v>1730</v>
      </c>
      <c r="D281" s="281"/>
      <c r="E281" s="280">
        <v>187687.85</v>
      </c>
      <c r="F281" s="74"/>
      <c r="G281" s="281"/>
      <c r="H281" s="281"/>
      <c r="I281" s="281"/>
      <c r="J281" s="274" t="s">
        <v>1785</v>
      </c>
    </row>
    <row r="282" spans="1:10" ht="48" x14ac:dyDescent="0.2">
      <c r="A282" s="274" t="s">
        <v>1791</v>
      </c>
      <c r="B282" s="273" t="s">
        <v>1788</v>
      </c>
      <c r="C282" s="281"/>
      <c r="D282" s="281"/>
      <c r="E282" s="280">
        <v>23215</v>
      </c>
      <c r="F282" s="74"/>
      <c r="G282" s="281"/>
      <c r="H282" s="281"/>
      <c r="I282" s="281"/>
      <c r="J282" s="274" t="s">
        <v>1785</v>
      </c>
    </row>
    <row r="283" spans="1:10" ht="60" x14ac:dyDescent="0.2">
      <c r="A283" s="274" t="s">
        <v>1789</v>
      </c>
      <c r="B283" s="273" t="s">
        <v>1788</v>
      </c>
      <c r="C283" s="281"/>
      <c r="D283" s="281"/>
      <c r="E283" s="280">
        <v>22644</v>
      </c>
      <c r="F283" s="74"/>
      <c r="G283" s="281"/>
      <c r="H283" s="281"/>
      <c r="I283" s="281"/>
      <c r="J283" s="274" t="s">
        <v>1785</v>
      </c>
    </row>
    <row r="284" spans="1:10" ht="48" x14ac:dyDescent="0.2">
      <c r="A284" s="274" t="s">
        <v>1792</v>
      </c>
      <c r="B284" s="273" t="s">
        <v>1793</v>
      </c>
      <c r="C284" s="281"/>
      <c r="D284" s="281"/>
      <c r="E284" s="280">
        <v>32000</v>
      </c>
      <c r="F284" s="74"/>
      <c r="G284" s="281"/>
      <c r="H284" s="281"/>
      <c r="I284" s="281"/>
      <c r="J284" s="274" t="s">
        <v>1794</v>
      </c>
    </row>
    <row r="285" spans="1:10" ht="60" x14ac:dyDescent="0.2">
      <c r="A285" s="274" t="s">
        <v>1795</v>
      </c>
      <c r="B285" s="273" t="s">
        <v>1793</v>
      </c>
      <c r="C285" s="281"/>
      <c r="D285" s="281"/>
      <c r="E285" s="280">
        <v>180000</v>
      </c>
      <c r="F285" s="74"/>
      <c r="G285" s="281"/>
      <c r="H285" s="281"/>
      <c r="I285" s="281"/>
      <c r="J285" s="274" t="s">
        <v>1794</v>
      </c>
    </row>
    <row r="286" spans="1:10" ht="48" x14ac:dyDescent="0.2">
      <c r="A286" s="274" t="s">
        <v>1796</v>
      </c>
      <c r="B286" s="273" t="s">
        <v>1793</v>
      </c>
      <c r="C286" s="281"/>
      <c r="D286" s="281"/>
      <c r="E286" s="280">
        <v>250000</v>
      </c>
      <c r="F286" s="74"/>
      <c r="G286" s="281"/>
      <c r="H286" s="281"/>
      <c r="I286" s="281"/>
      <c r="J286" s="274" t="s">
        <v>1794</v>
      </c>
    </row>
    <row r="287" spans="1:10" ht="36" x14ac:dyDescent="0.2">
      <c r="A287" s="274" t="s">
        <v>1797</v>
      </c>
      <c r="B287" s="273" t="s">
        <v>1788</v>
      </c>
      <c r="C287" s="281"/>
      <c r="D287" s="281"/>
      <c r="E287" s="280">
        <v>30000</v>
      </c>
      <c r="F287" s="74"/>
      <c r="G287" s="281"/>
      <c r="H287" s="281"/>
      <c r="I287" s="281"/>
      <c r="J287" s="274" t="s">
        <v>1794</v>
      </c>
    </row>
    <row r="288" spans="1:10" ht="72" x14ac:dyDescent="0.2">
      <c r="A288" s="274" t="s">
        <v>1798</v>
      </c>
      <c r="B288" s="273" t="s">
        <v>1784</v>
      </c>
      <c r="C288" s="281"/>
      <c r="D288" s="281"/>
      <c r="E288" s="280">
        <v>170000</v>
      </c>
      <c r="F288" s="74"/>
      <c r="G288" s="281"/>
      <c r="H288" s="281"/>
      <c r="I288" s="281"/>
      <c r="J288" s="274" t="s">
        <v>1799</v>
      </c>
    </row>
    <row r="289" spans="1:10" ht="60" x14ac:dyDescent="0.2">
      <c r="A289" s="274" t="s">
        <v>1800</v>
      </c>
      <c r="B289" s="273" t="s">
        <v>1788</v>
      </c>
      <c r="C289" s="281"/>
      <c r="D289" s="281"/>
      <c r="E289" s="280">
        <v>23000</v>
      </c>
      <c r="F289" s="74"/>
      <c r="G289" s="281"/>
      <c r="H289" s="281"/>
      <c r="I289" s="281"/>
      <c r="J289" s="274"/>
    </row>
    <row r="290" spans="1:10" ht="48" x14ac:dyDescent="0.2">
      <c r="A290" s="274" t="s">
        <v>1801</v>
      </c>
      <c r="B290" s="273" t="s">
        <v>1784</v>
      </c>
      <c r="C290" s="281"/>
      <c r="D290" s="281"/>
      <c r="E290" s="280">
        <v>200000</v>
      </c>
      <c r="F290" s="74"/>
      <c r="G290" s="281"/>
      <c r="H290" s="281"/>
      <c r="I290" s="281"/>
      <c r="J290" s="274" t="s">
        <v>1799</v>
      </c>
    </row>
    <row r="291" spans="1:10" ht="108" x14ac:dyDescent="0.2">
      <c r="A291" s="274" t="s">
        <v>1802</v>
      </c>
      <c r="B291" s="273" t="s">
        <v>1803</v>
      </c>
      <c r="C291" s="273" t="s">
        <v>1730</v>
      </c>
      <c r="D291" s="281"/>
      <c r="E291" s="280">
        <v>1036508.03</v>
      </c>
      <c r="F291" s="74"/>
      <c r="G291" s="273" t="s">
        <v>1804</v>
      </c>
      <c r="H291" s="281"/>
      <c r="I291" s="281"/>
      <c r="J291" s="274" t="s">
        <v>1804</v>
      </c>
    </row>
    <row r="292" spans="1:10" ht="120" x14ac:dyDescent="0.2">
      <c r="A292" s="274" t="s">
        <v>1805</v>
      </c>
      <c r="B292" s="273" t="s">
        <v>1779</v>
      </c>
      <c r="C292" s="273" t="s">
        <v>1730</v>
      </c>
      <c r="D292" s="281"/>
      <c r="E292" s="280">
        <v>719994</v>
      </c>
      <c r="F292" s="74"/>
      <c r="G292" s="273" t="s">
        <v>1804</v>
      </c>
      <c r="H292" s="281"/>
      <c r="I292" s="281"/>
      <c r="J292" s="274" t="s">
        <v>1804</v>
      </c>
    </row>
    <row r="293" spans="1:10" ht="288" x14ac:dyDescent="0.2">
      <c r="A293" s="274" t="s">
        <v>1806</v>
      </c>
      <c r="B293" s="273" t="s">
        <v>1784</v>
      </c>
      <c r="C293" s="273" t="s">
        <v>1730</v>
      </c>
      <c r="D293" s="281"/>
      <c r="E293" s="280">
        <v>155768.92000000001</v>
      </c>
      <c r="F293" s="74"/>
      <c r="G293" s="281"/>
      <c r="H293" s="281"/>
      <c r="I293" s="281"/>
      <c r="J293" s="274" t="s">
        <v>1785</v>
      </c>
    </row>
    <row r="294" spans="1:10" ht="84" x14ac:dyDescent="0.2">
      <c r="A294" s="274" t="s">
        <v>1807</v>
      </c>
      <c r="B294" s="273" t="s">
        <v>1784</v>
      </c>
      <c r="C294" s="273" t="s">
        <v>1730</v>
      </c>
      <c r="D294" s="281"/>
      <c r="E294" s="280">
        <v>234372.71</v>
      </c>
      <c r="F294" s="74"/>
      <c r="G294" s="281"/>
      <c r="H294" s="281"/>
      <c r="I294" s="281"/>
      <c r="J294" s="274" t="s">
        <v>1785</v>
      </c>
    </row>
    <row r="295" spans="1:10" ht="144" x14ac:dyDescent="0.2">
      <c r="A295" s="274" t="s">
        <v>1808</v>
      </c>
      <c r="B295" s="273" t="s">
        <v>1784</v>
      </c>
      <c r="C295" s="273" t="s">
        <v>1730</v>
      </c>
      <c r="D295" s="281"/>
      <c r="E295" s="280">
        <v>383715.94</v>
      </c>
      <c r="F295" s="74"/>
      <c r="G295" s="281"/>
      <c r="H295" s="281"/>
      <c r="I295" s="281"/>
      <c r="J295" s="274" t="s">
        <v>1785</v>
      </c>
    </row>
    <row r="296" spans="1:10" ht="24" x14ac:dyDescent="0.2">
      <c r="A296" s="282" t="s">
        <v>1809</v>
      </c>
      <c r="B296" s="283" t="s">
        <v>1784</v>
      </c>
      <c r="C296" s="273" t="s">
        <v>1730</v>
      </c>
      <c r="D296" s="283"/>
      <c r="E296" s="284">
        <v>1300000</v>
      </c>
      <c r="F296" s="285"/>
      <c r="G296" s="281"/>
      <c r="H296" s="286"/>
      <c r="I296" s="286"/>
      <c r="J296" s="287" t="s">
        <v>1810</v>
      </c>
    </row>
    <row r="297" spans="1:10" ht="24" x14ac:dyDescent="0.2">
      <c r="A297" s="282" t="s">
        <v>1811</v>
      </c>
      <c r="B297" s="286" t="s">
        <v>1784</v>
      </c>
      <c r="C297" s="273" t="s">
        <v>1730</v>
      </c>
      <c r="D297" s="286"/>
      <c r="E297" s="288">
        <v>400000</v>
      </c>
      <c r="F297" s="38"/>
      <c r="G297" s="286"/>
      <c r="H297" s="286"/>
      <c r="I297" s="286"/>
      <c r="J297" s="287"/>
    </row>
    <row r="298" spans="1:10" ht="72" x14ac:dyDescent="0.2">
      <c r="A298" s="282" t="s">
        <v>1812</v>
      </c>
      <c r="B298" s="286" t="s">
        <v>1784</v>
      </c>
      <c r="C298" s="273" t="s">
        <v>1730</v>
      </c>
      <c r="D298" s="286"/>
      <c r="E298" s="288">
        <v>270000</v>
      </c>
      <c r="F298" s="38"/>
      <c r="G298" s="286"/>
      <c r="H298" s="286"/>
      <c r="I298" s="286"/>
      <c r="J298" s="287"/>
    </row>
    <row r="299" spans="1:10" ht="108" x14ac:dyDescent="0.2">
      <c r="A299" s="269" t="s">
        <v>1813</v>
      </c>
      <c r="B299" s="270" t="s">
        <v>1814</v>
      </c>
      <c r="C299" s="270" t="s">
        <v>1815</v>
      </c>
      <c r="D299" s="270" t="s">
        <v>1814</v>
      </c>
      <c r="E299" s="271">
        <v>36407.300000000003</v>
      </c>
      <c r="F299" s="289" t="s">
        <v>1816</v>
      </c>
      <c r="G299" s="290" t="s">
        <v>1104</v>
      </c>
      <c r="H299" s="291">
        <v>44764</v>
      </c>
      <c r="I299" s="291">
        <v>44769</v>
      </c>
      <c r="J299" s="292" t="s">
        <v>1817</v>
      </c>
    </row>
    <row r="300" spans="1:10" ht="60" x14ac:dyDescent="0.2">
      <c r="A300" s="269" t="s">
        <v>1818</v>
      </c>
      <c r="B300" s="270" t="s">
        <v>1546</v>
      </c>
      <c r="C300" s="270" t="s">
        <v>1102</v>
      </c>
      <c r="D300" s="270" t="s">
        <v>1546</v>
      </c>
      <c r="E300" s="293">
        <v>57985.2</v>
      </c>
      <c r="F300" s="289" t="s">
        <v>1819</v>
      </c>
      <c r="G300" s="290" t="s">
        <v>1820</v>
      </c>
      <c r="H300" s="291">
        <v>44574</v>
      </c>
      <c r="I300" s="291">
        <v>44813</v>
      </c>
      <c r="J300" s="292" t="s">
        <v>1821</v>
      </c>
    </row>
    <row r="301" spans="1:10" ht="84" x14ac:dyDescent="0.2">
      <c r="A301" s="269" t="s">
        <v>1822</v>
      </c>
      <c r="B301" s="270" t="s">
        <v>1265</v>
      </c>
      <c r="C301" s="270" t="s">
        <v>1102</v>
      </c>
      <c r="D301" s="270" t="s">
        <v>1265</v>
      </c>
      <c r="E301" s="293">
        <v>55610.400000000001</v>
      </c>
      <c r="F301" s="289" t="s">
        <v>1819</v>
      </c>
      <c r="G301" s="290" t="s">
        <v>1820</v>
      </c>
      <c r="H301" s="291">
        <v>44578</v>
      </c>
      <c r="I301" s="291">
        <v>44946</v>
      </c>
      <c r="J301" s="292" t="s">
        <v>1823</v>
      </c>
    </row>
    <row r="302" spans="1:10" ht="48" x14ac:dyDescent="0.2">
      <c r="A302" s="269" t="s">
        <v>1824</v>
      </c>
      <c r="B302" s="270" t="s">
        <v>1549</v>
      </c>
      <c r="C302" s="270" t="s">
        <v>1102</v>
      </c>
      <c r="D302" s="270" t="s">
        <v>1549</v>
      </c>
      <c r="E302" s="293">
        <v>397842.18</v>
      </c>
      <c r="F302" s="289" t="s">
        <v>1825</v>
      </c>
      <c r="G302" s="290" t="s">
        <v>1104</v>
      </c>
      <c r="H302" s="291">
        <v>44578</v>
      </c>
      <c r="I302" s="291">
        <v>44749</v>
      </c>
      <c r="J302" s="292" t="s">
        <v>1826</v>
      </c>
    </row>
    <row r="303" spans="1:10" ht="84" x14ac:dyDescent="0.2">
      <c r="A303" s="269" t="s">
        <v>1827</v>
      </c>
      <c r="B303" s="270" t="s">
        <v>1814</v>
      </c>
      <c r="C303" s="270" t="s">
        <v>1102</v>
      </c>
      <c r="D303" s="270" t="s">
        <v>1814</v>
      </c>
      <c r="E303" s="293">
        <v>22020</v>
      </c>
      <c r="F303" s="289" t="s">
        <v>1819</v>
      </c>
      <c r="G303" s="290" t="s">
        <v>1820</v>
      </c>
      <c r="H303" s="291">
        <v>44580</v>
      </c>
      <c r="I303" s="291">
        <v>44953</v>
      </c>
      <c r="J303" s="292" t="s">
        <v>1828</v>
      </c>
    </row>
    <row r="304" spans="1:10" ht="108" x14ac:dyDescent="0.2">
      <c r="A304" s="269" t="s">
        <v>1829</v>
      </c>
      <c r="B304" s="270" t="s">
        <v>1814</v>
      </c>
      <c r="C304" s="270" t="s">
        <v>1102</v>
      </c>
      <c r="D304" s="270" t="s">
        <v>1814</v>
      </c>
      <c r="E304" s="293">
        <v>19250</v>
      </c>
      <c r="F304" s="289" t="s">
        <v>1830</v>
      </c>
      <c r="G304" s="290" t="s">
        <v>1104</v>
      </c>
      <c r="H304" s="291">
        <v>44581</v>
      </c>
      <c r="I304" s="291">
        <v>44592</v>
      </c>
      <c r="J304" s="292"/>
    </row>
    <row r="305" spans="1:10" ht="96" x14ac:dyDescent="0.2">
      <c r="A305" s="269" t="s">
        <v>1831</v>
      </c>
      <c r="B305" s="270" t="s">
        <v>1814</v>
      </c>
      <c r="C305" s="270" t="s">
        <v>1102</v>
      </c>
      <c r="D305" s="270" t="s">
        <v>1814</v>
      </c>
      <c r="E305" s="293">
        <v>20640</v>
      </c>
      <c r="F305" s="289" t="s">
        <v>1832</v>
      </c>
      <c r="G305" s="290" t="s">
        <v>1820</v>
      </c>
      <c r="H305" s="291">
        <v>44608</v>
      </c>
      <c r="I305" s="291">
        <v>44926</v>
      </c>
      <c r="J305" s="292"/>
    </row>
    <row r="306" spans="1:10" ht="72" x14ac:dyDescent="0.2">
      <c r="A306" s="269" t="s">
        <v>1833</v>
      </c>
      <c r="B306" s="270" t="s">
        <v>1814</v>
      </c>
      <c r="C306" s="270" t="s">
        <v>1102</v>
      </c>
      <c r="D306" s="270" t="s">
        <v>1814</v>
      </c>
      <c r="E306" s="293">
        <v>30509.599999999999</v>
      </c>
      <c r="F306" s="289" t="s">
        <v>1834</v>
      </c>
      <c r="G306" s="290" t="s">
        <v>1104</v>
      </c>
      <c r="H306" s="291">
        <v>44628</v>
      </c>
      <c r="I306" s="291">
        <v>44865</v>
      </c>
      <c r="J306" s="292"/>
    </row>
    <row r="307" spans="1:10" ht="180" x14ac:dyDescent="0.2">
      <c r="A307" s="269" t="s">
        <v>1835</v>
      </c>
      <c r="B307" s="270" t="s">
        <v>1814</v>
      </c>
      <c r="C307" s="270" t="s">
        <v>1102</v>
      </c>
      <c r="D307" s="270" t="s">
        <v>1814</v>
      </c>
      <c r="E307" s="293">
        <v>27000</v>
      </c>
      <c r="F307" s="289" t="s">
        <v>1836</v>
      </c>
      <c r="G307" s="290" t="s">
        <v>1104</v>
      </c>
      <c r="H307" s="291">
        <v>44644</v>
      </c>
      <c r="I307" s="291">
        <v>44742</v>
      </c>
      <c r="J307" s="292"/>
    </row>
    <row r="308" spans="1:10" ht="132" x14ac:dyDescent="0.2">
      <c r="A308" s="269" t="s">
        <v>1837</v>
      </c>
      <c r="B308" s="270" t="s">
        <v>1814</v>
      </c>
      <c r="C308" s="270" t="s">
        <v>1102</v>
      </c>
      <c r="D308" s="270" t="s">
        <v>1814</v>
      </c>
      <c r="E308" s="293">
        <v>27000</v>
      </c>
      <c r="F308" s="289" t="s">
        <v>1838</v>
      </c>
      <c r="G308" s="290" t="s">
        <v>1104</v>
      </c>
      <c r="H308" s="291">
        <v>44690</v>
      </c>
      <c r="I308" s="291">
        <v>44694</v>
      </c>
      <c r="J308" s="292"/>
    </row>
    <row r="309" spans="1:10" ht="156" x14ac:dyDescent="0.2">
      <c r="A309" s="269" t="s">
        <v>1839</v>
      </c>
      <c r="B309" s="270" t="s">
        <v>1814</v>
      </c>
      <c r="C309" s="270" t="s">
        <v>1102</v>
      </c>
      <c r="D309" s="270" t="s">
        <v>1814</v>
      </c>
      <c r="E309" s="293">
        <v>31900</v>
      </c>
      <c r="F309" s="289" t="s">
        <v>1840</v>
      </c>
      <c r="G309" s="290" t="s">
        <v>1841</v>
      </c>
      <c r="H309" s="291">
        <v>44691</v>
      </c>
      <c r="I309" s="291">
        <v>44691</v>
      </c>
      <c r="J309" s="292" t="s">
        <v>1842</v>
      </c>
    </row>
    <row r="310" spans="1:10" ht="60" x14ac:dyDescent="0.2">
      <c r="A310" s="269" t="s">
        <v>1843</v>
      </c>
      <c r="B310" s="270" t="s">
        <v>1814</v>
      </c>
      <c r="C310" s="270" t="s">
        <v>1102</v>
      </c>
      <c r="D310" s="270" t="s">
        <v>1814</v>
      </c>
      <c r="E310" s="293">
        <v>18500</v>
      </c>
      <c r="F310" s="289" t="s">
        <v>1844</v>
      </c>
      <c r="G310" s="290" t="s">
        <v>1104</v>
      </c>
      <c r="H310" s="291">
        <v>44714</v>
      </c>
      <c r="I310" s="291">
        <v>44732</v>
      </c>
      <c r="J310" s="292"/>
    </row>
    <row r="311" spans="1:10" ht="132" x14ac:dyDescent="0.2">
      <c r="A311" s="269" t="s">
        <v>1845</v>
      </c>
      <c r="B311" s="270" t="s">
        <v>1814</v>
      </c>
      <c r="C311" s="270" t="s">
        <v>1102</v>
      </c>
      <c r="D311" s="270" t="s">
        <v>1814</v>
      </c>
      <c r="E311" s="293">
        <v>27000</v>
      </c>
      <c r="F311" s="289" t="s">
        <v>1846</v>
      </c>
      <c r="G311" s="290" t="s">
        <v>1104</v>
      </c>
      <c r="H311" s="291">
        <v>44715</v>
      </c>
      <c r="I311" s="291">
        <v>44796</v>
      </c>
      <c r="J311" s="292"/>
    </row>
    <row r="312" spans="1:10" ht="72" x14ac:dyDescent="0.2">
      <c r="A312" s="269" t="s">
        <v>1847</v>
      </c>
      <c r="B312" s="270" t="s">
        <v>1549</v>
      </c>
      <c r="C312" s="270" t="s">
        <v>1102</v>
      </c>
      <c r="D312" s="270" t="s">
        <v>1549</v>
      </c>
      <c r="E312" s="293">
        <v>376432.9</v>
      </c>
      <c r="F312" s="289" t="s">
        <v>1848</v>
      </c>
      <c r="G312" s="290" t="s">
        <v>1820</v>
      </c>
      <c r="H312" s="291">
        <v>44768</v>
      </c>
      <c r="I312" s="291">
        <v>45181</v>
      </c>
      <c r="J312" s="292" t="s">
        <v>1849</v>
      </c>
    </row>
    <row r="313" spans="1:10" ht="72" x14ac:dyDescent="0.2">
      <c r="A313" s="270" t="s">
        <v>1759</v>
      </c>
      <c r="B313" s="270" t="s">
        <v>1760</v>
      </c>
      <c r="C313" s="270" t="s">
        <v>1850</v>
      </c>
      <c r="D313" s="270" t="s">
        <v>1760</v>
      </c>
      <c r="E313" s="271">
        <v>1173889.67</v>
      </c>
      <c r="F313" s="290" t="s">
        <v>1851</v>
      </c>
      <c r="G313" s="290" t="s">
        <v>1852</v>
      </c>
      <c r="H313" s="291">
        <v>44568</v>
      </c>
      <c r="I313" s="291">
        <v>44591</v>
      </c>
      <c r="J313" s="292"/>
    </row>
    <row r="314" spans="1:10" ht="132" x14ac:dyDescent="0.2">
      <c r="A314" s="270" t="s">
        <v>1853</v>
      </c>
      <c r="B314" s="270" t="s">
        <v>1814</v>
      </c>
      <c r="C314" s="270" t="s">
        <v>1850</v>
      </c>
      <c r="D314" s="270" t="s">
        <v>1814</v>
      </c>
      <c r="E314" s="271">
        <v>20000</v>
      </c>
      <c r="F314" s="290" t="s">
        <v>1854</v>
      </c>
      <c r="G314" s="290" t="s">
        <v>1852</v>
      </c>
      <c r="H314" s="291">
        <v>44690</v>
      </c>
      <c r="I314" s="291">
        <v>44697</v>
      </c>
      <c r="J314" s="292"/>
    </row>
    <row r="315" spans="1:10" ht="72" x14ac:dyDescent="0.2">
      <c r="A315" s="270" t="s">
        <v>1855</v>
      </c>
      <c r="B315" s="270" t="s">
        <v>1856</v>
      </c>
      <c r="C315" s="270" t="s">
        <v>1850</v>
      </c>
      <c r="D315" s="270" t="s">
        <v>1856</v>
      </c>
      <c r="E315" s="271">
        <v>21871.35</v>
      </c>
      <c r="F315" s="290" t="s">
        <v>1857</v>
      </c>
      <c r="G315" s="290" t="s">
        <v>1852</v>
      </c>
      <c r="H315" s="291">
        <v>44719</v>
      </c>
      <c r="I315" s="291">
        <v>44726</v>
      </c>
      <c r="J315" s="292"/>
    </row>
    <row r="316" spans="1:10" ht="84" x14ac:dyDescent="0.2">
      <c r="A316" s="270" t="s">
        <v>1858</v>
      </c>
      <c r="B316" s="270" t="s">
        <v>1814</v>
      </c>
      <c r="C316" s="270" t="s">
        <v>1850</v>
      </c>
      <c r="D316" s="270" t="s">
        <v>1814</v>
      </c>
      <c r="E316" s="271">
        <v>28414.400000000001</v>
      </c>
      <c r="F316" s="290" t="s">
        <v>1857</v>
      </c>
      <c r="G316" s="290" t="s">
        <v>1852</v>
      </c>
      <c r="H316" s="291">
        <v>44726</v>
      </c>
      <c r="I316" s="291">
        <v>44728</v>
      </c>
      <c r="J316" s="292"/>
    </row>
    <row r="317" spans="1:10" ht="72" x14ac:dyDescent="0.2">
      <c r="A317" s="270" t="s">
        <v>1859</v>
      </c>
      <c r="B317" s="270" t="s">
        <v>1860</v>
      </c>
      <c r="C317" s="270" t="s">
        <v>1850</v>
      </c>
      <c r="D317" s="270" t="s">
        <v>1860</v>
      </c>
      <c r="E317" s="271">
        <v>42000</v>
      </c>
      <c r="F317" s="290" t="s">
        <v>1861</v>
      </c>
      <c r="G317" s="290" t="s">
        <v>1852</v>
      </c>
      <c r="H317" s="291">
        <v>44734</v>
      </c>
      <c r="I317" s="291">
        <v>44795</v>
      </c>
      <c r="J317" s="292"/>
    </row>
    <row r="318" spans="1:10" ht="72" x14ac:dyDescent="0.2">
      <c r="A318" s="270" t="s">
        <v>1862</v>
      </c>
      <c r="B318" s="270" t="s">
        <v>1863</v>
      </c>
      <c r="C318" s="270" t="s">
        <v>1850</v>
      </c>
      <c r="D318" s="270" t="s">
        <v>1863</v>
      </c>
      <c r="E318" s="271">
        <v>48804.21</v>
      </c>
      <c r="F318" s="290" t="s">
        <v>1864</v>
      </c>
      <c r="G318" s="290" t="s">
        <v>1865</v>
      </c>
      <c r="H318" s="291">
        <v>44760</v>
      </c>
      <c r="I318" s="291"/>
      <c r="J318" s="292"/>
    </row>
    <row r="319" spans="1:10" ht="84" x14ac:dyDescent="0.2">
      <c r="A319" s="270" t="s">
        <v>1866</v>
      </c>
      <c r="B319" s="270" t="s">
        <v>1867</v>
      </c>
      <c r="C319" s="270" t="s">
        <v>1850</v>
      </c>
      <c r="D319" s="270" t="s">
        <v>1867</v>
      </c>
      <c r="E319" s="271">
        <v>527961.5</v>
      </c>
      <c r="F319" s="290" t="s">
        <v>1868</v>
      </c>
      <c r="G319" s="290" t="s">
        <v>1111</v>
      </c>
      <c r="H319" s="291">
        <v>44782</v>
      </c>
      <c r="I319" s="291" t="s">
        <v>1869</v>
      </c>
      <c r="J319" s="292"/>
    </row>
    <row r="320" spans="1:10" ht="84" x14ac:dyDescent="0.2">
      <c r="A320" s="270" t="s">
        <v>1870</v>
      </c>
      <c r="B320" s="270" t="s">
        <v>1814</v>
      </c>
      <c r="C320" s="270" t="s">
        <v>1850</v>
      </c>
      <c r="D320" s="270" t="s">
        <v>1814</v>
      </c>
      <c r="E320" s="271">
        <v>19200</v>
      </c>
      <c r="F320" s="290" t="s">
        <v>1871</v>
      </c>
      <c r="G320" s="290" t="s">
        <v>1872</v>
      </c>
      <c r="H320" s="291">
        <v>44788</v>
      </c>
      <c r="I320" s="291">
        <v>44795</v>
      </c>
      <c r="J320" s="292"/>
    </row>
    <row r="321" spans="1:10" ht="120" x14ac:dyDescent="0.2">
      <c r="A321" s="270" t="s">
        <v>1873</v>
      </c>
      <c r="B321" s="270" t="s">
        <v>1874</v>
      </c>
      <c r="C321" s="270" t="s">
        <v>1850</v>
      </c>
      <c r="D321" s="270" t="s">
        <v>1874</v>
      </c>
      <c r="E321" s="271">
        <v>78213.94</v>
      </c>
      <c r="F321" s="290" t="s">
        <v>1875</v>
      </c>
      <c r="G321" s="290" t="s">
        <v>1876</v>
      </c>
      <c r="H321" s="291">
        <v>44791</v>
      </c>
      <c r="I321" s="291">
        <v>44796</v>
      </c>
      <c r="J321" s="292"/>
    </row>
    <row r="322" spans="1:10" ht="120" x14ac:dyDescent="0.2">
      <c r="A322" s="270" t="s">
        <v>1877</v>
      </c>
      <c r="B322" s="270" t="s">
        <v>1814</v>
      </c>
      <c r="C322" s="270" t="s">
        <v>1850</v>
      </c>
      <c r="D322" s="270" t="s">
        <v>1814</v>
      </c>
      <c r="E322" s="271">
        <v>24579.919999999998</v>
      </c>
      <c r="F322" s="290" t="s">
        <v>1878</v>
      </c>
      <c r="G322" s="290" t="s">
        <v>1111</v>
      </c>
      <c r="H322" s="291">
        <v>44806</v>
      </c>
      <c r="I322" s="291" t="s">
        <v>1879</v>
      </c>
      <c r="J322" s="292"/>
    </row>
    <row r="323" spans="1:10" ht="84" x14ac:dyDescent="0.2">
      <c r="A323" s="270" t="s">
        <v>1880</v>
      </c>
      <c r="B323" s="270" t="s">
        <v>1814</v>
      </c>
      <c r="C323" s="270" t="s">
        <v>1102</v>
      </c>
      <c r="D323" s="270" t="s">
        <v>1814</v>
      </c>
      <c r="E323" s="293">
        <v>34000</v>
      </c>
      <c r="F323" s="290" t="s">
        <v>1881</v>
      </c>
      <c r="G323" s="290" t="s">
        <v>1882</v>
      </c>
      <c r="H323" s="291">
        <v>44581</v>
      </c>
      <c r="I323" s="291">
        <v>44581</v>
      </c>
      <c r="J323" s="292"/>
    </row>
    <row r="324" spans="1:10" ht="36" x14ac:dyDescent="0.2">
      <c r="A324" s="270" t="s">
        <v>1883</v>
      </c>
      <c r="B324" s="270" t="s">
        <v>1814</v>
      </c>
      <c r="C324" s="270" t="s">
        <v>1102</v>
      </c>
      <c r="D324" s="270" t="s">
        <v>1814</v>
      </c>
      <c r="E324" s="293">
        <v>33750</v>
      </c>
      <c r="F324" s="290" t="s">
        <v>1884</v>
      </c>
      <c r="G324" s="290" t="s">
        <v>1882</v>
      </c>
      <c r="H324" s="291">
        <v>44600</v>
      </c>
      <c r="I324" s="291">
        <v>44600</v>
      </c>
      <c r="J324" s="292"/>
    </row>
    <row r="325" spans="1:10" ht="48" x14ac:dyDescent="0.2">
      <c r="A325" s="270" t="s">
        <v>1885</v>
      </c>
      <c r="B325" s="270" t="s">
        <v>1814</v>
      </c>
      <c r="C325" s="270" t="s">
        <v>1102</v>
      </c>
      <c r="D325" s="270" t="s">
        <v>1814</v>
      </c>
      <c r="E325" s="293">
        <v>27500</v>
      </c>
      <c r="F325" s="290" t="s">
        <v>1886</v>
      </c>
      <c r="G325" s="290" t="s">
        <v>1882</v>
      </c>
      <c r="H325" s="291">
        <v>44603</v>
      </c>
      <c r="I325" s="291">
        <v>44603</v>
      </c>
      <c r="J325" s="292"/>
    </row>
    <row r="326" spans="1:10" ht="60" x14ac:dyDescent="0.2">
      <c r="A326" s="270" t="s">
        <v>1887</v>
      </c>
      <c r="B326" s="270" t="s">
        <v>1814</v>
      </c>
      <c r="C326" s="270" t="s">
        <v>1102</v>
      </c>
      <c r="D326" s="270" t="s">
        <v>1814</v>
      </c>
      <c r="E326" s="293">
        <v>35996.910000000003</v>
      </c>
      <c r="F326" s="290" t="s">
        <v>1888</v>
      </c>
      <c r="G326" s="290" t="s">
        <v>1882</v>
      </c>
      <c r="H326" s="291">
        <v>44617</v>
      </c>
      <c r="I326" s="291">
        <v>44617</v>
      </c>
      <c r="J326" s="292"/>
    </row>
    <row r="327" spans="1:10" ht="72" x14ac:dyDescent="0.2">
      <c r="A327" s="270" t="s">
        <v>1889</v>
      </c>
      <c r="B327" s="270" t="s">
        <v>1890</v>
      </c>
      <c r="C327" s="270" t="s">
        <v>1102</v>
      </c>
      <c r="D327" s="270" t="s">
        <v>1890</v>
      </c>
      <c r="E327" s="293">
        <v>29965.200000000001</v>
      </c>
      <c r="F327" s="290" t="s">
        <v>1891</v>
      </c>
      <c r="G327" s="290" t="s">
        <v>1882</v>
      </c>
      <c r="H327" s="291">
        <v>44628</v>
      </c>
      <c r="I327" s="291">
        <v>44628</v>
      </c>
      <c r="J327" s="292"/>
    </row>
    <row r="328" spans="1:10" ht="144" x14ac:dyDescent="0.2">
      <c r="A328" s="270" t="s">
        <v>1892</v>
      </c>
      <c r="B328" s="270" t="s">
        <v>1814</v>
      </c>
      <c r="C328" s="270" t="s">
        <v>1102</v>
      </c>
      <c r="D328" s="270" t="s">
        <v>1814</v>
      </c>
      <c r="E328" s="293">
        <v>36576</v>
      </c>
      <c r="F328" s="290" t="s">
        <v>1893</v>
      </c>
      <c r="G328" s="290" t="s">
        <v>1882</v>
      </c>
      <c r="H328" s="291">
        <v>44645</v>
      </c>
      <c r="I328" s="291">
        <v>44645</v>
      </c>
      <c r="J328" s="292"/>
    </row>
    <row r="329" spans="1:10" ht="96" x14ac:dyDescent="0.2">
      <c r="A329" s="270" t="s">
        <v>1894</v>
      </c>
      <c r="B329" s="270" t="s">
        <v>1814</v>
      </c>
      <c r="C329" s="270" t="s">
        <v>1102</v>
      </c>
      <c r="D329" s="270" t="s">
        <v>1814</v>
      </c>
      <c r="E329" s="293">
        <v>28320</v>
      </c>
      <c r="F329" s="290" t="s">
        <v>1854</v>
      </c>
      <c r="G329" s="290" t="s">
        <v>1895</v>
      </c>
      <c r="H329" s="291">
        <v>44677</v>
      </c>
      <c r="I329" s="291">
        <v>44677</v>
      </c>
      <c r="J329" s="292"/>
    </row>
    <row r="330" spans="1:10" ht="24" x14ac:dyDescent="0.2">
      <c r="A330" s="270" t="s">
        <v>1896</v>
      </c>
      <c r="B330" s="270" t="s">
        <v>1814</v>
      </c>
      <c r="C330" s="270" t="s">
        <v>1102</v>
      </c>
      <c r="D330" s="270" t="s">
        <v>1814</v>
      </c>
      <c r="E330" s="293">
        <v>25960</v>
      </c>
      <c r="F330" s="290" t="s">
        <v>1854</v>
      </c>
      <c r="G330" s="290" t="s">
        <v>1895</v>
      </c>
      <c r="H330" s="291">
        <v>44677</v>
      </c>
      <c r="I330" s="291">
        <v>44677</v>
      </c>
      <c r="J330" s="292"/>
    </row>
    <row r="331" spans="1:10" ht="120" x14ac:dyDescent="0.2">
      <c r="A331" s="270" t="s">
        <v>1897</v>
      </c>
      <c r="B331" s="270" t="s">
        <v>1898</v>
      </c>
      <c r="C331" s="270" t="s">
        <v>1102</v>
      </c>
      <c r="D331" s="270" t="s">
        <v>1898</v>
      </c>
      <c r="E331" s="293">
        <v>1001000</v>
      </c>
      <c r="F331" s="290" t="s">
        <v>1899</v>
      </c>
      <c r="G331" s="290" t="s">
        <v>1882</v>
      </c>
      <c r="H331" s="291">
        <v>44692</v>
      </c>
      <c r="I331" s="291">
        <v>44692</v>
      </c>
      <c r="J331" s="292"/>
    </row>
    <row r="332" spans="1:10" ht="120" x14ac:dyDescent="0.2">
      <c r="A332" s="270" t="s">
        <v>1900</v>
      </c>
      <c r="B332" s="270" t="s">
        <v>1898</v>
      </c>
      <c r="C332" s="270" t="s">
        <v>1102</v>
      </c>
      <c r="D332" s="270" t="s">
        <v>1898</v>
      </c>
      <c r="E332" s="293">
        <v>1020000</v>
      </c>
      <c r="F332" s="290" t="s">
        <v>1901</v>
      </c>
      <c r="G332" s="290" t="s">
        <v>1882</v>
      </c>
      <c r="H332" s="291">
        <v>44692</v>
      </c>
      <c r="I332" s="291">
        <v>44692</v>
      </c>
      <c r="J332" s="292"/>
    </row>
    <row r="333" spans="1:10" ht="96" x14ac:dyDescent="0.2">
      <c r="A333" s="270" t="s">
        <v>1902</v>
      </c>
      <c r="B333" s="270" t="s">
        <v>1903</v>
      </c>
      <c r="C333" s="270" t="s">
        <v>1102</v>
      </c>
      <c r="D333" s="270" t="s">
        <v>1903</v>
      </c>
      <c r="E333" s="293">
        <v>73900</v>
      </c>
      <c r="F333" s="290" t="s">
        <v>1904</v>
      </c>
      <c r="G333" s="290" t="s">
        <v>1895</v>
      </c>
      <c r="H333" s="291">
        <v>44692</v>
      </c>
      <c r="I333" s="291">
        <v>44692</v>
      </c>
      <c r="J333" s="292"/>
    </row>
    <row r="334" spans="1:10" ht="120" x14ac:dyDescent="0.2">
      <c r="A334" s="270" t="s">
        <v>1905</v>
      </c>
      <c r="B334" s="270" t="s">
        <v>1814</v>
      </c>
      <c r="C334" s="270" t="s">
        <v>1102</v>
      </c>
      <c r="D334" s="270" t="s">
        <v>1814</v>
      </c>
      <c r="E334" s="293">
        <v>32568</v>
      </c>
      <c r="F334" s="290" t="s">
        <v>1906</v>
      </c>
      <c r="G334" s="290" t="s">
        <v>1895</v>
      </c>
      <c r="H334" s="291">
        <v>44697</v>
      </c>
      <c r="I334" s="291">
        <v>44697</v>
      </c>
      <c r="J334" s="292"/>
    </row>
    <row r="335" spans="1:10" ht="108" x14ac:dyDescent="0.2">
      <c r="A335" s="270" t="s">
        <v>1907</v>
      </c>
      <c r="B335" s="270" t="s">
        <v>1814</v>
      </c>
      <c r="C335" s="270" t="s">
        <v>1102</v>
      </c>
      <c r="D335" s="270" t="s">
        <v>1814</v>
      </c>
      <c r="E335" s="293">
        <v>36101</v>
      </c>
      <c r="F335" s="290" t="s">
        <v>1908</v>
      </c>
      <c r="G335" s="290" t="s">
        <v>1882</v>
      </c>
      <c r="H335" s="291">
        <v>44733</v>
      </c>
      <c r="I335" s="291">
        <v>44733</v>
      </c>
      <c r="J335" s="292"/>
    </row>
    <row r="336" spans="1:10" ht="72" x14ac:dyDescent="0.2">
      <c r="A336" s="270" t="s">
        <v>1909</v>
      </c>
      <c r="B336" s="270" t="s">
        <v>1910</v>
      </c>
      <c r="C336" s="270" t="s">
        <v>1102</v>
      </c>
      <c r="D336" s="270" t="s">
        <v>1910</v>
      </c>
      <c r="E336" s="293">
        <v>217552</v>
      </c>
      <c r="F336" s="290" t="s">
        <v>1911</v>
      </c>
      <c r="G336" s="290" t="s">
        <v>1882</v>
      </c>
      <c r="H336" s="291">
        <v>44736</v>
      </c>
      <c r="I336" s="291">
        <v>44736</v>
      </c>
      <c r="J336" s="292"/>
    </row>
    <row r="337" spans="1:10" ht="108" x14ac:dyDescent="0.2">
      <c r="A337" s="270" t="s">
        <v>1912</v>
      </c>
      <c r="B337" s="270" t="s">
        <v>1814</v>
      </c>
      <c r="C337" s="270" t="s">
        <v>1102</v>
      </c>
      <c r="D337" s="270" t="s">
        <v>1814</v>
      </c>
      <c r="E337" s="293">
        <v>18880</v>
      </c>
      <c r="F337" s="290" t="s">
        <v>1913</v>
      </c>
      <c r="G337" s="290" t="s">
        <v>1914</v>
      </c>
      <c r="H337" s="291">
        <v>44740</v>
      </c>
      <c r="I337" s="291">
        <v>44740</v>
      </c>
      <c r="J337" s="292"/>
    </row>
    <row r="338" spans="1:10" ht="120" x14ac:dyDescent="0.2">
      <c r="A338" s="269" t="s">
        <v>1915</v>
      </c>
      <c r="B338" s="270" t="s">
        <v>1916</v>
      </c>
      <c r="C338" s="270" t="s">
        <v>1730</v>
      </c>
      <c r="D338" s="270" t="s">
        <v>1916</v>
      </c>
      <c r="E338" s="271">
        <v>3290000</v>
      </c>
      <c r="F338" s="289" t="s">
        <v>1917</v>
      </c>
      <c r="G338" s="290" t="s">
        <v>1104</v>
      </c>
      <c r="H338" s="291">
        <v>44585</v>
      </c>
      <c r="I338" s="291" t="s">
        <v>1918</v>
      </c>
      <c r="J338" s="292"/>
    </row>
    <row r="339" spans="1:10" ht="72" x14ac:dyDescent="0.2">
      <c r="A339" s="269" t="s">
        <v>1919</v>
      </c>
      <c r="B339" s="270" t="s">
        <v>1814</v>
      </c>
      <c r="C339" s="270" t="s">
        <v>1102</v>
      </c>
      <c r="D339" s="270" t="s">
        <v>1814</v>
      </c>
      <c r="E339" s="271">
        <v>31248</v>
      </c>
      <c r="F339" s="289" t="s">
        <v>1920</v>
      </c>
      <c r="G339" s="290" t="s">
        <v>1104</v>
      </c>
      <c r="H339" s="291">
        <v>44620</v>
      </c>
      <c r="I339" s="291" t="s">
        <v>1918</v>
      </c>
      <c r="J339" s="292"/>
    </row>
    <row r="340" spans="1:10" ht="120" x14ac:dyDescent="0.2">
      <c r="A340" s="269" t="s">
        <v>1921</v>
      </c>
      <c r="B340" s="270" t="s">
        <v>1922</v>
      </c>
      <c r="C340" s="270" t="s">
        <v>1102</v>
      </c>
      <c r="D340" s="270" t="s">
        <v>1922</v>
      </c>
      <c r="E340" s="271">
        <v>1566477.05</v>
      </c>
      <c r="F340" s="289" t="s">
        <v>1923</v>
      </c>
      <c r="G340" s="290" t="s">
        <v>1104</v>
      </c>
      <c r="H340" s="291">
        <v>44631</v>
      </c>
      <c r="I340" s="291" t="s">
        <v>1924</v>
      </c>
      <c r="J340" s="292"/>
    </row>
    <row r="341" spans="1:10" ht="120" x14ac:dyDescent="0.2">
      <c r="A341" s="269" t="s">
        <v>1925</v>
      </c>
      <c r="B341" s="270" t="s">
        <v>1926</v>
      </c>
      <c r="C341" s="270" t="s">
        <v>1730</v>
      </c>
      <c r="D341" s="270" t="s">
        <v>1926</v>
      </c>
      <c r="E341" s="271">
        <v>277192.62</v>
      </c>
      <c r="F341" s="289" t="s">
        <v>1893</v>
      </c>
      <c r="G341" s="290" t="s">
        <v>1104</v>
      </c>
      <c r="H341" s="291">
        <v>44636</v>
      </c>
      <c r="I341" s="291" t="s">
        <v>1927</v>
      </c>
      <c r="J341" s="292"/>
    </row>
    <row r="342" spans="1:10" ht="84" x14ac:dyDescent="0.2">
      <c r="A342" s="269" t="s">
        <v>1928</v>
      </c>
      <c r="B342" s="270" t="s">
        <v>1814</v>
      </c>
      <c r="C342" s="270" t="s">
        <v>1102</v>
      </c>
      <c r="D342" s="270" t="s">
        <v>1814</v>
      </c>
      <c r="E342" s="271">
        <v>24610</v>
      </c>
      <c r="F342" s="289" t="s">
        <v>1929</v>
      </c>
      <c r="G342" s="290" t="s">
        <v>1104</v>
      </c>
      <c r="H342" s="291">
        <v>44658</v>
      </c>
      <c r="I342" s="291" t="s">
        <v>1927</v>
      </c>
      <c r="J342" s="292"/>
    </row>
    <row r="343" spans="1:10" ht="96" x14ac:dyDescent="0.2">
      <c r="A343" s="269" t="s">
        <v>1930</v>
      </c>
      <c r="B343" s="270" t="s">
        <v>1931</v>
      </c>
      <c r="C343" s="270" t="s">
        <v>1730</v>
      </c>
      <c r="D343" s="270" t="s">
        <v>1931</v>
      </c>
      <c r="E343" s="271">
        <v>431047.55</v>
      </c>
      <c r="F343" s="289" t="s">
        <v>1893</v>
      </c>
      <c r="G343" s="290" t="s">
        <v>1111</v>
      </c>
      <c r="H343" s="291">
        <v>44726</v>
      </c>
      <c r="I343" s="291" t="s">
        <v>1932</v>
      </c>
      <c r="J343" s="292"/>
    </row>
    <row r="344" spans="1:10" ht="72" x14ac:dyDescent="0.2">
      <c r="A344" s="269" t="s">
        <v>1933</v>
      </c>
      <c r="B344" s="270" t="s">
        <v>1814</v>
      </c>
      <c r="C344" s="270" t="s">
        <v>1102</v>
      </c>
      <c r="D344" s="270" t="s">
        <v>1814</v>
      </c>
      <c r="E344" s="271">
        <v>23965</v>
      </c>
      <c r="F344" s="289" t="s">
        <v>1934</v>
      </c>
      <c r="G344" s="290" t="s">
        <v>1104</v>
      </c>
      <c r="H344" s="291">
        <v>44790</v>
      </c>
      <c r="I344" s="291" t="s">
        <v>1932</v>
      </c>
      <c r="J344" s="292"/>
    </row>
    <row r="345" spans="1:10" ht="84" x14ac:dyDescent="0.2">
      <c r="A345" s="269" t="s">
        <v>1935</v>
      </c>
      <c r="B345" s="270" t="s">
        <v>1814</v>
      </c>
      <c r="C345" s="270" t="s">
        <v>1102</v>
      </c>
      <c r="D345" s="270" t="s">
        <v>1814</v>
      </c>
      <c r="E345" s="271">
        <v>20176.54</v>
      </c>
      <c r="F345" s="289" t="s">
        <v>1936</v>
      </c>
      <c r="G345" s="290" t="s">
        <v>1104</v>
      </c>
      <c r="H345" s="291">
        <v>44792</v>
      </c>
      <c r="I345" s="291" t="s">
        <v>1932</v>
      </c>
      <c r="J345" s="292"/>
    </row>
    <row r="346" spans="1:10" ht="72" x14ac:dyDescent="0.2">
      <c r="A346" s="269" t="s">
        <v>1937</v>
      </c>
      <c r="B346" s="270" t="s">
        <v>1814</v>
      </c>
      <c r="C346" s="270" t="s">
        <v>1102</v>
      </c>
      <c r="D346" s="270" t="s">
        <v>1814</v>
      </c>
      <c r="E346" s="271">
        <v>26500</v>
      </c>
      <c r="F346" s="289" t="s">
        <v>1929</v>
      </c>
      <c r="G346" s="290" t="s">
        <v>1111</v>
      </c>
      <c r="H346" s="291">
        <v>44802</v>
      </c>
      <c r="I346" s="291" t="s">
        <v>1932</v>
      </c>
      <c r="J346" s="292"/>
    </row>
    <row r="347" spans="1:10" ht="180" x14ac:dyDescent="0.2">
      <c r="A347" s="269" t="s">
        <v>1938</v>
      </c>
      <c r="B347" s="270" t="s">
        <v>1939</v>
      </c>
      <c r="C347" s="270" t="s">
        <v>1940</v>
      </c>
      <c r="D347" s="270" t="s">
        <v>1939</v>
      </c>
      <c r="E347" s="293">
        <v>90000</v>
      </c>
      <c r="F347" s="289" t="s">
        <v>1941</v>
      </c>
      <c r="G347" s="290" t="s">
        <v>1111</v>
      </c>
      <c r="H347" s="291">
        <v>44616</v>
      </c>
      <c r="I347" s="291" t="s">
        <v>1942</v>
      </c>
      <c r="J347" s="292"/>
    </row>
    <row r="348" spans="1:10" ht="60" x14ac:dyDescent="0.2">
      <c r="A348" s="269" t="s">
        <v>1943</v>
      </c>
      <c r="B348" s="270" t="s">
        <v>1814</v>
      </c>
      <c r="C348" s="270" t="s">
        <v>1940</v>
      </c>
      <c r="D348" s="270" t="s">
        <v>1814</v>
      </c>
      <c r="E348" s="293">
        <v>24820.12</v>
      </c>
      <c r="F348" s="289" t="s">
        <v>1944</v>
      </c>
      <c r="G348" s="290" t="s">
        <v>1111</v>
      </c>
      <c r="H348" s="291">
        <v>44623</v>
      </c>
      <c r="I348" s="291" t="s">
        <v>1942</v>
      </c>
      <c r="J348" s="292"/>
    </row>
    <row r="349" spans="1:10" ht="96" x14ac:dyDescent="0.2">
      <c r="A349" s="269" t="s">
        <v>1945</v>
      </c>
      <c r="B349" s="270" t="s">
        <v>1946</v>
      </c>
      <c r="C349" s="270" t="s">
        <v>1940</v>
      </c>
      <c r="D349" s="270" t="s">
        <v>1946</v>
      </c>
      <c r="E349" s="293">
        <v>126000</v>
      </c>
      <c r="F349" s="289" t="s">
        <v>1947</v>
      </c>
      <c r="G349" s="290" t="s">
        <v>1111</v>
      </c>
      <c r="H349" s="291">
        <v>44641</v>
      </c>
      <c r="I349" s="291" t="s">
        <v>1942</v>
      </c>
      <c r="J349" s="292"/>
    </row>
    <row r="350" spans="1:10" ht="108" x14ac:dyDescent="0.2">
      <c r="A350" s="269" t="s">
        <v>1948</v>
      </c>
      <c r="B350" s="270" t="s">
        <v>1814</v>
      </c>
      <c r="C350" s="270" t="s">
        <v>1940</v>
      </c>
      <c r="D350" s="270" t="s">
        <v>1814</v>
      </c>
      <c r="E350" s="293">
        <v>27500</v>
      </c>
      <c r="F350" s="289" t="s">
        <v>1949</v>
      </c>
      <c r="G350" s="290" t="s">
        <v>1104</v>
      </c>
      <c r="H350" s="291">
        <v>44651</v>
      </c>
      <c r="I350" s="291" t="s">
        <v>1924</v>
      </c>
      <c r="J350" s="292"/>
    </row>
    <row r="351" spans="1:10" ht="84" x14ac:dyDescent="0.2">
      <c r="A351" s="269" t="s">
        <v>1950</v>
      </c>
      <c r="B351" s="270" t="s">
        <v>1814</v>
      </c>
      <c r="C351" s="270" t="s">
        <v>1940</v>
      </c>
      <c r="D351" s="270" t="s">
        <v>1814</v>
      </c>
      <c r="E351" s="293">
        <v>35783</v>
      </c>
      <c r="F351" s="289" t="s">
        <v>1951</v>
      </c>
      <c r="G351" s="290" t="s">
        <v>1104</v>
      </c>
      <c r="H351" s="291">
        <v>44665</v>
      </c>
      <c r="I351" s="291" t="s">
        <v>1927</v>
      </c>
      <c r="J351" s="292"/>
    </row>
    <row r="352" spans="1:10" ht="72" x14ac:dyDescent="0.2">
      <c r="A352" s="269" t="s">
        <v>1952</v>
      </c>
      <c r="B352" s="270" t="s">
        <v>1814</v>
      </c>
      <c r="C352" s="270" t="s">
        <v>1940</v>
      </c>
      <c r="D352" s="270" t="s">
        <v>1814</v>
      </c>
      <c r="E352" s="293">
        <v>33661</v>
      </c>
      <c r="F352" s="289" t="s">
        <v>1951</v>
      </c>
      <c r="G352" s="290" t="s">
        <v>1104</v>
      </c>
      <c r="H352" s="291">
        <v>44665</v>
      </c>
      <c r="I352" s="291" t="s">
        <v>1927</v>
      </c>
      <c r="J352" s="292"/>
    </row>
    <row r="353" spans="1:10" ht="84" x14ac:dyDescent="0.2">
      <c r="A353" s="269" t="s">
        <v>1953</v>
      </c>
      <c r="B353" s="270" t="s">
        <v>1954</v>
      </c>
      <c r="C353" s="270" t="s">
        <v>1940</v>
      </c>
      <c r="D353" s="270" t="s">
        <v>1954</v>
      </c>
      <c r="E353" s="293">
        <v>3070500</v>
      </c>
      <c r="F353" s="289" t="s">
        <v>1955</v>
      </c>
      <c r="G353" s="290" t="s">
        <v>1111</v>
      </c>
      <c r="H353" s="291">
        <v>44714</v>
      </c>
      <c r="I353" s="291" t="s">
        <v>1942</v>
      </c>
      <c r="J353" s="292"/>
    </row>
    <row r="354" spans="1:10" ht="72" x14ac:dyDescent="0.2">
      <c r="A354" s="269" t="s">
        <v>1956</v>
      </c>
      <c r="B354" s="270" t="s">
        <v>1957</v>
      </c>
      <c r="C354" s="270" t="s">
        <v>1940</v>
      </c>
      <c r="D354" s="270" t="s">
        <v>1957</v>
      </c>
      <c r="E354" s="293">
        <v>657800</v>
      </c>
      <c r="F354" s="289" t="s">
        <v>1958</v>
      </c>
      <c r="G354" s="290" t="s">
        <v>1104</v>
      </c>
      <c r="H354" s="291">
        <v>44720</v>
      </c>
      <c r="I354" s="291" t="s">
        <v>1959</v>
      </c>
      <c r="J354" s="292"/>
    </row>
    <row r="355" spans="1:10" ht="84" x14ac:dyDescent="0.2">
      <c r="A355" s="269" t="s">
        <v>1960</v>
      </c>
      <c r="B355" s="270" t="s">
        <v>1814</v>
      </c>
      <c r="C355" s="270" t="s">
        <v>1940</v>
      </c>
      <c r="D355" s="270" t="s">
        <v>1814</v>
      </c>
      <c r="E355" s="293">
        <v>24000</v>
      </c>
      <c r="F355" s="289" t="s">
        <v>1961</v>
      </c>
      <c r="G355" s="290" t="s">
        <v>1104</v>
      </c>
      <c r="H355" s="291">
        <v>44756</v>
      </c>
      <c r="I355" s="291" t="s">
        <v>1962</v>
      </c>
      <c r="J355" s="292"/>
    </row>
    <row r="356" spans="1:10" ht="120" x14ac:dyDescent="0.2">
      <c r="A356" s="269" t="s">
        <v>1963</v>
      </c>
      <c r="B356" s="270" t="s">
        <v>1814</v>
      </c>
      <c r="C356" s="270" t="s">
        <v>1940</v>
      </c>
      <c r="D356" s="270" t="s">
        <v>1814</v>
      </c>
      <c r="E356" s="293">
        <v>28780</v>
      </c>
      <c r="F356" s="289" t="s">
        <v>1964</v>
      </c>
      <c r="G356" s="290" t="s">
        <v>1111</v>
      </c>
      <c r="H356" s="291">
        <v>44760</v>
      </c>
      <c r="I356" s="291" t="s">
        <v>1932</v>
      </c>
      <c r="J356" s="292"/>
    </row>
    <row r="357" spans="1:10" ht="48" x14ac:dyDescent="0.2">
      <c r="A357" s="269" t="s">
        <v>1965</v>
      </c>
      <c r="B357" s="270" t="s">
        <v>1966</v>
      </c>
      <c r="C357" s="270" t="s">
        <v>1793</v>
      </c>
      <c r="D357" s="270" t="s">
        <v>1966</v>
      </c>
      <c r="E357" s="271">
        <v>35872</v>
      </c>
      <c r="F357" s="289" t="s">
        <v>1967</v>
      </c>
      <c r="G357" s="290" t="s">
        <v>1104</v>
      </c>
      <c r="H357" s="291">
        <v>44643</v>
      </c>
      <c r="I357" s="291">
        <v>44649</v>
      </c>
      <c r="J357" s="292" t="s">
        <v>1940</v>
      </c>
    </row>
    <row r="358" spans="1:10" ht="84" x14ac:dyDescent="0.2">
      <c r="A358" s="269" t="s">
        <v>1968</v>
      </c>
      <c r="B358" s="270" t="s">
        <v>1969</v>
      </c>
      <c r="C358" s="270" t="s">
        <v>1793</v>
      </c>
      <c r="D358" s="270" t="s">
        <v>1969</v>
      </c>
      <c r="E358" s="271">
        <v>28886.400000000001</v>
      </c>
      <c r="F358" s="289" t="s">
        <v>1970</v>
      </c>
      <c r="G358" s="290" t="s">
        <v>1882</v>
      </c>
      <c r="H358" s="291">
        <v>44789</v>
      </c>
      <c r="I358" s="291">
        <v>44827</v>
      </c>
      <c r="J358" s="292" t="s">
        <v>1940</v>
      </c>
    </row>
    <row r="359" spans="1:10" ht="204" x14ac:dyDescent="0.2">
      <c r="A359" s="269" t="s">
        <v>1971</v>
      </c>
      <c r="B359" s="270" t="s">
        <v>1814</v>
      </c>
      <c r="C359" s="270" t="s">
        <v>1972</v>
      </c>
      <c r="D359" s="270" t="s">
        <v>1814</v>
      </c>
      <c r="E359" s="293">
        <v>22500</v>
      </c>
      <c r="F359" s="289" t="s">
        <v>1973</v>
      </c>
      <c r="G359" s="290" t="s">
        <v>1882</v>
      </c>
      <c r="H359" s="291">
        <v>44691</v>
      </c>
      <c r="I359" s="294" t="s">
        <v>1974</v>
      </c>
      <c r="J359" s="292" t="s">
        <v>1940</v>
      </c>
    </row>
    <row r="360" spans="1:10" ht="72" x14ac:dyDescent="0.2">
      <c r="A360" s="269" t="s">
        <v>1975</v>
      </c>
      <c r="B360" s="270" t="s">
        <v>1814</v>
      </c>
      <c r="C360" s="270" t="s">
        <v>1972</v>
      </c>
      <c r="D360" s="270" t="s">
        <v>1814</v>
      </c>
      <c r="E360" s="293">
        <v>24699.9</v>
      </c>
      <c r="F360" s="289" t="s">
        <v>1976</v>
      </c>
      <c r="G360" s="290" t="s">
        <v>1104</v>
      </c>
      <c r="H360" s="291">
        <v>44742</v>
      </c>
      <c r="I360" s="294" t="s">
        <v>1977</v>
      </c>
      <c r="J360" s="292" t="s">
        <v>1940</v>
      </c>
    </row>
    <row r="361" spans="1:10" ht="96" x14ac:dyDescent="0.2">
      <c r="A361" s="269" t="s">
        <v>1978</v>
      </c>
      <c r="B361" s="270" t="s">
        <v>1814</v>
      </c>
      <c r="C361" s="270" t="s">
        <v>1972</v>
      </c>
      <c r="D361" s="270" t="s">
        <v>1814</v>
      </c>
      <c r="E361" s="293">
        <v>22000</v>
      </c>
      <c r="F361" s="289" t="s">
        <v>1979</v>
      </c>
      <c r="G361" s="290" t="s">
        <v>1882</v>
      </c>
      <c r="H361" s="291">
        <v>44795</v>
      </c>
      <c r="I361" s="294" t="s">
        <v>1980</v>
      </c>
      <c r="J361" s="292" t="s">
        <v>1940</v>
      </c>
    </row>
    <row r="362" spans="1:10" ht="84" x14ac:dyDescent="0.2">
      <c r="A362" s="269" t="s">
        <v>1981</v>
      </c>
      <c r="B362" s="270" t="s">
        <v>1814</v>
      </c>
      <c r="C362" s="270" t="s">
        <v>1972</v>
      </c>
      <c r="D362" s="270" t="s">
        <v>1814</v>
      </c>
      <c r="E362" s="293">
        <v>22000</v>
      </c>
      <c r="F362" s="289" t="s">
        <v>1982</v>
      </c>
      <c r="G362" s="290" t="s">
        <v>1882</v>
      </c>
      <c r="H362" s="291">
        <v>44796</v>
      </c>
      <c r="I362" s="294" t="s">
        <v>1980</v>
      </c>
      <c r="J362" s="292" t="s">
        <v>1940</v>
      </c>
    </row>
    <row r="363" spans="1:10" ht="48" x14ac:dyDescent="0.2">
      <c r="A363" s="269" t="s">
        <v>1983</v>
      </c>
      <c r="B363" s="270" t="s">
        <v>1984</v>
      </c>
      <c r="C363" s="270" t="s">
        <v>1102</v>
      </c>
      <c r="D363" s="270" t="s">
        <v>1984</v>
      </c>
      <c r="E363" s="271">
        <v>33452.86</v>
      </c>
      <c r="F363" s="289" t="s">
        <v>1985</v>
      </c>
      <c r="G363" s="290" t="s">
        <v>1104</v>
      </c>
      <c r="H363" s="291">
        <v>44610</v>
      </c>
      <c r="I363" s="291">
        <v>44617</v>
      </c>
      <c r="J363" s="292" t="s">
        <v>1986</v>
      </c>
    </row>
    <row r="364" spans="1:10" ht="48" x14ac:dyDescent="0.2">
      <c r="A364" s="269" t="s">
        <v>1987</v>
      </c>
      <c r="B364" s="270" t="s">
        <v>1988</v>
      </c>
      <c r="C364" s="270" t="s">
        <v>1102</v>
      </c>
      <c r="D364" s="270" t="s">
        <v>1988</v>
      </c>
      <c r="E364" s="271">
        <v>202250.23</v>
      </c>
      <c r="F364" s="289" t="s">
        <v>1923</v>
      </c>
      <c r="G364" s="290" t="s">
        <v>1104</v>
      </c>
      <c r="H364" s="291">
        <v>44610</v>
      </c>
      <c r="I364" s="291">
        <v>44642</v>
      </c>
      <c r="J364" s="292" t="s">
        <v>1986</v>
      </c>
    </row>
    <row r="365" spans="1:10" ht="48" x14ac:dyDescent="0.2">
      <c r="A365" s="269" t="s">
        <v>1989</v>
      </c>
      <c r="B365" s="270" t="s">
        <v>1814</v>
      </c>
      <c r="C365" s="270" t="s">
        <v>1102</v>
      </c>
      <c r="D365" s="270" t="s">
        <v>1814</v>
      </c>
      <c r="E365" s="271">
        <v>23913</v>
      </c>
      <c r="F365" s="289" t="s">
        <v>1990</v>
      </c>
      <c r="G365" s="290" t="s">
        <v>1104</v>
      </c>
      <c r="H365" s="291">
        <v>44656</v>
      </c>
      <c r="I365" s="291">
        <v>44642</v>
      </c>
      <c r="J365" s="292" t="s">
        <v>1986</v>
      </c>
    </row>
    <row r="366" spans="1:10" ht="60" x14ac:dyDescent="0.2">
      <c r="A366" s="269" t="s">
        <v>1991</v>
      </c>
      <c r="B366" s="270" t="s">
        <v>1992</v>
      </c>
      <c r="C366" s="270" t="s">
        <v>1102</v>
      </c>
      <c r="D366" s="270" t="s">
        <v>1992</v>
      </c>
      <c r="E366" s="271">
        <v>20955.900000000001</v>
      </c>
      <c r="F366" s="289" t="s">
        <v>1993</v>
      </c>
      <c r="G366" s="290" t="s">
        <v>1104</v>
      </c>
      <c r="H366" s="291">
        <v>44691</v>
      </c>
      <c r="I366" s="291">
        <v>44698</v>
      </c>
      <c r="J366" s="292" t="s">
        <v>1986</v>
      </c>
    </row>
    <row r="367" spans="1:10" ht="96" x14ac:dyDescent="0.2">
      <c r="A367" s="269" t="s">
        <v>1994</v>
      </c>
      <c r="B367" s="270" t="s">
        <v>1814</v>
      </c>
      <c r="C367" s="270" t="s">
        <v>1102</v>
      </c>
      <c r="D367" s="270" t="s">
        <v>1814</v>
      </c>
      <c r="E367" s="271">
        <v>19568</v>
      </c>
      <c r="F367" s="289" t="s">
        <v>1995</v>
      </c>
      <c r="G367" s="290" t="s">
        <v>1104</v>
      </c>
      <c r="H367" s="291">
        <v>44694</v>
      </c>
      <c r="I367" s="291">
        <f>22/8/2022</f>
        <v>1.3600395647873392E-3</v>
      </c>
      <c r="J367" s="292" t="s">
        <v>1986</v>
      </c>
    </row>
    <row r="368" spans="1:10" ht="96" x14ac:dyDescent="0.2">
      <c r="A368" s="269" t="s">
        <v>1996</v>
      </c>
      <c r="B368" s="270" t="s">
        <v>1814</v>
      </c>
      <c r="C368" s="270" t="s">
        <v>1102</v>
      </c>
      <c r="D368" s="270" t="s">
        <v>1814</v>
      </c>
      <c r="E368" s="271">
        <v>31500</v>
      </c>
      <c r="F368" s="289" t="s">
        <v>1997</v>
      </c>
      <c r="G368" s="290" t="s">
        <v>1104</v>
      </c>
      <c r="H368" s="291">
        <v>44695</v>
      </c>
      <c r="I368" s="291">
        <f>H368+15</f>
        <v>44710</v>
      </c>
      <c r="J368" s="292" t="s">
        <v>1986</v>
      </c>
    </row>
    <row r="369" spans="1:10" ht="48" x14ac:dyDescent="0.2">
      <c r="A369" s="269" t="s">
        <v>1998</v>
      </c>
      <c r="B369" s="270" t="s">
        <v>1814</v>
      </c>
      <c r="C369" s="270" t="s">
        <v>1102</v>
      </c>
      <c r="D369" s="270" t="s">
        <v>1814</v>
      </c>
      <c r="E369" s="271">
        <v>26250</v>
      </c>
      <c r="F369" s="289" t="s">
        <v>1999</v>
      </c>
      <c r="G369" s="290" t="s">
        <v>1104</v>
      </c>
      <c r="H369" s="291">
        <v>44784</v>
      </c>
      <c r="I369" s="291">
        <f>H369+5</f>
        <v>44789</v>
      </c>
      <c r="J369" s="292" t="s">
        <v>1986</v>
      </c>
    </row>
    <row r="370" spans="1:10" ht="48" x14ac:dyDescent="0.2">
      <c r="A370" s="269" t="s">
        <v>2000</v>
      </c>
      <c r="B370" s="270" t="s">
        <v>1814</v>
      </c>
      <c r="C370" s="270" t="s">
        <v>1102</v>
      </c>
      <c r="D370" s="270" t="s">
        <v>1814</v>
      </c>
      <c r="E370" s="271">
        <v>21360</v>
      </c>
      <c r="F370" s="289" t="s">
        <v>1999</v>
      </c>
      <c r="G370" s="290" t="s">
        <v>1104</v>
      </c>
      <c r="H370" s="291">
        <v>44784</v>
      </c>
      <c r="I370" s="291">
        <f>H370+5</f>
        <v>44789</v>
      </c>
      <c r="J370" s="292" t="s">
        <v>1986</v>
      </c>
    </row>
    <row r="371" spans="1:10" ht="48" x14ac:dyDescent="0.2">
      <c r="A371" s="269" t="s">
        <v>2001</v>
      </c>
      <c r="B371" s="270" t="s">
        <v>1814</v>
      </c>
      <c r="C371" s="270" t="s">
        <v>1102</v>
      </c>
      <c r="D371" s="270" t="s">
        <v>1814</v>
      </c>
      <c r="E371" s="271">
        <v>28254</v>
      </c>
      <c r="F371" s="289" t="s">
        <v>1999</v>
      </c>
      <c r="G371" s="290" t="s">
        <v>1104</v>
      </c>
      <c r="H371" s="291">
        <v>44784</v>
      </c>
      <c r="I371" s="291">
        <f>H371+5</f>
        <v>44789</v>
      </c>
      <c r="J371" s="292" t="s">
        <v>1986</v>
      </c>
    </row>
    <row r="372" spans="1:10" ht="60" x14ac:dyDescent="0.2">
      <c r="A372" s="269" t="s">
        <v>2002</v>
      </c>
      <c r="B372" s="270" t="s">
        <v>1814</v>
      </c>
      <c r="C372" s="270" t="s">
        <v>1102</v>
      </c>
      <c r="D372" s="270" t="s">
        <v>1814</v>
      </c>
      <c r="E372" s="271">
        <v>36408</v>
      </c>
      <c r="F372" s="289" t="s">
        <v>2003</v>
      </c>
      <c r="G372" s="290" t="s">
        <v>1104</v>
      </c>
      <c r="H372" s="291">
        <v>44792</v>
      </c>
      <c r="I372" s="291">
        <f>H372+5</f>
        <v>44797</v>
      </c>
      <c r="J372" s="292" t="s">
        <v>1986</v>
      </c>
    </row>
    <row r="373" spans="1:10" ht="84" x14ac:dyDescent="0.2">
      <c r="A373" s="269" t="s">
        <v>2004</v>
      </c>
      <c r="B373" s="270" t="s">
        <v>1814</v>
      </c>
      <c r="C373" s="270" t="s">
        <v>1102</v>
      </c>
      <c r="D373" s="270" t="s">
        <v>1814</v>
      </c>
      <c r="E373" s="271">
        <v>35550</v>
      </c>
      <c r="F373" s="289" t="s">
        <v>2005</v>
      </c>
      <c r="G373" s="290" t="s">
        <v>1820</v>
      </c>
      <c r="H373" s="291">
        <v>44804</v>
      </c>
      <c r="I373" s="291">
        <v>44811</v>
      </c>
      <c r="J373" s="292" t="s">
        <v>1986</v>
      </c>
    </row>
    <row r="374" spans="1:10" ht="84" x14ac:dyDescent="0.2">
      <c r="A374" s="269" t="s">
        <v>2006</v>
      </c>
      <c r="B374" s="270" t="s">
        <v>2007</v>
      </c>
      <c r="C374" s="270" t="s">
        <v>1102</v>
      </c>
      <c r="D374" s="270" t="s">
        <v>2007</v>
      </c>
      <c r="E374" s="293">
        <v>70000</v>
      </c>
      <c r="F374" s="289" t="s">
        <v>2008</v>
      </c>
      <c r="G374" s="290" t="s">
        <v>1820</v>
      </c>
      <c r="H374" s="291">
        <v>44615</v>
      </c>
      <c r="I374" s="291">
        <v>44925</v>
      </c>
      <c r="J374" s="292" t="s">
        <v>2009</v>
      </c>
    </row>
    <row r="375" spans="1:10" ht="132" x14ac:dyDescent="0.2">
      <c r="A375" s="269" t="s">
        <v>2010</v>
      </c>
      <c r="B375" s="270" t="s">
        <v>1814</v>
      </c>
      <c r="C375" s="270" t="s">
        <v>1102</v>
      </c>
      <c r="D375" s="270" t="s">
        <v>1814</v>
      </c>
      <c r="E375" s="293">
        <v>36660</v>
      </c>
      <c r="F375" s="289" t="s">
        <v>2011</v>
      </c>
      <c r="G375" s="290" t="s">
        <v>1104</v>
      </c>
      <c r="H375" s="291">
        <v>44693</v>
      </c>
      <c r="I375" s="291">
        <v>44724</v>
      </c>
      <c r="J375" s="292" t="s">
        <v>2009</v>
      </c>
    </row>
    <row r="376" spans="1:10" ht="48" x14ac:dyDescent="0.2">
      <c r="A376" s="269" t="s">
        <v>2012</v>
      </c>
      <c r="B376" s="270" t="s">
        <v>2013</v>
      </c>
      <c r="C376" s="270" t="s">
        <v>1102</v>
      </c>
      <c r="D376" s="270" t="s">
        <v>2013</v>
      </c>
      <c r="E376" s="293">
        <v>8331983</v>
      </c>
      <c r="F376" s="289" t="s">
        <v>2014</v>
      </c>
      <c r="G376" s="290" t="s">
        <v>1820</v>
      </c>
      <c r="H376" s="291">
        <v>44697</v>
      </c>
      <c r="I376" s="291">
        <v>44925</v>
      </c>
      <c r="J376" s="292" t="s">
        <v>2009</v>
      </c>
    </row>
    <row r="377" spans="1:10" ht="120" x14ac:dyDescent="0.2">
      <c r="A377" s="269" t="s">
        <v>2015</v>
      </c>
      <c r="B377" s="270" t="s">
        <v>2016</v>
      </c>
      <c r="C377" s="270" t="s">
        <v>1102</v>
      </c>
      <c r="D377" s="270" t="s">
        <v>2016</v>
      </c>
      <c r="E377" s="293">
        <v>301492</v>
      </c>
      <c r="F377" s="289" t="s">
        <v>2017</v>
      </c>
      <c r="G377" s="290" t="s">
        <v>1820</v>
      </c>
      <c r="H377" s="291">
        <v>44697</v>
      </c>
      <c r="I377" s="291">
        <v>44925</v>
      </c>
      <c r="J377" s="292" t="s">
        <v>2009</v>
      </c>
    </row>
    <row r="378" spans="1:10" ht="120" x14ac:dyDescent="0.2">
      <c r="A378" s="269" t="s">
        <v>2018</v>
      </c>
      <c r="B378" s="270" t="s">
        <v>2016</v>
      </c>
      <c r="C378" s="270" t="s">
        <v>1102</v>
      </c>
      <c r="D378" s="270" t="s">
        <v>2016</v>
      </c>
      <c r="E378" s="293">
        <v>736030</v>
      </c>
      <c r="F378" s="289" t="s">
        <v>2017</v>
      </c>
      <c r="G378" s="290" t="s">
        <v>1820</v>
      </c>
      <c r="H378" s="291">
        <v>44697</v>
      </c>
      <c r="I378" s="291">
        <v>44925</v>
      </c>
      <c r="J378" s="292" t="s">
        <v>2009</v>
      </c>
    </row>
    <row r="379" spans="1:10" ht="84" x14ac:dyDescent="0.2">
      <c r="A379" s="269" t="s">
        <v>2019</v>
      </c>
      <c r="B379" s="270" t="s">
        <v>1814</v>
      </c>
      <c r="C379" s="270" t="s">
        <v>1102</v>
      </c>
      <c r="D379" s="270" t="s">
        <v>1814</v>
      </c>
      <c r="E379" s="293">
        <v>22100</v>
      </c>
      <c r="F379" s="289" t="s">
        <v>2014</v>
      </c>
      <c r="G379" s="290" t="s">
        <v>1104</v>
      </c>
      <c r="H379" s="291">
        <v>44733</v>
      </c>
      <c r="I379" s="291">
        <f>H379+15</f>
        <v>44748</v>
      </c>
      <c r="J379" s="292" t="s">
        <v>2009</v>
      </c>
    </row>
    <row r="380" spans="1:10" ht="120" x14ac:dyDescent="0.2">
      <c r="A380" s="269" t="s">
        <v>2020</v>
      </c>
      <c r="B380" s="270" t="s">
        <v>2016</v>
      </c>
      <c r="C380" s="270" t="s">
        <v>1102</v>
      </c>
      <c r="D380" s="270" t="s">
        <v>2016</v>
      </c>
      <c r="E380" s="293">
        <v>188565</v>
      </c>
      <c r="F380" s="289" t="s">
        <v>2021</v>
      </c>
      <c r="G380" s="290" t="s">
        <v>1820</v>
      </c>
      <c r="H380" s="291">
        <v>44736</v>
      </c>
      <c r="I380" s="291">
        <v>44925</v>
      </c>
      <c r="J380" s="292" t="s">
        <v>2009</v>
      </c>
    </row>
    <row r="381" spans="1:10" ht="48" x14ac:dyDescent="0.2">
      <c r="A381" s="269" t="s">
        <v>2012</v>
      </c>
      <c r="B381" s="270" t="s">
        <v>2022</v>
      </c>
      <c r="C381" s="270" t="s">
        <v>1102</v>
      </c>
      <c r="D381" s="270" t="s">
        <v>2022</v>
      </c>
      <c r="E381" s="293">
        <v>2053392</v>
      </c>
      <c r="F381" s="289" t="s">
        <v>2014</v>
      </c>
      <c r="G381" s="290" t="s">
        <v>1820</v>
      </c>
      <c r="H381" s="291">
        <v>44778</v>
      </c>
      <c r="I381" s="291">
        <v>44862</v>
      </c>
      <c r="J381" s="292" t="s">
        <v>2009</v>
      </c>
    </row>
    <row r="382" spans="1:10" ht="72" x14ac:dyDescent="0.2">
      <c r="A382" s="269" t="s">
        <v>2023</v>
      </c>
      <c r="B382" s="270" t="s">
        <v>1814</v>
      </c>
      <c r="C382" s="270" t="s">
        <v>1102</v>
      </c>
      <c r="D382" s="270" t="s">
        <v>1814</v>
      </c>
      <c r="E382" s="293">
        <v>25523.1</v>
      </c>
      <c r="F382" s="289" t="s">
        <v>2014</v>
      </c>
      <c r="G382" s="290" t="s">
        <v>1104</v>
      </c>
      <c r="H382" s="291">
        <v>44795</v>
      </c>
      <c r="I382" s="291">
        <v>44810</v>
      </c>
      <c r="J382" s="292" t="s">
        <v>2009</v>
      </c>
    </row>
    <row r="383" spans="1:10" ht="96" x14ac:dyDescent="0.2">
      <c r="A383" s="269" t="s">
        <v>2024</v>
      </c>
      <c r="B383" s="270" t="s">
        <v>1814</v>
      </c>
      <c r="C383" s="270" t="s">
        <v>1102</v>
      </c>
      <c r="D383" s="270" t="s">
        <v>1814</v>
      </c>
      <c r="E383" s="293">
        <v>36800</v>
      </c>
      <c r="F383" s="289" t="s">
        <v>2025</v>
      </c>
      <c r="G383" s="290" t="s">
        <v>1104</v>
      </c>
      <c r="H383" s="291">
        <v>44795</v>
      </c>
      <c r="I383" s="291">
        <f>H383+43</f>
        <v>44838</v>
      </c>
      <c r="J383" s="292" t="s">
        <v>2009</v>
      </c>
    </row>
    <row r="384" spans="1:10" ht="168" x14ac:dyDescent="0.2">
      <c r="A384" s="269" t="s">
        <v>2026</v>
      </c>
      <c r="B384" s="270" t="s">
        <v>1814</v>
      </c>
      <c r="C384" s="270" t="s">
        <v>1102</v>
      </c>
      <c r="D384" s="270" t="s">
        <v>1814</v>
      </c>
      <c r="E384" s="271">
        <v>35451.4</v>
      </c>
      <c r="F384" s="289" t="s">
        <v>2027</v>
      </c>
      <c r="G384" s="290" t="s">
        <v>1104</v>
      </c>
      <c r="H384" s="291">
        <v>44736</v>
      </c>
      <c r="I384" s="291">
        <v>44789</v>
      </c>
      <c r="J384" s="292" t="s">
        <v>2028</v>
      </c>
    </row>
    <row r="385" spans="1:10" ht="60" x14ac:dyDescent="0.2">
      <c r="A385" s="269" t="s">
        <v>2029</v>
      </c>
      <c r="B385" s="270" t="s">
        <v>2030</v>
      </c>
      <c r="C385" s="270" t="s">
        <v>1102</v>
      </c>
      <c r="D385" s="270" t="s">
        <v>2030</v>
      </c>
      <c r="E385" s="293">
        <v>279900</v>
      </c>
      <c r="F385" s="290" t="s">
        <v>2031</v>
      </c>
      <c r="G385" s="290" t="s">
        <v>1820</v>
      </c>
      <c r="H385" s="291">
        <v>44692</v>
      </c>
      <c r="I385" s="291" t="s">
        <v>2032</v>
      </c>
      <c r="J385" s="292" t="s">
        <v>2033</v>
      </c>
    </row>
    <row r="386" spans="1:10" ht="120" x14ac:dyDescent="0.2">
      <c r="A386" s="269" t="s">
        <v>2034</v>
      </c>
      <c r="B386" s="270" t="s">
        <v>1814</v>
      </c>
      <c r="C386" s="270" t="s">
        <v>1102</v>
      </c>
      <c r="D386" s="270" t="s">
        <v>1814</v>
      </c>
      <c r="E386" s="293">
        <v>22199</v>
      </c>
      <c r="F386" s="290" t="s">
        <v>2035</v>
      </c>
      <c r="G386" s="290" t="s">
        <v>1104</v>
      </c>
      <c r="H386" s="291">
        <v>44697</v>
      </c>
      <c r="I386" s="291" t="s">
        <v>2036</v>
      </c>
      <c r="J386" s="292" t="s">
        <v>1852</v>
      </c>
    </row>
    <row r="387" spans="1:10" ht="72" x14ac:dyDescent="0.2">
      <c r="A387" s="269" t="s">
        <v>2037</v>
      </c>
      <c r="B387" s="270" t="s">
        <v>1814</v>
      </c>
      <c r="C387" s="270" t="s">
        <v>1102</v>
      </c>
      <c r="D387" s="270" t="s">
        <v>1814</v>
      </c>
      <c r="E387" s="293">
        <v>19545.04</v>
      </c>
      <c r="F387" s="290" t="s">
        <v>2035</v>
      </c>
      <c r="G387" s="290" t="s">
        <v>1104</v>
      </c>
      <c r="H387" s="291">
        <v>44699</v>
      </c>
      <c r="I387" s="291" t="s">
        <v>2038</v>
      </c>
      <c r="J387" s="292" t="s">
        <v>1852</v>
      </c>
    </row>
    <row r="388" spans="1:10" ht="132" x14ac:dyDescent="0.2">
      <c r="A388" s="269" t="s">
        <v>2039</v>
      </c>
      <c r="B388" s="270" t="s">
        <v>2040</v>
      </c>
      <c r="C388" s="270" t="s">
        <v>1102</v>
      </c>
      <c r="D388" s="270" t="s">
        <v>2040</v>
      </c>
      <c r="E388" s="293">
        <v>98500</v>
      </c>
      <c r="F388" s="290" t="s">
        <v>2041</v>
      </c>
      <c r="G388" s="290" t="s">
        <v>1820</v>
      </c>
      <c r="H388" s="291">
        <v>44720</v>
      </c>
      <c r="I388" s="291" t="s">
        <v>2042</v>
      </c>
      <c r="J388" s="292" t="s">
        <v>2043</v>
      </c>
    </row>
    <row r="389" spans="1:10" ht="96" x14ac:dyDescent="0.2">
      <c r="A389" s="269" t="s">
        <v>2044</v>
      </c>
      <c r="B389" s="270" t="s">
        <v>1814</v>
      </c>
      <c r="C389" s="270" t="s">
        <v>1102</v>
      </c>
      <c r="D389" s="270" t="s">
        <v>1814</v>
      </c>
      <c r="E389" s="293">
        <v>21472.3</v>
      </c>
      <c r="F389" s="290" t="s">
        <v>1908</v>
      </c>
      <c r="G389" s="290" t="s">
        <v>1104</v>
      </c>
      <c r="H389" s="291">
        <v>44739</v>
      </c>
      <c r="I389" s="291" t="s">
        <v>2045</v>
      </c>
      <c r="J389" s="292"/>
    </row>
    <row r="390" spans="1:10" ht="96" x14ac:dyDescent="0.2">
      <c r="A390" s="269" t="s">
        <v>2046</v>
      </c>
      <c r="B390" s="270" t="s">
        <v>1814</v>
      </c>
      <c r="C390" s="270" t="s">
        <v>1102</v>
      </c>
      <c r="D390" s="270" t="s">
        <v>1814</v>
      </c>
      <c r="E390" s="293">
        <v>35499</v>
      </c>
      <c r="F390" s="290" t="s">
        <v>2047</v>
      </c>
      <c r="G390" s="290" t="s">
        <v>1820</v>
      </c>
      <c r="H390" s="291">
        <v>44743</v>
      </c>
      <c r="I390" s="291" t="s">
        <v>2048</v>
      </c>
      <c r="J390" s="292" t="s">
        <v>2049</v>
      </c>
    </row>
    <row r="391" spans="1:10" ht="96" x14ac:dyDescent="0.2">
      <c r="A391" s="269" t="s">
        <v>2050</v>
      </c>
      <c r="B391" s="270" t="s">
        <v>1814</v>
      </c>
      <c r="C391" s="270" t="s">
        <v>1102</v>
      </c>
      <c r="D391" s="270" t="s">
        <v>1814</v>
      </c>
      <c r="E391" s="293">
        <v>20200</v>
      </c>
      <c r="F391" s="290" t="s">
        <v>2051</v>
      </c>
      <c r="G391" s="290" t="s">
        <v>1104</v>
      </c>
      <c r="H391" s="291">
        <v>44763</v>
      </c>
      <c r="I391" s="291" t="s">
        <v>2052</v>
      </c>
      <c r="J391" s="292" t="s">
        <v>1852</v>
      </c>
    </row>
    <row r="392" spans="1:10" ht="72" x14ac:dyDescent="0.2">
      <c r="A392" s="269" t="s">
        <v>2053</v>
      </c>
      <c r="B392" s="270" t="s">
        <v>1814</v>
      </c>
      <c r="C392" s="270" t="s">
        <v>1102</v>
      </c>
      <c r="D392" s="270" t="s">
        <v>1814</v>
      </c>
      <c r="E392" s="293">
        <v>23600</v>
      </c>
      <c r="F392" s="290" t="s">
        <v>2054</v>
      </c>
      <c r="G392" s="290" t="s">
        <v>1104</v>
      </c>
      <c r="H392" s="291">
        <v>44776</v>
      </c>
      <c r="I392" s="291" t="s">
        <v>2055</v>
      </c>
      <c r="J392" s="292" t="s">
        <v>2056</v>
      </c>
    </row>
    <row r="393" spans="1:10" ht="72" x14ac:dyDescent="0.2">
      <c r="A393" s="269" t="s">
        <v>2057</v>
      </c>
      <c r="B393" s="270" t="s">
        <v>1814</v>
      </c>
      <c r="C393" s="270" t="s">
        <v>1102</v>
      </c>
      <c r="D393" s="270" t="s">
        <v>1814</v>
      </c>
      <c r="E393" s="293">
        <v>26970</v>
      </c>
      <c r="F393" s="290" t="s">
        <v>2058</v>
      </c>
      <c r="G393" s="290" t="s">
        <v>1111</v>
      </c>
      <c r="H393" s="291">
        <v>44805</v>
      </c>
      <c r="I393" s="291" t="s">
        <v>2059</v>
      </c>
      <c r="J393" s="292" t="s">
        <v>2060</v>
      </c>
    </row>
    <row r="394" spans="1:10" ht="48" x14ac:dyDescent="0.2">
      <c r="A394" s="269" t="s">
        <v>2061</v>
      </c>
      <c r="B394" s="270" t="s">
        <v>1814</v>
      </c>
      <c r="C394" s="270" t="s">
        <v>1102</v>
      </c>
      <c r="D394" s="270" t="s">
        <v>1814</v>
      </c>
      <c r="E394" s="271">
        <v>24020</v>
      </c>
      <c r="F394" s="289" t="s">
        <v>2062</v>
      </c>
      <c r="G394" s="290" t="s">
        <v>1104</v>
      </c>
      <c r="H394" s="291">
        <v>44645</v>
      </c>
      <c r="I394" s="291">
        <v>44698</v>
      </c>
      <c r="J394" s="292" t="s">
        <v>1986</v>
      </c>
    </row>
    <row r="395" spans="1:10" ht="96" x14ac:dyDescent="0.2">
      <c r="A395" s="269" t="s">
        <v>2063</v>
      </c>
      <c r="B395" s="270" t="s">
        <v>2064</v>
      </c>
      <c r="C395" s="270" t="s">
        <v>1102</v>
      </c>
      <c r="D395" s="270" t="s">
        <v>2064</v>
      </c>
      <c r="E395" s="271">
        <v>45000</v>
      </c>
      <c r="F395" s="289" t="s">
        <v>2065</v>
      </c>
      <c r="G395" s="290" t="s">
        <v>1104</v>
      </c>
      <c r="H395" s="291">
        <v>44671</v>
      </c>
      <c r="I395" s="291">
        <v>44687</v>
      </c>
      <c r="J395" s="292" t="s">
        <v>1986</v>
      </c>
    </row>
    <row r="396" spans="1:10" ht="84" x14ac:dyDescent="0.2">
      <c r="A396" s="269" t="s">
        <v>2066</v>
      </c>
      <c r="B396" s="270" t="s">
        <v>2067</v>
      </c>
      <c r="C396" s="270" t="s">
        <v>1102</v>
      </c>
      <c r="D396" s="270" t="s">
        <v>2067</v>
      </c>
      <c r="E396" s="271">
        <v>42461.120000000003</v>
      </c>
      <c r="F396" s="289" t="s">
        <v>2068</v>
      </c>
      <c r="G396" s="290" t="s">
        <v>1104</v>
      </c>
      <c r="H396" s="291">
        <v>44705</v>
      </c>
      <c r="I396" s="291">
        <v>44746</v>
      </c>
      <c r="J396" s="292" t="s">
        <v>1986</v>
      </c>
    </row>
    <row r="397" spans="1:10" ht="72" x14ac:dyDescent="0.2">
      <c r="A397" s="269" t="s">
        <v>2069</v>
      </c>
      <c r="B397" s="270" t="s">
        <v>1814</v>
      </c>
      <c r="C397" s="270" t="s">
        <v>1102</v>
      </c>
      <c r="D397" s="270" t="s">
        <v>1814</v>
      </c>
      <c r="E397" s="271">
        <v>31349</v>
      </c>
      <c r="F397" s="289" t="s">
        <v>2070</v>
      </c>
      <c r="G397" s="290" t="s">
        <v>1111</v>
      </c>
      <c r="H397" s="291">
        <v>44788</v>
      </c>
      <c r="I397" s="291">
        <v>44816</v>
      </c>
      <c r="J397" s="292" t="s">
        <v>1986</v>
      </c>
    </row>
    <row r="398" spans="1:10" ht="108" x14ac:dyDescent="0.2">
      <c r="A398" s="269" t="s">
        <v>2071</v>
      </c>
      <c r="B398" s="270" t="s">
        <v>2072</v>
      </c>
      <c r="C398" s="270" t="s">
        <v>1102</v>
      </c>
      <c r="D398" s="270" t="s">
        <v>2072</v>
      </c>
      <c r="E398" s="271">
        <v>57970.33</v>
      </c>
      <c r="F398" s="289" t="s">
        <v>2073</v>
      </c>
      <c r="G398" s="290" t="s">
        <v>1111</v>
      </c>
      <c r="H398" s="291">
        <v>44791</v>
      </c>
      <c r="I398" s="291">
        <v>44719</v>
      </c>
      <c r="J398" s="292" t="s">
        <v>1986</v>
      </c>
    </row>
    <row r="399" spans="1:10" ht="60" x14ac:dyDescent="0.2">
      <c r="A399" s="269" t="s">
        <v>2074</v>
      </c>
      <c r="B399" s="270" t="s">
        <v>2075</v>
      </c>
      <c r="C399" s="270" t="s">
        <v>1730</v>
      </c>
      <c r="D399" s="270" t="s">
        <v>2076</v>
      </c>
      <c r="E399" s="271">
        <v>461880</v>
      </c>
      <c r="F399" s="289" t="s">
        <v>2047</v>
      </c>
      <c r="G399" s="290" t="s">
        <v>1111</v>
      </c>
      <c r="H399" s="291">
        <v>44629</v>
      </c>
      <c r="I399" s="294" t="s">
        <v>2077</v>
      </c>
      <c r="J399" s="292" t="s">
        <v>2078</v>
      </c>
    </row>
    <row r="400" spans="1:10" ht="60" x14ac:dyDescent="0.2">
      <c r="A400" s="269" t="s">
        <v>2079</v>
      </c>
      <c r="B400" s="270" t="s">
        <v>2080</v>
      </c>
      <c r="C400" s="270" t="s">
        <v>1730</v>
      </c>
      <c r="D400" s="270" t="s">
        <v>2080</v>
      </c>
      <c r="E400" s="271">
        <v>1423000</v>
      </c>
      <c r="F400" s="289" t="s">
        <v>1917</v>
      </c>
      <c r="G400" s="290" t="s">
        <v>1111</v>
      </c>
      <c r="H400" s="291">
        <v>44645</v>
      </c>
      <c r="I400" s="294" t="s">
        <v>2081</v>
      </c>
      <c r="J400" s="292" t="s">
        <v>2082</v>
      </c>
    </row>
    <row r="401" spans="1:10" ht="132" x14ac:dyDescent="0.2">
      <c r="A401" s="269" t="s">
        <v>2083</v>
      </c>
      <c r="B401" s="270" t="s">
        <v>1814</v>
      </c>
      <c r="C401" s="270" t="s">
        <v>1102</v>
      </c>
      <c r="D401" s="270" t="s">
        <v>1814</v>
      </c>
      <c r="E401" s="271">
        <v>27056.48</v>
      </c>
      <c r="F401" s="289" t="s">
        <v>2084</v>
      </c>
      <c r="G401" s="290" t="s">
        <v>1104</v>
      </c>
      <c r="H401" s="291">
        <v>44742</v>
      </c>
      <c r="I401" s="294"/>
      <c r="J401" s="292"/>
    </row>
    <row r="402" spans="1:10" ht="96" x14ac:dyDescent="0.2">
      <c r="A402" s="269" t="s">
        <v>2085</v>
      </c>
      <c r="B402" s="270" t="s">
        <v>1814</v>
      </c>
      <c r="C402" s="270" t="s">
        <v>1102</v>
      </c>
      <c r="D402" s="270" t="s">
        <v>1814</v>
      </c>
      <c r="E402" s="271">
        <v>26303.7</v>
      </c>
      <c r="F402" s="289" t="s">
        <v>2086</v>
      </c>
      <c r="G402" s="290" t="s">
        <v>1104</v>
      </c>
      <c r="H402" s="291">
        <v>44755</v>
      </c>
      <c r="I402" s="294"/>
      <c r="J402" s="292"/>
    </row>
    <row r="403" spans="1:10" ht="72" x14ac:dyDescent="0.2">
      <c r="A403" s="269" t="s">
        <v>2087</v>
      </c>
      <c r="B403" s="270" t="s">
        <v>1814</v>
      </c>
      <c r="C403" s="270" t="s">
        <v>1102</v>
      </c>
      <c r="D403" s="270" t="s">
        <v>1814</v>
      </c>
      <c r="E403" s="293">
        <v>35270</v>
      </c>
      <c r="F403" s="289" t="s">
        <v>1904</v>
      </c>
      <c r="G403" s="290" t="s">
        <v>1104</v>
      </c>
      <c r="H403" s="291">
        <v>44613</v>
      </c>
      <c r="I403" s="291">
        <v>44642</v>
      </c>
      <c r="J403" s="292" t="s">
        <v>1986</v>
      </c>
    </row>
    <row r="404" spans="1:10" ht="72" x14ac:dyDescent="0.2">
      <c r="A404" s="269" t="s">
        <v>2088</v>
      </c>
      <c r="B404" s="270" t="s">
        <v>1814</v>
      </c>
      <c r="C404" s="270" t="s">
        <v>1102</v>
      </c>
      <c r="D404" s="270" t="s">
        <v>1814</v>
      </c>
      <c r="E404" s="293">
        <v>24000</v>
      </c>
      <c r="F404" s="289" t="s">
        <v>2089</v>
      </c>
      <c r="G404" s="290" t="s">
        <v>1111</v>
      </c>
      <c r="H404" s="291">
        <v>44638</v>
      </c>
      <c r="I404" s="291">
        <v>44849</v>
      </c>
      <c r="J404" s="292" t="s">
        <v>1986</v>
      </c>
    </row>
    <row r="405" spans="1:10" ht="60" x14ac:dyDescent="0.2">
      <c r="A405" s="269" t="s">
        <v>2090</v>
      </c>
      <c r="B405" s="270" t="s">
        <v>1814</v>
      </c>
      <c r="C405" s="270" t="s">
        <v>1102</v>
      </c>
      <c r="D405" s="270" t="s">
        <v>1814</v>
      </c>
      <c r="E405" s="293">
        <v>36000</v>
      </c>
      <c r="F405" s="289" t="s">
        <v>2091</v>
      </c>
      <c r="G405" s="290" t="s">
        <v>1111</v>
      </c>
      <c r="H405" s="291">
        <v>44638</v>
      </c>
      <c r="I405" s="291">
        <v>44849</v>
      </c>
      <c r="J405" s="292" t="s">
        <v>1986</v>
      </c>
    </row>
    <row r="406" spans="1:10" ht="60" x14ac:dyDescent="0.2">
      <c r="A406" s="269" t="s">
        <v>2092</v>
      </c>
      <c r="B406" s="270" t="s">
        <v>1814</v>
      </c>
      <c r="C406" s="270" t="s">
        <v>1102</v>
      </c>
      <c r="D406" s="270" t="s">
        <v>1814</v>
      </c>
      <c r="E406" s="293">
        <v>23940</v>
      </c>
      <c r="F406" s="289" t="s">
        <v>2093</v>
      </c>
      <c r="G406" s="290" t="s">
        <v>1111</v>
      </c>
      <c r="H406" s="291">
        <v>44638</v>
      </c>
      <c r="I406" s="291">
        <v>44849</v>
      </c>
      <c r="J406" s="292" t="s">
        <v>1986</v>
      </c>
    </row>
    <row r="407" spans="1:10" ht="60" x14ac:dyDescent="0.2">
      <c r="A407" s="269" t="s">
        <v>2094</v>
      </c>
      <c r="B407" s="270" t="s">
        <v>1814</v>
      </c>
      <c r="C407" s="270" t="s">
        <v>1102</v>
      </c>
      <c r="D407" s="270" t="s">
        <v>1814</v>
      </c>
      <c r="E407" s="293">
        <v>29400</v>
      </c>
      <c r="F407" s="289" t="s">
        <v>2095</v>
      </c>
      <c r="G407" s="290" t="s">
        <v>1111</v>
      </c>
      <c r="H407" s="291">
        <v>44638</v>
      </c>
      <c r="I407" s="291">
        <v>44849</v>
      </c>
      <c r="J407" s="292" t="s">
        <v>1986</v>
      </c>
    </row>
    <row r="408" spans="1:10" ht="72" x14ac:dyDescent="0.2">
      <c r="A408" s="269" t="s">
        <v>2096</v>
      </c>
      <c r="B408" s="270" t="s">
        <v>1814</v>
      </c>
      <c r="C408" s="270" t="s">
        <v>1102</v>
      </c>
      <c r="D408" s="270" t="s">
        <v>1814</v>
      </c>
      <c r="E408" s="293">
        <v>27000</v>
      </c>
      <c r="F408" s="289" t="s">
        <v>2097</v>
      </c>
      <c r="G408" s="290" t="s">
        <v>1111</v>
      </c>
      <c r="H408" s="291">
        <v>44638</v>
      </c>
      <c r="I408" s="291">
        <v>44849</v>
      </c>
      <c r="J408" s="292" t="s">
        <v>1986</v>
      </c>
    </row>
    <row r="409" spans="1:10" ht="72" x14ac:dyDescent="0.2">
      <c r="A409" s="269" t="s">
        <v>2098</v>
      </c>
      <c r="B409" s="270" t="s">
        <v>1814</v>
      </c>
      <c r="C409" s="270" t="s">
        <v>1102</v>
      </c>
      <c r="D409" s="270" t="s">
        <v>1814</v>
      </c>
      <c r="E409" s="293">
        <v>33000</v>
      </c>
      <c r="F409" s="289" t="s">
        <v>2099</v>
      </c>
      <c r="G409" s="290" t="s">
        <v>1111</v>
      </c>
      <c r="H409" s="291">
        <v>44638</v>
      </c>
      <c r="I409" s="291">
        <v>44849</v>
      </c>
      <c r="J409" s="292" t="s">
        <v>1986</v>
      </c>
    </row>
    <row r="410" spans="1:10" ht="60" x14ac:dyDescent="0.2">
      <c r="A410" s="269" t="s">
        <v>2100</v>
      </c>
      <c r="B410" s="270" t="s">
        <v>1814</v>
      </c>
      <c r="C410" s="270" t="s">
        <v>1102</v>
      </c>
      <c r="D410" s="270" t="s">
        <v>1814</v>
      </c>
      <c r="E410" s="293">
        <v>25800</v>
      </c>
      <c r="F410" s="289" t="s">
        <v>2101</v>
      </c>
      <c r="G410" s="290" t="s">
        <v>1111</v>
      </c>
      <c r="H410" s="291">
        <v>44638</v>
      </c>
      <c r="I410" s="291">
        <v>44849</v>
      </c>
      <c r="J410" s="292" t="s">
        <v>1986</v>
      </c>
    </row>
    <row r="411" spans="1:10" ht="60" x14ac:dyDescent="0.2">
      <c r="A411" s="269" t="s">
        <v>2102</v>
      </c>
      <c r="B411" s="270" t="s">
        <v>1814</v>
      </c>
      <c r="C411" s="270" t="s">
        <v>1102</v>
      </c>
      <c r="D411" s="270" t="s">
        <v>1814</v>
      </c>
      <c r="E411" s="293">
        <v>25200</v>
      </c>
      <c r="F411" s="289" t="s">
        <v>2103</v>
      </c>
      <c r="G411" s="290" t="s">
        <v>1111</v>
      </c>
      <c r="H411" s="291">
        <v>44638</v>
      </c>
      <c r="I411" s="291">
        <v>44849</v>
      </c>
      <c r="J411" s="292" t="s">
        <v>1986</v>
      </c>
    </row>
    <row r="412" spans="1:10" ht="72" x14ac:dyDescent="0.2">
      <c r="A412" s="269" t="s">
        <v>2104</v>
      </c>
      <c r="B412" s="270" t="s">
        <v>1814</v>
      </c>
      <c r="C412" s="270" t="s">
        <v>1102</v>
      </c>
      <c r="D412" s="270" t="s">
        <v>1814</v>
      </c>
      <c r="E412" s="293">
        <v>30000</v>
      </c>
      <c r="F412" s="289" t="s">
        <v>2105</v>
      </c>
      <c r="G412" s="290" t="s">
        <v>1111</v>
      </c>
      <c r="H412" s="291">
        <v>44638</v>
      </c>
      <c r="I412" s="291">
        <v>44849</v>
      </c>
      <c r="J412" s="292" t="s">
        <v>1986</v>
      </c>
    </row>
    <row r="413" spans="1:10" ht="72" x14ac:dyDescent="0.2">
      <c r="A413" s="269" t="s">
        <v>2106</v>
      </c>
      <c r="B413" s="270" t="s">
        <v>1814</v>
      </c>
      <c r="C413" s="270" t="s">
        <v>1102</v>
      </c>
      <c r="D413" s="270" t="s">
        <v>1814</v>
      </c>
      <c r="E413" s="293">
        <v>36000</v>
      </c>
      <c r="F413" s="289" t="s">
        <v>2107</v>
      </c>
      <c r="G413" s="290" t="s">
        <v>1111</v>
      </c>
      <c r="H413" s="291">
        <v>44638</v>
      </c>
      <c r="I413" s="291">
        <v>44849</v>
      </c>
      <c r="J413" s="292" t="s">
        <v>1986</v>
      </c>
    </row>
    <row r="414" spans="1:10" ht="60" x14ac:dyDescent="0.2">
      <c r="A414" s="269" t="s">
        <v>2108</v>
      </c>
      <c r="B414" s="270" t="s">
        <v>1814</v>
      </c>
      <c r="C414" s="270" t="s">
        <v>1102</v>
      </c>
      <c r="D414" s="270" t="s">
        <v>1814</v>
      </c>
      <c r="E414" s="293">
        <v>18900</v>
      </c>
      <c r="F414" s="289" t="s">
        <v>2109</v>
      </c>
      <c r="G414" s="290" t="s">
        <v>1111</v>
      </c>
      <c r="H414" s="291">
        <v>44638</v>
      </c>
      <c r="I414" s="291">
        <v>44849</v>
      </c>
      <c r="J414" s="292" t="s">
        <v>1986</v>
      </c>
    </row>
    <row r="415" spans="1:10" ht="60" x14ac:dyDescent="0.2">
      <c r="A415" s="269" t="s">
        <v>2110</v>
      </c>
      <c r="B415" s="270" t="s">
        <v>1814</v>
      </c>
      <c r="C415" s="270" t="s">
        <v>1102</v>
      </c>
      <c r="D415" s="270" t="s">
        <v>1814</v>
      </c>
      <c r="E415" s="293">
        <v>30000</v>
      </c>
      <c r="F415" s="289" t="s">
        <v>2111</v>
      </c>
      <c r="G415" s="290" t="s">
        <v>1111</v>
      </c>
      <c r="H415" s="291">
        <v>44641</v>
      </c>
      <c r="I415" s="291">
        <v>44849</v>
      </c>
      <c r="J415" s="292" t="s">
        <v>1986</v>
      </c>
    </row>
    <row r="416" spans="1:10" ht="60" x14ac:dyDescent="0.2">
      <c r="A416" s="269" t="s">
        <v>2112</v>
      </c>
      <c r="B416" s="270" t="s">
        <v>1814</v>
      </c>
      <c r="C416" s="270" t="s">
        <v>1102</v>
      </c>
      <c r="D416" s="270" t="s">
        <v>1814</v>
      </c>
      <c r="E416" s="293">
        <v>21000</v>
      </c>
      <c r="F416" s="289" t="s">
        <v>2113</v>
      </c>
      <c r="G416" s="290" t="s">
        <v>1111</v>
      </c>
      <c r="H416" s="291">
        <v>44641</v>
      </c>
      <c r="I416" s="291">
        <v>44849</v>
      </c>
      <c r="J416" s="292" t="s">
        <v>1986</v>
      </c>
    </row>
    <row r="417" spans="1:10" ht="72" x14ac:dyDescent="0.2">
      <c r="A417" s="269" t="s">
        <v>2114</v>
      </c>
      <c r="B417" s="270" t="s">
        <v>1814</v>
      </c>
      <c r="C417" s="270" t="s">
        <v>1102</v>
      </c>
      <c r="D417" s="270" t="s">
        <v>1814</v>
      </c>
      <c r="E417" s="293">
        <v>30000</v>
      </c>
      <c r="F417" s="289" t="s">
        <v>2115</v>
      </c>
      <c r="G417" s="290" t="s">
        <v>1111</v>
      </c>
      <c r="H417" s="291">
        <v>44651</v>
      </c>
      <c r="I417" s="291">
        <v>44849</v>
      </c>
      <c r="J417" s="292" t="s">
        <v>1986</v>
      </c>
    </row>
    <row r="418" spans="1:10" ht="60" x14ac:dyDescent="0.2">
      <c r="A418" s="269" t="s">
        <v>2116</v>
      </c>
      <c r="B418" s="270" t="s">
        <v>1814</v>
      </c>
      <c r="C418" s="270" t="s">
        <v>1102</v>
      </c>
      <c r="D418" s="270" t="s">
        <v>1814</v>
      </c>
      <c r="E418" s="293">
        <v>21000</v>
      </c>
      <c r="F418" s="289" t="s">
        <v>2117</v>
      </c>
      <c r="G418" s="290" t="s">
        <v>1111</v>
      </c>
      <c r="H418" s="291">
        <v>44651</v>
      </c>
      <c r="I418" s="291">
        <v>44849</v>
      </c>
      <c r="J418" s="292" t="s">
        <v>1986</v>
      </c>
    </row>
    <row r="419" spans="1:10" ht="72" x14ac:dyDescent="0.2">
      <c r="A419" s="269" t="s">
        <v>2118</v>
      </c>
      <c r="B419" s="270" t="s">
        <v>1814</v>
      </c>
      <c r="C419" s="270" t="s">
        <v>1102</v>
      </c>
      <c r="D419" s="270" t="s">
        <v>1814</v>
      </c>
      <c r="E419" s="293">
        <v>33000</v>
      </c>
      <c r="F419" s="289" t="s">
        <v>2119</v>
      </c>
      <c r="G419" s="290" t="s">
        <v>1111</v>
      </c>
      <c r="H419" s="291">
        <v>44651</v>
      </c>
      <c r="I419" s="291">
        <v>44849</v>
      </c>
      <c r="J419" s="292" t="s">
        <v>1986</v>
      </c>
    </row>
    <row r="420" spans="1:10" ht="72" x14ac:dyDescent="0.2">
      <c r="A420" s="269" t="s">
        <v>2120</v>
      </c>
      <c r="B420" s="270" t="s">
        <v>1814</v>
      </c>
      <c r="C420" s="270" t="s">
        <v>1102</v>
      </c>
      <c r="D420" s="270" t="s">
        <v>1814</v>
      </c>
      <c r="E420" s="293">
        <v>30000</v>
      </c>
      <c r="F420" s="289" t="s">
        <v>2121</v>
      </c>
      <c r="G420" s="290" t="s">
        <v>1111</v>
      </c>
      <c r="H420" s="291">
        <v>44651</v>
      </c>
      <c r="I420" s="291">
        <v>44849</v>
      </c>
      <c r="J420" s="292" t="s">
        <v>1986</v>
      </c>
    </row>
    <row r="421" spans="1:10" ht="60" x14ac:dyDescent="0.2">
      <c r="A421" s="269" t="s">
        <v>2122</v>
      </c>
      <c r="B421" s="270" t="s">
        <v>1814</v>
      </c>
      <c r="C421" s="270" t="s">
        <v>1102</v>
      </c>
      <c r="D421" s="270" t="s">
        <v>1814</v>
      </c>
      <c r="E421" s="293">
        <v>36000</v>
      </c>
      <c r="F421" s="289" t="s">
        <v>2123</v>
      </c>
      <c r="G421" s="290" t="s">
        <v>1111</v>
      </c>
      <c r="H421" s="291">
        <v>44651</v>
      </c>
      <c r="I421" s="291">
        <v>44849</v>
      </c>
      <c r="J421" s="292" t="s">
        <v>1986</v>
      </c>
    </row>
    <row r="422" spans="1:10" ht="60" x14ac:dyDescent="0.2">
      <c r="A422" s="269" t="s">
        <v>2124</v>
      </c>
      <c r="B422" s="270" t="s">
        <v>1814</v>
      </c>
      <c r="C422" s="270" t="s">
        <v>1102</v>
      </c>
      <c r="D422" s="270" t="s">
        <v>1814</v>
      </c>
      <c r="E422" s="293">
        <v>36000</v>
      </c>
      <c r="F422" s="289" t="s">
        <v>2125</v>
      </c>
      <c r="G422" s="290" t="s">
        <v>1111</v>
      </c>
      <c r="H422" s="291">
        <v>44651</v>
      </c>
      <c r="I422" s="291">
        <v>44849</v>
      </c>
      <c r="J422" s="292" t="s">
        <v>1986</v>
      </c>
    </row>
    <row r="423" spans="1:10" ht="72" x14ac:dyDescent="0.2">
      <c r="A423" s="269" t="s">
        <v>2126</v>
      </c>
      <c r="B423" s="270" t="s">
        <v>1814</v>
      </c>
      <c r="C423" s="270" t="s">
        <v>1102</v>
      </c>
      <c r="D423" s="270" t="s">
        <v>1814</v>
      </c>
      <c r="E423" s="293">
        <v>25200</v>
      </c>
      <c r="F423" s="289" t="s">
        <v>2127</v>
      </c>
      <c r="G423" s="290" t="s">
        <v>1111</v>
      </c>
      <c r="H423" s="291">
        <v>44651</v>
      </c>
      <c r="I423" s="291">
        <v>44849</v>
      </c>
      <c r="J423" s="292" t="s">
        <v>1986</v>
      </c>
    </row>
    <row r="424" spans="1:10" ht="60" x14ac:dyDescent="0.2">
      <c r="A424" s="269" t="s">
        <v>2128</v>
      </c>
      <c r="B424" s="270" t="s">
        <v>1814</v>
      </c>
      <c r="C424" s="270" t="s">
        <v>1102</v>
      </c>
      <c r="D424" s="270" t="s">
        <v>1814</v>
      </c>
      <c r="E424" s="293">
        <v>28800</v>
      </c>
      <c r="F424" s="289" t="s">
        <v>2129</v>
      </c>
      <c r="G424" s="290" t="s">
        <v>1111</v>
      </c>
      <c r="H424" s="291">
        <v>44651</v>
      </c>
      <c r="I424" s="291">
        <v>44849</v>
      </c>
      <c r="J424" s="292" t="s">
        <v>1986</v>
      </c>
    </row>
    <row r="425" spans="1:10" ht="60" x14ac:dyDescent="0.2">
      <c r="A425" s="269" t="s">
        <v>2130</v>
      </c>
      <c r="B425" s="270" t="s">
        <v>1814</v>
      </c>
      <c r="C425" s="270" t="s">
        <v>1102</v>
      </c>
      <c r="D425" s="270" t="s">
        <v>1814</v>
      </c>
      <c r="E425" s="293">
        <v>22800</v>
      </c>
      <c r="F425" s="289" t="s">
        <v>2131</v>
      </c>
      <c r="G425" s="290" t="s">
        <v>1111</v>
      </c>
      <c r="H425" s="291">
        <v>44651</v>
      </c>
      <c r="I425" s="291">
        <v>44849</v>
      </c>
      <c r="J425" s="292" t="s">
        <v>1986</v>
      </c>
    </row>
    <row r="426" spans="1:10" ht="60" x14ac:dyDescent="0.2">
      <c r="A426" s="269" t="s">
        <v>2132</v>
      </c>
      <c r="B426" s="270" t="s">
        <v>1814</v>
      </c>
      <c r="C426" s="270" t="s">
        <v>1102</v>
      </c>
      <c r="D426" s="270" t="s">
        <v>1814</v>
      </c>
      <c r="E426" s="293">
        <v>27000</v>
      </c>
      <c r="F426" s="289" t="s">
        <v>2133</v>
      </c>
      <c r="G426" s="290" t="s">
        <v>1111</v>
      </c>
      <c r="H426" s="291">
        <v>44651</v>
      </c>
      <c r="I426" s="291">
        <v>44849</v>
      </c>
      <c r="J426" s="292" t="s">
        <v>1986</v>
      </c>
    </row>
    <row r="427" spans="1:10" ht="72" x14ac:dyDescent="0.2">
      <c r="A427" s="269" t="s">
        <v>2134</v>
      </c>
      <c r="B427" s="270" t="s">
        <v>1814</v>
      </c>
      <c r="C427" s="270" t="s">
        <v>1102</v>
      </c>
      <c r="D427" s="270" t="s">
        <v>1814</v>
      </c>
      <c r="E427" s="293">
        <v>27000</v>
      </c>
      <c r="F427" s="289" t="s">
        <v>2135</v>
      </c>
      <c r="G427" s="290" t="s">
        <v>1111</v>
      </c>
      <c r="H427" s="291">
        <v>44651</v>
      </c>
      <c r="I427" s="291">
        <v>44849</v>
      </c>
      <c r="J427" s="292" t="s">
        <v>1986</v>
      </c>
    </row>
    <row r="428" spans="1:10" ht="72" x14ac:dyDescent="0.2">
      <c r="A428" s="269" t="s">
        <v>2136</v>
      </c>
      <c r="B428" s="270" t="s">
        <v>1814</v>
      </c>
      <c r="C428" s="270" t="s">
        <v>1102</v>
      </c>
      <c r="D428" s="270" t="s">
        <v>1814</v>
      </c>
      <c r="E428" s="293">
        <v>30000</v>
      </c>
      <c r="F428" s="289" t="s">
        <v>2137</v>
      </c>
      <c r="G428" s="290" t="s">
        <v>1111</v>
      </c>
      <c r="H428" s="291">
        <v>44651</v>
      </c>
      <c r="I428" s="291">
        <v>44849</v>
      </c>
      <c r="J428" s="292" t="s">
        <v>1986</v>
      </c>
    </row>
    <row r="429" spans="1:10" ht="72" x14ac:dyDescent="0.2">
      <c r="A429" s="269" t="s">
        <v>2138</v>
      </c>
      <c r="B429" s="270" t="s">
        <v>1814</v>
      </c>
      <c r="C429" s="270" t="s">
        <v>1102</v>
      </c>
      <c r="D429" s="270" t="s">
        <v>1814</v>
      </c>
      <c r="E429" s="293">
        <v>36000</v>
      </c>
      <c r="F429" s="289" t="s">
        <v>2139</v>
      </c>
      <c r="G429" s="290" t="s">
        <v>1111</v>
      </c>
      <c r="H429" s="291">
        <v>44651</v>
      </c>
      <c r="I429" s="291">
        <v>44849</v>
      </c>
      <c r="J429" s="292" t="s">
        <v>1986</v>
      </c>
    </row>
    <row r="430" spans="1:10" ht="60" x14ac:dyDescent="0.2">
      <c r="A430" s="269" t="s">
        <v>2140</v>
      </c>
      <c r="B430" s="270" t="s">
        <v>1814</v>
      </c>
      <c r="C430" s="270" t="s">
        <v>1102</v>
      </c>
      <c r="D430" s="270" t="s">
        <v>1814</v>
      </c>
      <c r="E430" s="293">
        <v>33000</v>
      </c>
      <c r="F430" s="289" t="s">
        <v>2141</v>
      </c>
      <c r="G430" s="290" t="s">
        <v>1111</v>
      </c>
      <c r="H430" s="291">
        <v>44651</v>
      </c>
      <c r="I430" s="291">
        <v>44849</v>
      </c>
      <c r="J430" s="292" t="s">
        <v>1986</v>
      </c>
    </row>
    <row r="431" spans="1:10" ht="60" x14ac:dyDescent="0.2">
      <c r="A431" s="269" t="s">
        <v>2142</v>
      </c>
      <c r="B431" s="270" t="s">
        <v>1814</v>
      </c>
      <c r="C431" s="270" t="s">
        <v>1102</v>
      </c>
      <c r="D431" s="270" t="s">
        <v>1814</v>
      </c>
      <c r="E431" s="293">
        <v>33000</v>
      </c>
      <c r="F431" s="289" t="s">
        <v>2143</v>
      </c>
      <c r="G431" s="290" t="s">
        <v>1111</v>
      </c>
      <c r="H431" s="291">
        <v>44651</v>
      </c>
      <c r="I431" s="291">
        <v>44849</v>
      </c>
      <c r="J431" s="292" t="s">
        <v>1986</v>
      </c>
    </row>
    <row r="432" spans="1:10" ht="72" x14ac:dyDescent="0.2">
      <c r="A432" s="269" t="s">
        <v>2144</v>
      </c>
      <c r="B432" s="270" t="s">
        <v>1814</v>
      </c>
      <c r="C432" s="270" t="s">
        <v>1102</v>
      </c>
      <c r="D432" s="270" t="s">
        <v>1814</v>
      </c>
      <c r="E432" s="293">
        <v>30000</v>
      </c>
      <c r="F432" s="289" t="s">
        <v>2145</v>
      </c>
      <c r="G432" s="290" t="s">
        <v>1111</v>
      </c>
      <c r="H432" s="291">
        <v>44651</v>
      </c>
      <c r="I432" s="291">
        <v>44849</v>
      </c>
      <c r="J432" s="292" t="s">
        <v>1986</v>
      </c>
    </row>
    <row r="433" spans="1:10" ht="60" x14ac:dyDescent="0.2">
      <c r="A433" s="269" t="s">
        <v>2146</v>
      </c>
      <c r="B433" s="270" t="s">
        <v>1814</v>
      </c>
      <c r="C433" s="270" t="s">
        <v>1102</v>
      </c>
      <c r="D433" s="270" t="s">
        <v>1814</v>
      </c>
      <c r="E433" s="293">
        <v>33000</v>
      </c>
      <c r="F433" s="289" t="s">
        <v>2147</v>
      </c>
      <c r="G433" s="290" t="s">
        <v>1111</v>
      </c>
      <c r="H433" s="291">
        <v>44659</v>
      </c>
      <c r="I433" s="291">
        <v>44849</v>
      </c>
      <c r="J433" s="292" t="s">
        <v>1986</v>
      </c>
    </row>
    <row r="434" spans="1:10" ht="72" x14ac:dyDescent="0.2">
      <c r="A434" s="269" t="s">
        <v>2148</v>
      </c>
      <c r="B434" s="270" t="s">
        <v>1814</v>
      </c>
      <c r="C434" s="270" t="s">
        <v>1102</v>
      </c>
      <c r="D434" s="270" t="s">
        <v>1814</v>
      </c>
      <c r="E434" s="293">
        <v>36000</v>
      </c>
      <c r="F434" s="289" t="s">
        <v>2149</v>
      </c>
      <c r="G434" s="290" t="s">
        <v>1111</v>
      </c>
      <c r="H434" s="291">
        <v>44659</v>
      </c>
      <c r="I434" s="291">
        <v>44849</v>
      </c>
      <c r="J434" s="292" t="s">
        <v>1986</v>
      </c>
    </row>
    <row r="435" spans="1:10" ht="60" x14ac:dyDescent="0.2">
      <c r="A435" s="269" t="s">
        <v>2150</v>
      </c>
      <c r="B435" s="270" t="s">
        <v>1814</v>
      </c>
      <c r="C435" s="270" t="s">
        <v>1102</v>
      </c>
      <c r="D435" s="270" t="s">
        <v>1814</v>
      </c>
      <c r="E435" s="293">
        <v>24000</v>
      </c>
      <c r="F435" s="289" t="s">
        <v>2151</v>
      </c>
      <c r="G435" s="290" t="s">
        <v>1111</v>
      </c>
      <c r="H435" s="291">
        <v>44659</v>
      </c>
      <c r="I435" s="291">
        <v>44849</v>
      </c>
      <c r="J435" s="292" t="s">
        <v>1986</v>
      </c>
    </row>
    <row r="436" spans="1:10" ht="72" x14ac:dyDescent="0.2">
      <c r="A436" s="269" t="s">
        <v>2152</v>
      </c>
      <c r="B436" s="270" t="s">
        <v>1814</v>
      </c>
      <c r="C436" s="270" t="s">
        <v>1102</v>
      </c>
      <c r="D436" s="270" t="s">
        <v>1814</v>
      </c>
      <c r="E436" s="293">
        <v>36000</v>
      </c>
      <c r="F436" s="289" t="s">
        <v>2153</v>
      </c>
      <c r="G436" s="290" t="s">
        <v>1111</v>
      </c>
      <c r="H436" s="291">
        <v>44678</v>
      </c>
      <c r="I436" s="291">
        <v>44849</v>
      </c>
      <c r="J436" s="292" t="s">
        <v>1986</v>
      </c>
    </row>
    <row r="437" spans="1:10" ht="60" x14ac:dyDescent="0.2">
      <c r="A437" s="269" t="s">
        <v>2154</v>
      </c>
      <c r="B437" s="270" t="s">
        <v>2155</v>
      </c>
      <c r="C437" s="270" t="s">
        <v>1102</v>
      </c>
      <c r="D437" s="270" t="s">
        <v>2155</v>
      </c>
      <c r="E437" s="293">
        <v>62418</v>
      </c>
      <c r="F437" s="289" t="s">
        <v>2156</v>
      </c>
      <c r="G437" s="290" t="s">
        <v>1111</v>
      </c>
      <c r="H437" s="291">
        <v>44680</v>
      </c>
      <c r="I437" s="291">
        <v>44849</v>
      </c>
      <c r="J437" s="292" t="s">
        <v>1986</v>
      </c>
    </row>
    <row r="438" spans="1:10" ht="60" x14ac:dyDescent="0.2">
      <c r="A438" s="269" t="s">
        <v>2157</v>
      </c>
      <c r="B438" s="270" t="s">
        <v>2158</v>
      </c>
      <c r="C438" s="270" t="s">
        <v>1102</v>
      </c>
      <c r="D438" s="270" t="s">
        <v>2158</v>
      </c>
      <c r="E438" s="293">
        <v>48000</v>
      </c>
      <c r="F438" s="289" t="s">
        <v>2159</v>
      </c>
      <c r="G438" s="290" t="s">
        <v>1111</v>
      </c>
      <c r="H438" s="291">
        <v>44680</v>
      </c>
      <c r="I438" s="291">
        <v>44849</v>
      </c>
      <c r="J438" s="292" t="s">
        <v>1986</v>
      </c>
    </row>
    <row r="439" spans="1:10" ht="60" x14ac:dyDescent="0.2">
      <c r="A439" s="269" t="s">
        <v>2160</v>
      </c>
      <c r="B439" s="270" t="s">
        <v>2161</v>
      </c>
      <c r="C439" s="270" t="s">
        <v>1102</v>
      </c>
      <c r="D439" s="270" t="s">
        <v>2161</v>
      </c>
      <c r="E439" s="293">
        <v>42000</v>
      </c>
      <c r="F439" s="289" t="s">
        <v>2162</v>
      </c>
      <c r="G439" s="290" t="s">
        <v>1111</v>
      </c>
      <c r="H439" s="291">
        <v>44680</v>
      </c>
      <c r="I439" s="291">
        <v>44849</v>
      </c>
      <c r="J439" s="292" t="s">
        <v>1986</v>
      </c>
    </row>
    <row r="440" spans="1:10" ht="60" x14ac:dyDescent="0.2">
      <c r="A440" s="269" t="s">
        <v>2163</v>
      </c>
      <c r="B440" s="270" t="s">
        <v>2164</v>
      </c>
      <c r="C440" s="270" t="s">
        <v>1102</v>
      </c>
      <c r="D440" s="270" t="s">
        <v>2164</v>
      </c>
      <c r="E440" s="293">
        <v>39000</v>
      </c>
      <c r="F440" s="289" t="s">
        <v>2165</v>
      </c>
      <c r="G440" s="290" t="s">
        <v>1111</v>
      </c>
      <c r="H440" s="291">
        <v>44680</v>
      </c>
      <c r="I440" s="291">
        <v>44849</v>
      </c>
      <c r="J440" s="292" t="s">
        <v>1986</v>
      </c>
    </row>
    <row r="441" spans="1:10" ht="60" x14ac:dyDescent="0.2">
      <c r="A441" s="269" t="s">
        <v>2166</v>
      </c>
      <c r="B441" s="270" t="s">
        <v>2167</v>
      </c>
      <c r="C441" s="270" t="s">
        <v>1102</v>
      </c>
      <c r="D441" s="270" t="s">
        <v>2167</v>
      </c>
      <c r="E441" s="293">
        <v>63000</v>
      </c>
      <c r="F441" s="289" t="s">
        <v>2168</v>
      </c>
      <c r="G441" s="290" t="s">
        <v>1111</v>
      </c>
      <c r="H441" s="291">
        <v>44680</v>
      </c>
      <c r="I441" s="291">
        <v>44849</v>
      </c>
      <c r="J441" s="292" t="s">
        <v>1986</v>
      </c>
    </row>
    <row r="442" spans="1:10" ht="60" x14ac:dyDescent="0.2">
      <c r="A442" s="269" t="s">
        <v>2169</v>
      </c>
      <c r="B442" s="270" t="s">
        <v>2170</v>
      </c>
      <c r="C442" s="270" t="s">
        <v>1102</v>
      </c>
      <c r="D442" s="270" t="s">
        <v>2170</v>
      </c>
      <c r="E442" s="293">
        <v>40950</v>
      </c>
      <c r="F442" s="289" t="s">
        <v>2171</v>
      </c>
      <c r="G442" s="290" t="s">
        <v>1111</v>
      </c>
      <c r="H442" s="291">
        <v>44680</v>
      </c>
      <c r="I442" s="291">
        <v>44849</v>
      </c>
      <c r="J442" s="292" t="s">
        <v>1986</v>
      </c>
    </row>
    <row r="443" spans="1:10" ht="72" x14ac:dyDescent="0.2">
      <c r="A443" s="269" t="s">
        <v>2172</v>
      </c>
      <c r="B443" s="270" t="s">
        <v>2173</v>
      </c>
      <c r="C443" s="270" t="s">
        <v>1102</v>
      </c>
      <c r="D443" s="270" t="s">
        <v>2173</v>
      </c>
      <c r="E443" s="293">
        <v>39307.199999999997</v>
      </c>
      <c r="F443" s="289" t="s">
        <v>1891</v>
      </c>
      <c r="G443" s="290" t="s">
        <v>1111</v>
      </c>
      <c r="H443" s="291">
        <v>44687</v>
      </c>
      <c r="I443" s="291">
        <v>44926</v>
      </c>
      <c r="J443" s="292" t="s">
        <v>1986</v>
      </c>
    </row>
    <row r="444" spans="1:10" ht="48" x14ac:dyDescent="0.2">
      <c r="A444" s="269" t="s">
        <v>2174</v>
      </c>
      <c r="B444" s="270" t="s">
        <v>2175</v>
      </c>
      <c r="C444" s="270" t="s">
        <v>1102</v>
      </c>
      <c r="D444" s="270" t="s">
        <v>2175</v>
      </c>
      <c r="E444" s="293">
        <v>99547.199999999997</v>
      </c>
      <c r="F444" s="289" t="s">
        <v>2176</v>
      </c>
      <c r="G444" s="290" t="s">
        <v>1111</v>
      </c>
      <c r="H444" s="291">
        <v>44687</v>
      </c>
      <c r="I444" s="291">
        <v>44926</v>
      </c>
      <c r="J444" s="292" t="s">
        <v>1986</v>
      </c>
    </row>
    <row r="445" spans="1:10" ht="60" x14ac:dyDescent="0.2">
      <c r="A445" s="269" t="s">
        <v>2177</v>
      </c>
      <c r="B445" s="270" t="s">
        <v>1814</v>
      </c>
      <c r="C445" s="270" t="s">
        <v>1102</v>
      </c>
      <c r="D445" s="270" t="s">
        <v>1814</v>
      </c>
      <c r="E445" s="293">
        <v>22500</v>
      </c>
      <c r="F445" s="289" t="s">
        <v>2178</v>
      </c>
      <c r="G445" s="290" t="s">
        <v>1111</v>
      </c>
      <c r="H445" s="291">
        <v>44711</v>
      </c>
      <c r="I445" s="291">
        <v>44849</v>
      </c>
      <c r="J445" s="292" t="s">
        <v>1986</v>
      </c>
    </row>
    <row r="446" spans="1:10" ht="84" x14ac:dyDescent="0.2">
      <c r="A446" s="269" t="s">
        <v>2179</v>
      </c>
      <c r="B446" s="270" t="s">
        <v>1814</v>
      </c>
      <c r="C446" s="270" t="s">
        <v>1102</v>
      </c>
      <c r="D446" s="270" t="s">
        <v>1814</v>
      </c>
      <c r="E446" s="293">
        <v>25000</v>
      </c>
      <c r="F446" s="289" t="s">
        <v>2180</v>
      </c>
      <c r="G446" s="290" t="s">
        <v>1111</v>
      </c>
      <c r="H446" s="291">
        <v>44777</v>
      </c>
      <c r="I446" s="291">
        <v>44819</v>
      </c>
      <c r="J446" s="292" t="s">
        <v>1986</v>
      </c>
    </row>
    <row r="447" spans="1:10" ht="84" x14ac:dyDescent="0.2">
      <c r="A447" s="269" t="s">
        <v>2181</v>
      </c>
      <c r="B447" s="270" t="s">
        <v>1814</v>
      </c>
      <c r="C447" s="270" t="s">
        <v>1102</v>
      </c>
      <c r="D447" s="270" t="s">
        <v>1814</v>
      </c>
      <c r="E447" s="293">
        <v>30000</v>
      </c>
      <c r="F447" s="289" t="s">
        <v>2182</v>
      </c>
      <c r="G447" s="290" t="s">
        <v>1111</v>
      </c>
      <c r="H447" s="291">
        <v>44781</v>
      </c>
      <c r="I447" s="291">
        <v>44854</v>
      </c>
      <c r="J447" s="292" t="s">
        <v>1986</v>
      </c>
    </row>
    <row r="448" spans="1:10" ht="72" x14ac:dyDescent="0.2">
      <c r="A448" s="269" t="s">
        <v>2183</v>
      </c>
      <c r="B448" s="270" t="s">
        <v>1814</v>
      </c>
      <c r="C448" s="178" t="s">
        <v>1102</v>
      </c>
      <c r="D448" s="270" t="s">
        <v>1814</v>
      </c>
      <c r="E448" s="293">
        <v>33000</v>
      </c>
      <c r="F448" s="289" t="s">
        <v>2184</v>
      </c>
      <c r="G448" s="290" t="s">
        <v>1111</v>
      </c>
      <c r="H448" s="291">
        <v>44588</v>
      </c>
      <c r="I448" s="291">
        <v>44896</v>
      </c>
      <c r="J448" s="292" t="s">
        <v>1986</v>
      </c>
    </row>
    <row r="449" spans="1:10" ht="60" x14ac:dyDescent="0.2">
      <c r="A449" s="269" t="s">
        <v>2185</v>
      </c>
      <c r="B449" s="270" t="s">
        <v>1814</v>
      </c>
      <c r="C449" s="178" t="s">
        <v>1102</v>
      </c>
      <c r="D449" s="270" t="s">
        <v>1814</v>
      </c>
      <c r="E449" s="293">
        <v>25800</v>
      </c>
      <c r="F449" s="289" t="s">
        <v>2186</v>
      </c>
      <c r="G449" s="290" t="s">
        <v>1111</v>
      </c>
      <c r="H449" s="291">
        <v>44628</v>
      </c>
      <c r="I449" s="291">
        <v>44849</v>
      </c>
      <c r="J449" s="292" t="s">
        <v>1986</v>
      </c>
    </row>
    <row r="450" spans="1:10" ht="60" x14ac:dyDescent="0.2">
      <c r="A450" s="269" t="s">
        <v>2187</v>
      </c>
      <c r="B450" s="270" t="s">
        <v>1814</v>
      </c>
      <c r="C450" s="178" t="s">
        <v>1102</v>
      </c>
      <c r="D450" s="270" t="s">
        <v>1814</v>
      </c>
      <c r="E450" s="293">
        <v>36600</v>
      </c>
      <c r="F450" s="289" t="s">
        <v>2188</v>
      </c>
      <c r="G450" s="290" t="s">
        <v>1111</v>
      </c>
      <c r="H450" s="291">
        <v>44628</v>
      </c>
      <c r="I450" s="291">
        <v>44849</v>
      </c>
      <c r="J450" s="292" t="s">
        <v>1986</v>
      </c>
    </row>
    <row r="451" spans="1:10" ht="60" x14ac:dyDescent="0.2">
      <c r="A451" s="269" t="s">
        <v>2189</v>
      </c>
      <c r="B451" s="270" t="s">
        <v>1814</v>
      </c>
      <c r="C451" s="178" t="s">
        <v>1102</v>
      </c>
      <c r="D451" s="270" t="s">
        <v>1814</v>
      </c>
      <c r="E451" s="293">
        <v>36000</v>
      </c>
      <c r="F451" s="289" t="s">
        <v>2190</v>
      </c>
      <c r="G451" s="290" t="s">
        <v>1111</v>
      </c>
      <c r="H451" s="291">
        <v>44628</v>
      </c>
      <c r="I451" s="291">
        <v>44849</v>
      </c>
      <c r="J451" s="292" t="s">
        <v>1986</v>
      </c>
    </row>
    <row r="452" spans="1:10" ht="60" x14ac:dyDescent="0.2">
      <c r="A452" s="269" t="s">
        <v>2191</v>
      </c>
      <c r="B452" s="270" t="s">
        <v>1814</v>
      </c>
      <c r="C452" s="178" t="s">
        <v>1102</v>
      </c>
      <c r="D452" s="270" t="s">
        <v>1814</v>
      </c>
      <c r="E452" s="293">
        <v>20400</v>
      </c>
      <c r="F452" s="289" t="s">
        <v>2192</v>
      </c>
      <c r="G452" s="290" t="s">
        <v>1111</v>
      </c>
      <c r="H452" s="291">
        <v>44628</v>
      </c>
      <c r="I452" s="291">
        <v>44849</v>
      </c>
      <c r="J452" s="292" t="s">
        <v>1986</v>
      </c>
    </row>
    <row r="453" spans="1:10" ht="48" x14ac:dyDescent="0.2">
      <c r="A453" s="269" t="s">
        <v>2193</v>
      </c>
      <c r="B453" s="270" t="s">
        <v>1814</v>
      </c>
      <c r="C453" s="178" t="s">
        <v>1102</v>
      </c>
      <c r="D453" s="270" t="s">
        <v>1814</v>
      </c>
      <c r="E453" s="293">
        <v>27000</v>
      </c>
      <c r="F453" s="289" t="s">
        <v>2194</v>
      </c>
      <c r="G453" s="290" t="s">
        <v>1111</v>
      </c>
      <c r="H453" s="291">
        <v>44634</v>
      </c>
      <c r="I453" s="291">
        <v>44849</v>
      </c>
      <c r="J453" s="292" t="s">
        <v>1986</v>
      </c>
    </row>
    <row r="454" spans="1:10" ht="72" x14ac:dyDescent="0.2">
      <c r="A454" s="269" t="s">
        <v>2195</v>
      </c>
      <c r="B454" s="270" t="s">
        <v>1814</v>
      </c>
      <c r="C454" s="178" t="s">
        <v>1102</v>
      </c>
      <c r="D454" s="270" t="s">
        <v>1814</v>
      </c>
      <c r="E454" s="293">
        <v>35400</v>
      </c>
      <c r="F454" s="289" t="s">
        <v>1838</v>
      </c>
      <c r="G454" s="290" t="s">
        <v>1104</v>
      </c>
      <c r="H454" s="291">
        <v>44634</v>
      </c>
      <c r="I454" s="291" t="s">
        <v>1918</v>
      </c>
      <c r="J454" s="292" t="s">
        <v>1986</v>
      </c>
    </row>
    <row r="455" spans="1:10" ht="60" x14ac:dyDescent="0.2">
      <c r="A455" s="269" t="s">
        <v>2196</v>
      </c>
      <c r="B455" s="270" t="s">
        <v>1814</v>
      </c>
      <c r="C455" s="178" t="s">
        <v>1102</v>
      </c>
      <c r="D455" s="270" t="s">
        <v>1814</v>
      </c>
      <c r="E455" s="293">
        <v>24000</v>
      </c>
      <c r="F455" s="289" t="s">
        <v>2197</v>
      </c>
      <c r="G455" s="290" t="s">
        <v>1111</v>
      </c>
      <c r="H455" s="291">
        <v>44638</v>
      </c>
      <c r="I455" s="291">
        <v>44849</v>
      </c>
      <c r="J455" s="292" t="s">
        <v>1986</v>
      </c>
    </row>
    <row r="456" spans="1:10" ht="60" x14ac:dyDescent="0.2">
      <c r="A456" s="269" t="s">
        <v>2198</v>
      </c>
      <c r="B456" s="270" t="s">
        <v>1814</v>
      </c>
      <c r="C456" s="178" t="s">
        <v>1102</v>
      </c>
      <c r="D456" s="270" t="s">
        <v>1814</v>
      </c>
      <c r="E456" s="293">
        <v>36000</v>
      </c>
      <c r="F456" s="289" t="s">
        <v>2199</v>
      </c>
      <c r="G456" s="290" t="s">
        <v>1111</v>
      </c>
      <c r="H456" s="291">
        <v>44638</v>
      </c>
      <c r="I456" s="291">
        <v>44849</v>
      </c>
      <c r="J456" s="292" t="s">
        <v>1986</v>
      </c>
    </row>
    <row r="457" spans="1:10" ht="60" x14ac:dyDescent="0.2">
      <c r="A457" s="269" t="s">
        <v>2200</v>
      </c>
      <c r="B457" s="270" t="s">
        <v>1814</v>
      </c>
      <c r="C457" s="178" t="s">
        <v>1102</v>
      </c>
      <c r="D457" s="270" t="s">
        <v>1814</v>
      </c>
      <c r="E457" s="293">
        <v>33000</v>
      </c>
      <c r="F457" s="289" t="s">
        <v>2201</v>
      </c>
      <c r="G457" s="290" t="s">
        <v>1111</v>
      </c>
      <c r="H457" s="291">
        <v>44638</v>
      </c>
      <c r="I457" s="291">
        <v>44849</v>
      </c>
      <c r="J457" s="292" t="s">
        <v>1986</v>
      </c>
    </row>
    <row r="458" spans="1:10" ht="60" x14ac:dyDescent="0.2">
      <c r="A458" s="269" t="s">
        <v>2202</v>
      </c>
      <c r="B458" s="270" t="s">
        <v>1814</v>
      </c>
      <c r="C458" s="178" t="s">
        <v>1102</v>
      </c>
      <c r="D458" s="270" t="s">
        <v>1814</v>
      </c>
      <c r="E458" s="293">
        <v>30000</v>
      </c>
      <c r="F458" s="289" t="s">
        <v>2203</v>
      </c>
      <c r="G458" s="290" t="s">
        <v>1111</v>
      </c>
      <c r="H458" s="291">
        <v>44638</v>
      </c>
      <c r="I458" s="291">
        <v>44849</v>
      </c>
      <c r="J458" s="292" t="s">
        <v>1986</v>
      </c>
    </row>
    <row r="459" spans="1:10" ht="60" x14ac:dyDescent="0.2">
      <c r="A459" s="269" t="s">
        <v>2204</v>
      </c>
      <c r="B459" s="270" t="s">
        <v>1814</v>
      </c>
      <c r="C459" s="178" t="s">
        <v>1102</v>
      </c>
      <c r="D459" s="270" t="s">
        <v>1814</v>
      </c>
      <c r="E459" s="293">
        <v>36000</v>
      </c>
      <c r="F459" s="289" t="s">
        <v>2205</v>
      </c>
      <c r="G459" s="290" t="s">
        <v>1111</v>
      </c>
      <c r="H459" s="291">
        <v>44638</v>
      </c>
      <c r="I459" s="291">
        <v>44849</v>
      </c>
      <c r="J459" s="292" t="s">
        <v>1986</v>
      </c>
    </row>
    <row r="460" spans="1:10" ht="60" x14ac:dyDescent="0.2">
      <c r="A460" s="269" t="s">
        <v>2206</v>
      </c>
      <c r="B460" s="270" t="s">
        <v>1814</v>
      </c>
      <c r="C460" s="178" t="s">
        <v>1102</v>
      </c>
      <c r="D460" s="270" t="s">
        <v>1814</v>
      </c>
      <c r="E460" s="293">
        <v>30000</v>
      </c>
      <c r="F460" s="289" t="s">
        <v>2207</v>
      </c>
      <c r="G460" s="290" t="s">
        <v>1111</v>
      </c>
      <c r="H460" s="291">
        <v>44642</v>
      </c>
      <c r="I460" s="291">
        <v>44849</v>
      </c>
      <c r="J460" s="292" t="s">
        <v>1986</v>
      </c>
    </row>
    <row r="461" spans="1:10" ht="60" x14ac:dyDescent="0.2">
      <c r="A461" s="269" t="s">
        <v>2208</v>
      </c>
      <c r="B461" s="270" t="s">
        <v>1814</v>
      </c>
      <c r="C461" s="178" t="s">
        <v>1102</v>
      </c>
      <c r="D461" s="270" t="s">
        <v>1814</v>
      </c>
      <c r="E461" s="293">
        <v>33000</v>
      </c>
      <c r="F461" s="289" t="s">
        <v>2209</v>
      </c>
      <c r="G461" s="290" t="s">
        <v>1111</v>
      </c>
      <c r="H461" s="291">
        <v>44642</v>
      </c>
      <c r="I461" s="291">
        <v>44849</v>
      </c>
      <c r="J461" s="292" t="s">
        <v>1986</v>
      </c>
    </row>
    <row r="462" spans="1:10" ht="60" x14ac:dyDescent="0.2">
      <c r="A462" s="269" t="s">
        <v>2210</v>
      </c>
      <c r="B462" s="270" t="s">
        <v>1814</v>
      </c>
      <c r="C462" s="178" t="s">
        <v>1102</v>
      </c>
      <c r="D462" s="270" t="s">
        <v>1814</v>
      </c>
      <c r="E462" s="293">
        <v>31500</v>
      </c>
      <c r="F462" s="289" t="s">
        <v>2211</v>
      </c>
      <c r="G462" s="290" t="s">
        <v>1111</v>
      </c>
      <c r="H462" s="291">
        <v>44642</v>
      </c>
      <c r="I462" s="291">
        <v>44849</v>
      </c>
      <c r="J462" s="292" t="s">
        <v>1986</v>
      </c>
    </row>
    <row r="463" spans="1:10" ht="72" x14ac:dyDescent="0.2">
      <c r="A463" s="269" t="s">
        <v>2212</v>
      </c>
      <c r="B463" s="270" t="s">
        <v>1814</v>
      </c>
      <c r="C463" s="178" t="s">
        <v>1102</v>
      </c>
      <c r="D463" s="270" t="s">
        <v>1814</v>
      </c>
      <c r="E463" s="293">
        <v>30000</v>
      </c>
      <c r="F463" s="289" t="s">
        <v>2213</v>
      </c>
      <c r="G463" s="290" t="s">
        <v>1111</v>
      </c>
      <c r="H463" s="291">
        <v>44642</v>
      </c>
      <c r="I463" s="291">
        <v>44849</v>
      </c>
      <c r="J463" s="292" t="s">
        <v>1986</v>
      </c>
    </row>
    <row r="464" spans="1:10" ht="60" x14ac:dyDescent="0.2">
      <c r="A464" s="269" t="s">
        <v>2214</v>
      </c>
      <c r="B464" s="270" t="s">
        <v>1814</v>
      </c>
      <c r="C464" s="178" t="s">
        <v>1102</v>
      </c>
      <c r="D464" s="270" t="s">
        <v>1814</v>
      </c>
      <c r="E464" s="293">
        <v>31578</v>
      </c>
      <c r="F464" s="289" t="s">
        <v>2215</v>
      </c>
      <c r="G464" s="290" t="s">
        <v>1111</v>
      </c>
      <c r="H464" s="291">
        <v>44642</v>
      </c>
      <c r="I464" s="291">
        <v>44849</v>
      </c>
      <c r="J464" s="292" t="s">
        <v>1986</v>
      </c>
    </row>
    <row r="465" spans="1:10" ht="72" x14ac:dyDescent="0.2">
      <c r="A465" s="269" t="s">
        <v>2216</v>
      </c>
      <c r="B465" s="270" t="s">
        <v>1814</v>
      </c>
      <c r="C465" s="178" t="s">
        <v>1102</v>
      </c>
      <c r="D465" s="270" t="s">
        <v>1814</v>
      </c>
      <c r="E465" s="293">
        <v>22800</v>
      </c>
      <c r="F465" s="289" t="s">
        <v>2217</v>
      </c>
      <c r="G465" s="290" t="s">
        <v>1111</v>
      </c>
      <c r="H465" s="291">
        <v>44642</v>
      </c>
      <c r="I465" s="291">
        <v>44849</v>
      </c>
      <c r="J465" s="292" t="s">
        <v>1986</v>
      </c>
    </row>
    <row r="466" spans="1:10" ht="60" x14ac:dyDescent="0.2">
      <c r="A466" s="269" t="s">
        <v>2218</v>
      </c>
      <c r="B466" s="270" t="s">
        <v>1814</v>
      </c>
      <c r="C466" s="178" t="s">
        <v>1102</v>
      </c>
      <c r="D466" s="270" t="s">
        <v>1814</v>
      </c>
      <c r="E466" s="293">
        <v>24000</v>
      </c>
      <c r="F466" s="289" t="s">
        <v>2219</v>
      </c>
      <c r="G466" s="290" t="s">
        <v>1111</v>
      </c>
      <c r="H466" s="291">
        <v>44642</v>
      </c>
      <c r="I466" s="291">
        <v>44849</v>
      </c>
      <c r="J466" s="292" t="s">
        <v>1986</v>
      </c>
    </row>
    <row r="467" spans="1:10" ht="72" x14ac:dyDescent="0.2">
      <c r="A467" s="269" t="s">
        <v>2220</v>
      </c>
      <c r="B467" s="270" t="s">
        <v>1814</v>
      </c>
      <c r="C467" s="178" t="s">
        <v>1102</v>
      </c>
      <c r="D467" s="270" t="s">
        <v>1814</v>
      </c>
      <c r="E467" s="293">
        <v>32400</v>
      </c>
      <c r="F467" s="289" t="s">
        <v>2221</v>
      </c>
      <c r="G467" s="290" t="s">
        <v>1111</v>
      </c>
      <c r="H467" s="291">
        <v>44642</v>
      </c>
      <c r="I467" s="291">
        <v>44849</v>
      </c>
      <c r="J467" s="292" t="s">
        <v>1986</v>
      </c>
    </row>
    <row r="468" spans="1:10" ht="60" x14ac:dyDescent="0.2">
      <c r="A468" s="269" t="s">
        <v>2222</v>
      </c>
      <c r="B468" s="270" t="s">
        <v>1814</v>
      </c>
      <c r="C468" s="178" t="s">
        <v>1102</v>
      </c>
      <c r="D468" s="270" t="s">
        <v>1814</v>
      </c>
      <c r="E468" s="293">
        <v>24000</v>
      </c>
      <c r="F468" s="289" t="s">
        <v>2223</v>
      </c>
      <c r="G468" s="290" t="s">
        <v>1111</v>
      </c>
      <c r="H468" s="291">
        <v>44645</v>
      </c>
      <c r="I468" s="291">
        <v>44849</v>
      </c>
      <c r="J468" s="292" t="s">
        <v>1986</v>
      </c>
    </row>
    <row r="469" spans="1:10" ht="72" x14ac:dyDescent="0.2">
      <c r="A469" s="269" t="s">
        <v>2224</v>
      </c>
      <c r="B469" s="270" t="s">
        <v>1814</v>
      </c>
      <c r="C469" s="178" t="s">
        <v>1102</v>
      </c>
      <c r="D469" s="270" t="s">
        <v>1814</v>
      </c>
      <c r="E469" s="293">
        <v>31800</v>
      </c>
      <c r="F469" s="289" t="s">
        <v>2225</v>
      </c>
      <c r="G469" s="290" t="s">
        <v>1111</v>
      </c>
      <c r="H469" s="291">
        <v>44645</v>
      </c>
      <c r="I469" s="291">
        <v>44849</v>
      </c>
      <c r="J469" s="292" t="s">
        <v>1986</v>
      </c>
    </row>
    <row r="470" spans="1:10" ht="72" x14ac:dyDescent="0.2">
      <c r="A470" s="269" t="s">
        <v>2226</v>
      </c>
      <c r="B470" s="270" t="s">
        <v>1814</v>
      </c>
      <c r="C470" s="178" t="s">
        <v>1102</v>
      </c>
      <c r="D470" s="270" t="s">
        <v>1814</v>
      </c>
      <c r="E470" s="293">
        <v>36000</v>
      </c>
      <c r="F470" s="289" t="s">
        <v>2227</v>
      </c>
      <c r="G470" s="290" t="s">
        <v>1111</v>
      </c>
      <c r="H470" s="291">
        <v>44645</v>
      </c>
      <c r="I470" s="291">
        <v>44849</v>
      </c>
      <c r="J470" s="292" t="s">
        <v>1986</v>
      </c>
    </row>
    <row r="471" spans="1:10" ht="60" x14ac:dyDescent="0.2">
      <c r="A471" s="269" t="s">
        <v>2228</v>
      </c>
      <c r="B471" s="270" t="s">
        <v>1814</v>
      </c>
      <c r="C471" s="178" t="s">
        <v>1102</v>
      </c>
      <c r="D471" s="270" t="s">
        <v>1814</v>
      </c>
      <c r="E471" s="293">
        <v>27000</v>
      </c>
      <c r="F471" s="289" t="s">
        <v>2229</v>
      </c>
      <c r="G471" s="290" t="s">
        <v>1111</v>
      </c>
      <c r="H471" s="291">
        <v>44645</v>
      </c>
      <c r="I471" s="291">
        <v>44849</v>
      </c>
      <c r="J471" s="292" t="s">
        <v>1986</v>
      </c>
    </row>
    <row r="472" spans="1:10" ht="72" x14ac:dyDescent="0.2">
      <c r="A472" s="269" t="s">
        <v>2230</v>
      </c>
      <c r="B472" s="270" t="s">
        <v>1814</v>
      </c>
      <c r="C472" s="178" t="s">
        <v>1102</v>
      </c>
      <c r="D472" s="270" t="s">
        <v>1814</v>
      </c>
      <c r="E472" s="293">
        <v>36000</v>
      </c>
      <c r="F472" s="289" t="s">
        <v>2231</v>
      </c>
      <c r="G472" s="290" t="s">
        <v>1111</v>
      </c>
      <c r="H472" s="291">
        <v>44651</v>
      </c>
      <c r="I472" s="291">
        <v>44849</v>
      </c>
      <c r="J472" s="292" t="s">
        <v>1986</v>
      </c>
    </row>
    <row r="473" spans="1:10" ht="60" x14ac:dyDescent="0.2">
      <c r="A473" s="269" t="s">
        <v>2232</v>
      </c>
      <c r="B473" s="270" t="s">
        <v>1814</v>
      </c>
      <c r="C473" s="178" t="s">
        <v>1102</v>
      </c>
      <c r="D473" s="270" t="s">
        <v>1814</v>
      </c>
      <c r="E473" s="293">
        <v>33000</v>
      </c>
      <c r="F473" s="289" t="s">
        <v>2233</v>
      </c>
      <c r="G473" s="290" t="s">
        <v>1111</v>
      </c>
      <c r="H473" s="291">
        <v>44652</v>
      </c>
      <c r="I473" s="291">
        <v>44849</v>
      </c>
      <c r="J473" s="292" t="s">
        <v>1986</v>
      </c>
    </row>
    <row r="474" spans="1:10" ht="60" x14ac:dyDescent="0.2">
      <c r="A474" s="269" t="s">
        <v>2234</v>
      </c>
      <c r="B474" s="270" t="s">
        <v>1814</v>
      </c>
      <c r="C474" s="178" t="s">
        <v>1102</v>
      </c>
      <c r="D474" s="270" t="s">
        <v>1814</v>
      </c>
      <c r="E474" s="293">
        <v>21000</v>
      </c>
      <c r="F474" s="289" t="s">
        <v>2123</v>
      </c>
      <c r="G474" s="290" t="s">
        <v>1111</v>
      </c>
      <c r="H474" s="291">
        <v>44655</v>
      </c>
      <c r="I474" s="291">
        <v>44849</v>
      </c>
      <c r="J474" s="292" t="s">
        <v>1986</v>
      </c>
    </row>
    <row r="475" spans="1:10" ht="72" x14ac:dyDescent="0.2">
      <c r="A475" s="269" t="s">
        <v>2235</v>
      </c>
      <c r="B475" s="270" t="s">
        <v>1814</v>
      </c>
      <c r="C475" s="178" t="s">
        <v>1102</v>
      </c>
      <c r="D475" s="270" t="s">
        <v>1814</v>
      </c>
      <c r="E475" s="293">
        <v>30000</v>
      </c>
      <c r="F475" s="289" t="s">
        <v>2236</v>
      </c>
      <c r="G475" s="290" t="s">
        <v>1111</v>
      </c>
      <c r="H475" s="291">
        <v>44658</v>
      </c>
      <c r="I475" s="291">
        <v>44849</v>
      </c>
      <c r="J475" s="292" t="s">
        <v>1986</v>
      </c>
    </row>
    <row r="476" spans="1:10" ht="60" x14ac:dyDescent="0.2">
      <c r="A476" s="269" t="s">
        <v>2237</v>
      </c>
      <c r="B476" s="270" t="s">
        <v>2238</v>
      </c>
      <c r="C476" s="178" t="s">
        <v>1102</v>
      </c>
      <c r="D476" s="270" t="s">
        <v>2238</v>
      </c>
      <c r="E476" s="293">
        <v>57000</v>
      </c>
      <c r="F476" s="289" t="s">
        <v>2239</v>
      </c>
      <c r="G476" s="290" t="s">
        <v>1111</v>
      </c>
      <c r="H476" s="291">
        <v>44677</v>
      </c>
      <c r="I476" s="291">
        <v>44849</v>
      </c>
      <c r="J476" s="292" t="s">
        <v>1986</v>
      </c>
    </row>
    <row r="477" spans="1:10" ht="60" x14ac:dyDescent="0.2">
      <c r="A477" s="269" t="s">
        <v>2240</v>
      </c>
      <c r="B477" s="270" t="s">
        <v>2241</v>
      </c>
      <c r="C477" s="178" t="s">
        <v>1102</v>
      </c>
      <c r="D477" s="270" t="s">
        <v>2241</v>
      </c>
      <c r="E477" s="293">
        <v>39000</v>
      </c>
      <c r="F477" s="289" t="s">
        <v>2242</v>
      </c>
      <c r="G477" s="290" t="s">
        <v>1111</v>
      </c>
      <c r="H477" s="291">
        <v>44677</v>
      </c>
      <c r="I477" s="291">
        <v>44849</v>
      </c>
      <c r="J477" s="292" t="s">
        <v>1986</v>
      </c>
    </row>
    <row r="478" spans="1:10" ht="60" x14ac:dyDescent="0.2">
      <c r="A478" s="269" t="s">
        <v>2243</v>
      </c>
      <c r="B478" s="270" t="s">
        <v>2244</v>
      </c>
      <c r="C478" s="178" t="s">
        <v>1102</v>
      </c>
      <c r="D478" s="270" t="s">
        <v>2244</v>
      </c>
      <c r="E478" s="293">
        <v>72000</v>
      </c>
      <c r="F478" s="289" t="s">
        <v>2245</v>
      </c>
      <c r="G478" s="290" t="s">
        <v>1111</v>
      </c>
      <c r="H478" s="291">
        <v>44677</v>
      </c>
      <c r="I478" s="291">
        <v>44849</v>
      </c>
      <c r="J478" s="292" t="s">
        <v>1986</v>
      </c>
    </row>
    <row r="479" spans="1:10" ht="72" x14ac:dyDescent="0.2">
      <c r="A479" s="269" t="s">
        <v>2246</v>
      </c>
      <c r="B479" s="270" t="s">
        <v>2247</v>
      </c>
      <c r="C479" s="178" t="s">
        <v>1102</v>
      </c>
      <c r="D479" s="270" t="s">
        <v>2247</v>
      </c>
      <c r="E479" s="293">
        <v>45000</v>
      </c>
      <c r="F479" s="289" t="s">
        <v>2248</v>
      </c>
      <c r="G479" s="290" t="s">
        <v>1111</v>
      </c>
      <c r="H479" s="291">
        <v>44679</v>
      </c>
      <c r="I479" s="291">
        <v>44849</v>
      </c>
      <c r="J479" s="292" t="s">
        <v>1986</v>
      </c>
    </row>
    <row r="480" spans="1:10" ht="60" x14ac:dyDescent="0.2">
      <c r="A480" s="269" t="s">
        <v>2249</v>
      </c>
      <c r="B480" s="270" t="s">
        <v>2250</v>
      </c>
      <c r="C480" s="178" t="s">
        <v>1102</v>
      </c>
      <c r="D480" s="270" t="s">
        <v>2250</v>
      </c>
      <c r="E480" s="293">
        <v>45000</v>
      </c>
      <c r="F480" s="289" t="s">
        <v>2251</v>
      </c>
      <c r="G480" s="290" t="s">
        <v>1111</v>
      </c>
      <c r="H480" s="291">
        <v>44680</v>
      </c>
      <c r="I480" s="291">
        <v>44849</v>
      </c>
      <c r="J480" s="292" t="s">
        <v>1986</v>
      </c>
    </row>
    <row r="481" spans="1:10" ht="60" x14ac:dyDescent="0.2">
      <c r="A481" s="269" t="s">
        <v>2252</v>
      </c>
      <c r="B481" s="270" t="s">
        <v>1814</v>
      </c>
      <c r="C481" s="178" t="s">
        <v>1102</v>
      </c>
      <c r="D481" s="270" t="s">
        <v>1814</v>
      </c>
      <c r="E481" s="293">
        <v>36000</v>
      </c>
      <c r="F481" s="289" t="s">
        <v>2253</v>
      </c>
      <c r="G481" s="290" t="s">
        <v>1111</v>
      </c>
      <c r="H481" s="291">
        <v>44683</v>
      </c>
      <c r="I481" s="291">
        <v>44849</v>
      </c>
      <c r="J481" s="292" t="s">
        <v>1986</v>
      </c>
    </row>
    <row r="482" spans="1:10" ht="72" x14ac:dyDescent="0.2">
      <c r="A482" s="269" t="s">
        <v>2254</v>
      </c>
      <c r="B482" s="270" t="s">
        <v>2255</v>
      </c>
      <c r="C482" s="178" t="s">
        <v>1102</v>
      </c>
      <c r="D482" s="270" t="s">
        <v>2255</v>
      </c>
      <c r="E482" s="293">
        <v>51000</v>
      </c>
      <c r="F482" s="289" t="s">
        <v>2256</v>
      </c>
      <c r="G482" s="290" t="s">
        <v>1111</v>
      </c>
      <c r="H482" s="291">
        <v>44685</v>
      </c>
      <c r="I482" s="291">
        <v>44849</v>
      </c>
      <c r="J482" s="292" t="s">
        <v>1986</v>
      </c>
    </row>
    <row r="483" spans="1:10" ht="48" x14ac:dyDescent="0.2">
      <c r="A483" s="269" t="s">
        <v>2257</v>
      </c>
      <c r="B483" s="270" t="s">
        <v>1814</v>
      </c>
      <c r="C483" s="178" t="s">
        <v>1102</v>
      </c>
      <c r="D483" s="270" t="s">
        <v>1814</v>
      </c>
      <c r="E483" s="293">
        <v>22459.8</v>
      </c>
      <c r="F483" s="289" t="s">
        <v>2258</v>
      </c>
      <c r="G483" s="290" t="s">
        <v>1104</v>
      </c>
      <c r="H483" s="291">
        <v>44701</v>
      </c>
      <c r="I483" s="291" t="s">
        <v>1927</v>
      </c>
      <c r="J483" s="292" t="s">
        <v>1986</v>
      </c>
    </row>
    <row r="484" spans="1:10" ht="108" x14ac:dyDescent="0.2">
      <c r="A484" s="269" t="s">
        <v>2259</v>
      </c>
      <c r="B484" s="270" t="s">
        <v>2260</v>
      </c>
      <c r="C484" s="178" t="s">
        <v>1102</v>
      </c>
      <c r="D484" s="270" t="s">
        <v>2260</v>
      </c>
      <c r="E484" s="293">
        <v>49900</v>
      </c>
      <c r="F484" s="289" t="s">
        <v>1904</v>
      </c>
      <c r="G484" s="290" t="s">
        <v>1104</v>
      </c>
      <c r="H484" s="291">
        <v>44701</v>
      </c>
      <c r="I484" s="291" t="s">
        <v>2261</v>
      </c>
      <c r="J484" s="292" t="s">
        <v>1986</v>
      </c>
    </row>
    <row r="485" spans="1:10" ht="60" x14ac:dyDescent="0.2">
      <c r="A485" s="269" t="s">
        <v>2257</v>
      </c>
      <c r="B485" s="270" t="s">
        <v>1814</v>
      </c>
      <c r="C485" s="178" t="s">
        <v>1102</v>
      </c>
      <c r="D485" s="270" t="s">
        <v>1814</v>
      </c>
      <c r="E485" s="293">
        <v>33197.699999999997</v>
      </c>
      <c r="F485" s="289" t="s">
        <v>2262</v>
      </c>
      <c r="G485" s="290" t="s">
        <v>1104</v>
      </c>
      <c r="H485" s="291">
        <v>44706</v>
      </c>
      <c r="I485" s="291" t="s">
        <v>1927</v>
      </c>
      <c r="J485" s="292" t="s">
        <v>1986</v>
      </c>
    </row>
    <row r="486" spans="1:10" ht="36" x14ac:dyDescent="0.2">
      <c r="A486" s="269" t="s">
        <v>1889</v>
      </c>
      <c r="B486" s="270" t="s">
        <v>1814</v>
      </c>
      <c r="C486" s="270" t="s">
        <v>1102</v>
      </c>
      <c r="D486" s="270" t="s">
        <v>1814</v>
      </c>
      <c r="E486" s="293">
        <v>35130</v>
      </c>
      <c r="F486" s="289" t="s">
        <v>2263</v>
      </c>
      <c r="G486" s="290" t="s">
        <v>1104</v>
      </c>
      <c r="H486" s="291">
        <v>44608</v>
      </c>
      <c r="I486" s="294" t="s">
        <v>2264</v>
      </c>
      <c r="J486" s="292"/>
    </row>
    <row r="487" spans="1:10" ht="60" x14ac:dyDescent="0.2">
      <c r="A487" s="269" t="s">
        <v>2265</v>
      </c>
      <c r="B487" s="270" t="s">
        <v>2266</v>
      </c>
      <c r="C487" s="270" t="s">
        <v>1102</v>
      </c>
      <c r="D487" s="270" t="s">
        <v>2266</v>
      </c>
      <c r="E487" s="271">
        <v>29613.87</v>
      </c>
      <c r="F487" s="289" t="s">
        <v>2267</v>
      </c>
      <c r="G487" s="290" t="s">
        <v>1104</v>
      </c>
      <c r="H487" s="291">
        <v>44635</v>
      </c>
      <c r="I487" s="294" t="s">
        <v>2268</v>
      </c>
      <c r="J487" s="292"/>
    </row>
    <row r="488" spans="1:10" ht="48" x14ac:dyDescent="0.2">
      <c r="A488" s="269" t="s">
        <v>2269</v>
      </c>
      <c r="B488" s="270" t="s">
        <v>1814</v>
      </c>
      <c r="C488" s="270" t="s">
        <v>1102</v>
      </c>
      <c r="D488" s="270" t="s">
        <v>1814</v>
      </c>
      <c r="E488" s="271">
        <v>18382.509999999998</v>
      </c>
      <c r="F488" s="289" t="s">
        <v>2270</v>
      </c>
      <c r="G488" s="290" t="s">
        <v>1104</v>
      </c>
      <c r="H488" s="291">
        <v>44681</v>
      </c>
      <c r="I488" s="294" t="s">
        <v>2077</v>
      </c>
      <c r="J488" s="292"/>
    </row>
    <row r="489" spans="1:10" ht="84" x14ac:dyDescent="0.2">
      <c r="A489" s="269" t="s">
        <v>2271</v>
      </c>
      <c r="B489" s="270" t="s">
        <v>1814</v>
      </c>
      <c r="C489" s="270" t="s">
        <v>1102</v>
      </c>
      <c r="D489" s="270" t="s">
        <v>1814</v>
      </c>
      <c r="E489" s="271">
        <v>24750</v>
      </c>
      <c r="F489" s="289" t="s">
        <v>2272</v>
      </c>
      <c r="G489" s="290" t="s">
        <v>1104</v>
      </c>
      <c r="H489" s="291">
        <v>44700</v>
      </c>
      <c r="I489" s="294" t="s">
        <v>2264</v>
      </c>
      <c r="J489" s="292"/>
    </row>
    <row r="490" spans="1:10" ht="48" x14ac:dyDescent="0.2">
      <c r="A490" s="269" t="s">
        <v>2273</v>
      </c>
      <c r="B490" s="270" t="s">
        <v>1814</v>
      </c>
      <c r="C490" s="270" t="s">
        <v>1102</v>
      </c>
      <c r="D490" s="270" t="s">
        <v>1814</v>
      </c>
      <c r="E490" s="271">
        <v>29029</v>
      </c>
      <c r="F490" s="289" t="s">
        <v>2274</v>
      </c>
      <c r="G490" s="290" t="s">
        <v>1104</v>
      </c>
      <c r="H490" s="291">
        <v>44712</v>
      </c>
      <c r="I490" s="294" t="s">
        <v>2264</v>
      </c>
      <c r="J490" s="292"/>
    </row>
    <row r="491" spans="1:10" ht="72" x14ac:dyDescent="0.2">
      <c r="A491" s="269" t="s">
        <v>2275</v>
      </c>
      <c r="B491" s="270" t="s">
        <v>2276</v>
      </c>
      <c r="C491" s="270" t="s">
        <v>1102</v>
      </c>
      <c r="D491" s="270" t="s">
        <v>2276</v>
      </c>
      <c r="E491" s="271">
        <v>71957.97</v>
      </c>
      <c r="F491" s="289" t="s">
        <v>2277</v>
      </c>
      <c r="G491" s="290" t="s">
        <v>1104</v>
      </c>
      <c r="H491" s="291">
        <v>44746</v>
      </c>
      <c r="I491" s="294" t="s">
        <v>2081</v>
      </c>
      <c r="J491" s="292"/>
    </row>
    <row r="492" spans="1:10" ht="60" x14ac:dyDescent="0.2">
      <c r="A492" s="269" t="s">
        <v>2278</v>
      </c>
      <c r="B492" s="270" t="s">
        <v>2279</v>
      </c>
      <c r="C492" s="270" t="s">
        <v>1102</v>
      </c>
      <c r="D492" s="270" t="s">
        <v>2279</v>
      </c>
      <c r="E492" s="271">
        <v>23249.84</v>
      </c>
      <c r="F492" s="289" t="s">
        <v>2280</v>
      </c>
      <c r="G492" s="290" t="s">
        <v>1104</v>
      </c>
      <c r="H492" s="291">
        <v>44746</v>
      </c>
      <c r="I492" s="294" t="s">
        <v>2081</v>
      </c>
      <c r="J492" s="292"/>
    </row>
    <row r="493" spans="1:10" ht="72" x14ac:dyDescent="0.2">
      <c r="A493" s="269" t="s">
        <v>2281</v>
      </c>
      <c r="B493" s="270" t="s">
        <v>2282</v>
      </c>
      <c r="C493" s="270" t="s">
        <v>1102</v>
      </c>
      <c r="D493" s="270" t="s">
        <v>2282</v>
      </c>
      <c r="E493" s="271">
        <v>86070.6</v>
      </c>
      <c r="F493" s="289" t="s">
        <v>2283</v>
      </c>
      <c r="G493" s="290" t="s">
        <v>1111</v>
      </c>
      <c r="H493" s="291">
        <v>44778</v>
      </c>
      <c r="I493" s="294" t="s">
        <v>2284</v>
      </c>
      <c r="J493" s="292" t="s">
        <v>2285</v>
      </c>
    </row>
    <row r="494" spans="1:10" ht="36" x14ac:dyDescent="0.2">
      <c r="A494" s="269" t="s">
        <v>1883</v>
      </c>
      <c r="B494" s="270" t="s">
        <v>1814</v>
      </c>
      <c r="C494" s="270" t="s">
        <v>1102</v>
      </c>
      <c r="D494" s="270" t="s">
        <v>1814</v>
      </c>
      <c r="E494" s="293">
        <v>34830</v>
      </c>
      <c r="F494" s="289" t="s">
        <v>2286</v>
      </c>
      <c r="G494" s="290" t="s">
        <v>1104</v>
      </c>
      <c r="H494" s="291">
        <v>44582</v>
      </c>
      <c r="I494" s="294" t="s">
        <v>2287</v>
      </c>
      <c r="J494" s="292"/>
    </row>
    <row r="495" spans="1:10" ht="36" x14ac:dyDescent="0.2">
      <c r="A495" s="269" t="s">
        <v>2288</v>
      </c>
      <c r="B495" s="270" t="s">
        <v>1814</v>
      </c>
      <c r="C495" s="270" t="s">
        <v>1102</v>
      </c>
      <c r="D495" s="270" t="s">
        <v>1814</v>
      </c>
      <c r="E495" s="293">
        <v>29700</v>
      </c>
      <c r="F495" s="289" t="s">
        <v>2286</v>
      </c>
      <c r="G495" s="290" t="s">
        <v>1104</v>
      </c>
      <c r="H495" s="291">
        <v>44582</v>
      </c>
      <c r="I495" s="294" t="s">
        <v>2287</v>
      </c>
      <c r="J495" s="292"/>
    </row>
    <row r="496" spans="1:10" ht="84" x14ac:dyDescent="0.2">
      <c r="A496" s="269" t="s">
        <v>2289</v>
      </c>
      <c r="B496" s="270" t="s">
        <v>1814</v>
      </c>
      <c r="C496" s="270" t="s">
        <v>1102</v>
      </c>
      <c r="D496" s="270" t="s">
        <v>1814</v>
      </c>
      <c r="E496" s="293">
        <v>35098</v>
      </c>
      <c r="F496" s="289" t="s">
        <v>2290</v>
      </c>
      <c r="G496" s="290" t="s">
        <v>1111</v>
      </c>
      <c r="H496" s="291">
        <v>44582</v>
      </c>
      <c r="I496" s="294" t="s">
        <v>1980</v>
      </c>
      <c r="J496" s="292"/>
    </row>
    <row r="497" spans="1:10" ht="48" x14ac:dyDescent="0.2">
      <c r="A497" s="269" t="s">
        <v>2291</v>
      </c>
      <c r="B497" s="270" t="s">
        <v>1814</v>
      </c>
      <c r="C497" s="270" t="s">
        <v>1102</v>
      </c>
      <c r="D497" s="270" t="s">
        <v>1814</v>
      </c>
      <c r="E497" s="293">
        <v>60000</v>
      </c>
      <c r="F497" s="289" t="s">
        <v>2292</v>
      </c>
      <c r="G497" s="290" t="s">
        <v>1111</v>
      </c>
      <c r="H497" s="291">
        <v>44583</v>
      </c>
      <c r="I497" s="294" t="s">
        <v>1980</v>
      </c>
      <c r="J497" s="292"/>
    </row>
    <row r="498" spans="1:10" ht="48" x14ac:dyDescent="0.2">
      <c r="A498" s="269" t="s">
        <v>2293</v>
      </c>
      <c r="B498" s="270" t="s">
        <v>1814</v>
      </c>
      <c r="C498" s="270" t="s">
        <v>1102</v>
      </c>
      <c r="D498" s="270" t="s">
        <v>1814</v>
      </c>
      <c r="E498" s="293">
        <v>264999.96000000002</v>
      </c>
      <c r="F498" s="289" t="s">
        <v>2294</v>
      </c>
      <c r="G498" s="290" t="s">
        <v>1111</v>
      </c>
      <c r="H498" s="291">
        <v>44582</v>
      </c>
      <c r="I498" s="294" t="s">
        <v>1980</v>
      </c>
      <c r="J498" s="292"/>
    </row>
    <row r="499" spans="1:10" ht="36" x14ac:dyDescent="0.2">
      <c r="A499" s="269" t="s">
        <v>2293</v>
      </c>
      <c r="B499" s="270" t="s">
        <v>1814</v>
      </c>
      <c r="C499" s="270" t="s">
        <v>1102</v>
      </c>
      <c r="D499" s="270" t="s">
        <v>1814</v>
      </c>
      <c r="E499" s="293">
        <v>239000.04</v>
      </c>
      <c r="F499" s="289" t="s">
        <v>2295</v>
      </c>
      <c r="G499" s="290" t="s">
        <v>1111</v>
      </c>
      <c r="H499" s="291">
        <v>44582</v>
      </c>
      <c r="I499" s="294" t="s">
        <v>1980</v>
      </c>
      <c r="J499" s="292"/>
    </row>
    <row r="500" spans="1:10" ht="72" x14ac:dyDescent="0.2">
      <c r="A500" s="269" t="s">
        <v>2296</v>
      </c>
      <c r="B500" s="270" t="s">
        <v>1814</v>
      </c>
      <c r="C500" s="270" t="s">
        <v>1102</v>
      </c>
      <c r="D500" s="270" t="s">
        <v>1814</v>
      </c>
      <c r="E500" s="293">
        <v>21780</v>
      </c>
      <c r="F500" s="289" t="s">
        <v>2297</v>
      </c>
      <c r="G500" s="290" t="s">
        <v>1111</v>
      </c>
      <c r="H500" s="291">
        <v>44592</v>
      </c>
      <c r="I500" s="294" t="s">
        <v>1980</v>
      </c>
      <c r="J500" s="292"/>
    </row>
    <row r="501" spans="1:10" ht="72" x14ac:dyDescent="0.2">
      <c r="A501" s="269" t="s">
        <v>2298</v>
      </c>
      <c r="B501" s="270" t="s">
        <v>1814</v>
      </c>
      <c r="C501" s="270" t="s">
        <v>1102</v>
      </c>
      <c r="D501" s="270" t="s">
        <v>1814</v>
      </c>
      <c r="E501" s="293">
        <v>34520</v>
      </c>
      <c r="F501" s="289" t="s">
        <v>2299</v>
      </c>
      <c r="G501" s="290" t="s">
        <v>1104</v>
      </c>
      <c r="H501" s="291">
        <v>44658</v>
      </c>
      <c r="I501" s="294" t="s">
        <v>2077</v>
      </c>
      <c r="J501" s="292"/>
    </row>
    <row r="502" spans="1:10" ht="72" x14ac:dyDescent="0.2">
      <c r="A502" s="269" t="s">
        <v>2300</v>
      </c>
      <c r="B502" s="270" t="s">
        <v>1814</v>
      </c>
      <c r="C502" s="270" t="s">
        <v>1102</v>
      </c>
      <c r="D502" s="270" t="s">
        <v>1814</v>
      </c>
      <c r="E502" s="293">
        <v>20230</v>
      </c>
      <c r="F502" s="289" t="s">
        <v>2176</v>
      </c>
      <c r="G502" s="290" t="s">
        <v>1111</v>
      </c>
      <c r="H502" s="291">
        <v>44701</v>
      </c>
      <c r="I502" s="294" t="s">
        <v>1980</v>
      </c>
      <c r="J502" s="292"/>
    </row>
    <row r="503" spans="1:10" ht="192" x14ac:dyDescent="0.2">
      <c r="A503" s="269" t="s">
        <v>2301</v>
      </c>
      <c r="B503" s="270" t="s">
        <v>1814</v>
      </c>
      <c r="C503" s="270" t="s">
        <v>1102</v>
      </c>
      <c r="D503" s="270" t="s">
        <v>1814</v>
      </c>
      <c r="E503" s="293">
        <v>35000</v>
      </c>
      <c r="F503" s="289" t="s">
        <v>2302</v>
      </c>
      <c r="G503" s="290" t="s">
        <v>1111</v>
      </c>
      <c r="H503" s="291">
        <v>44720</v>
      </c>
      <c r="I503" s="294" t="s">
        <v>1980</v>
      </c>
      <c r="J503" s="292"/>
    </row>
    <row r="504" spans="1:10" ht="96" x14ac:dyDescent="0.2">
      <c r="A504" s="269" t="s">
        <v>2303</v>
      </c>
      <c r="B504" s="270" t="s">
        <v>1814</v>
      </c>
      <c r="C504" s="270" t="s">
        <v>1102</v>
      </c>
      <c r="D504" s="270" t="s">
        <v>1814</v>
      </c>
      <c r="E504" s="293">
        <v>27000</v>
      </c>
      <c r="F504" s="289" t="s">
        <v>2304</v>
      </c>
      <c r="G504" s="290" t="s">
        <v>1104</v>
      </c>
      <c r="H504" s="291">
        <v>44729</v>
      </c>
      <c r="I504" s="294" t="s">
        <v>2305</v>
      </c>
      <c r="J504" s="292"/>
    </row>
    <row r="505" spans="1:10" ht="60" x14ac:dyDescent="0.2">
      <c r="A505" s="269" t="s">
        <v>2306</v>
      </c>
      <c r="B505" s="270" t="s">
        <v>2307</v>
      </c>
      <c r="C505" s="270" t="s">
        <v>1102</v>
      </c>
      <c r="D505" s="270" t="s">
        <v>2307</v>
      </c>
      <c r="E505" s="271">
        <v>130000</v>
      </c>
      <c r="F505" s="289" t="s">
        <v>2308</v>
      </c>
      <c r="G505" s="290" t="s">
        <v>2309</v>
      </c>
      <c r="H505" s="291">
        <v>44740</v>
      </c>
      <c r="I505" s="291">
        <v>44750</v>
      </c>
      <c r="J505" s="292"/>
    </row>
    <row r="506" spans="1:10" ht="48" x14ac:dyDescent="0.2">
      <c r="A506" s="269" t="s">
        <v>2310</v>
      </c>
      <c r="B506" s="270" t="s">
        <v>1814</v>
      </c>
      <c r="C506" s="270" t="s">
        <v>2311</v>
      </c>
      <c r="D506" s="270" t="s">
        <v>1814</v>
      </c>
      <c r="E506" s="293">
        <v>19500</v>
      </c>
      <c r="F506" s="289" t="s">
        <v>2312</v>
      </c>
      <c r="G506" s="290" t="s">
        <v>2309</v>
      </c>
      <c r="H506" s="291">
        <v>44585</v>
      </c>
      <c r="I506" s="291">
        <v>44657</v>
      </c>
      <c r="J506" s="292"/>
    </row>
    <row r="507" spans="1:10" ht="228" x14ac:dyDescent="0.2">
      <c r="A507" s="269" t="s">
        <v>2313</v>
      </c>
      <c r="B507" s="270" t="s">
        <v>1814</v>
      </c>
      <c r="C507" s="270" t="s">
        <v>2311</v>
      </c>
      <c r="D507" s="270" t="s">
        <v>1814</v>
      </c>
      <c r="E507" s="293">
        <v>24000</v>
      </c>
      <c r="F507" s="289" t="s">
        <v>2314</v>
      </c>
      <c r="G507" s="290" t="s">
        <v>2309</v>
      </c>
      <c r="H507" s="291">
        <v>44622</v>
      </c>
      <c r="I507" s="291">
        <v>44705</v>
      </c>
      <c r="J507" s="292"/>
    </row>
    <row r="508" spans="1:10" ht="240" x14ac:dyDescent="0.2">
      <c r="A508" s="269" t="s">
        <v>2315</v>
      </c>
      <c r="B508" s="270" t="s">
        <v>1814</v>
      </c>
      <c r="C508" s="270" t="s">
        <v>2311</v>
      </c>
      <c r="D508" s="270" t="s">
        <v>1814</v>
      </c>
      <c r="E508" s="293">
        <v>21000</v>
      </c>
      <c r="F508" s="289" t="s">
        <v>2316</v>
      </c>
      <c r="G508" s="290" t="s">
        <v>2309</v>
      </c>
      <c r="H508" s="291">
        <v>44622</v>
      </c>
      <c r="I508" s="291">
        <v>44705</v>
      </c>
      <c r="J508" s="292"/>
    </row>
    <row r="509" spans="1:10" ht="132" x14ac:dyDescent="0.2">
      <c r="A509" s="269" t="s">
        <v>2317</v>
      </c>
      <c r="B509" s="270" t="s">
        <v>1814</v>
      </c>
      <c r="C509" s="270" t="s">
        <v>2311</v>
      </c>
      <c r="D509" s="270" t="s">
        <v>1814</v>
      </c>
      <c r="E509" s="293">
        <v>21000</v>
      </c>
      <c r="F509" s="289" t="s">
        <v>2318</v>
      </c>
      <c r="G509" s="290" t="s">
        <v>2309</v>
      </c>
      <c r="H509" s="291">
        <v>44622</v>
      </c>
      <c r="I509" s="291">
        <v>44678</v>
      </c>
      <c r="J509" s="292"/>
    </row>
    <row r="510" spans="1:10" ht="96" x14ac:dyDescent="0.2">
      <c r="A510" s="269" t="s">
        <v>2319</v>
      </c>
      <c r="B510" s="270" t="s">
        <v>1814</v>
      </c>
      <c r="C510" s="270" t="s">
        <v>2311</v>
      </c>
      <c r="D510" s="270" t="s">
        <v>1814</v>
      </c>
      <c r="E510" s="293">
        <v>27500</v>
      </c>
      <c r="F510" s="289" t="s">
        <v>1982</v>
      </c>
      <c r="G510" s="290" t="s">
        <v>2309</v>
      </c>
      <c r="H510" s="291">
        <v>44649</v>
      </c>
      <c r="I510" s="291">
        <v>44792</v>
      </c>
      <c r="J510" s="292"/>
    </row>
    <row r="511" spans="1:10" ht="120" x14ac:dyDescent="0.2">
      <c r="A511" s="269" t="s">
        <v>2320</v>
      </c>
      <c r="B511" s="270" t="s">
        <v>1814</v>
      </c>
      <c r="C511" s="270" t="s">
        <v>2311</v>
      </c>
      <c r="D511" s="270" t="s">
        <v>1814</v>
      </c>
      <c r="E511" s="293">
        <v>27500</v>
      </c>
      <c r="F511" s="289" t="s">
        <v>1979</v>
      </c>
      <c r="G511" s="290" t="s">
        <v>2309</v>
      </c>
      <c r="H511" s="291">
        <v>44652</v>
      </c>
      <c r="I511" s="291">
        <v>44792</v>
      </c>
      <c r="J511" s="292"/>
    </row>
    <row r="512" spans="1:10" ht="144" x14ac:dyDescent="0.2">
      <c r="A512" s="269" t="s">
        <v>2321</v>
      </c>
      <c r="B512" s="270" t="s">
        <v>1814</v>
      </c>
      <c r="C512" s="270" t="s">
        <v>2311</v>
      </c>
      <c r="D512" s="270" t="s">
        <v>1814</v>
      </c>
      <c r="E512" s="293">
        <v>21000</v>
      </c>
      <c r="F512" s="289" t="s">
        <v>2322</v>
      </c>
      <c r="G512" s="290" t="s">
        <v>2309</v>
      </c>
      <c r="H512" s="291">
        <v>44657</v>
      </c>
      <c r="I512" s="291">
        <v>44748</v>
      </c>
      <c r="J512" s="292"/>
    </row>
    <row r="513" spans="1:10" ht="60" x14ac:dyDescent="0.2">
      <c r="A513" s="269" t="s">
        <v>2323</v>
      </c>
      <c r="B513" s="270" t="s">
        <v>1814</v>
      </c>
      <c r="C513" s="270" t="s">
        <v>2311</v>
      </c>
      <c r="D513" s="270" t="s">
        <v>1814</v>
      </c>
      <c r="E513" s="293">
        <v>20000</v>
      </c>
      <c r="F513" s="289" t="s">
        <v>2324</v>
      </c>
      <c r="G513" s="290" t="s">
        <v>2309</v>
      </c>
      <c r="H513" s="291">
        <v>44662</v>
      </c>
      <c r="I513" s="291">
        <v>44706</v>
      </c>
      <c r="J513" s="292"/>
    </row>
    <row r="514" spans="1:10" ht="96" x14ac:dyDescent="0.2">
      <c r="A514" s="269" t="s">
        <v>2325</v>
      </c>
      <c r="B514" s="270" t="s">
        <v>2326</v>
      </c>
      <c r="C514" s="270" t="s">
        <v>1102</v>
      </c>
      <c r="D514" s="270" t="s">
        <v>2326</v>
      </c>
      <c r="E514" s="293">
        <v>62800</v>
      </c>
      <c r="F514" s="289" t="s">
        <v>2327</v>
      </c>
      <c r="G514" s="290" t="s">
        <v>2328</v>
      </c>
      <c r="H514" s="291">
        <v>44692</v>
      </c>
      <c r="I514" s="291">
        <v>44910</v>
      </c>
      <c r="J514" s="292"/>
    </row>
    <row r="515" spans="1:10" ht="108" x14ac:dyDescent="0.2">
      <c r="A515" s="269" t="s">
        <v>2329</v>
      </c>
      <c r="B515" s="270" t="s">
        <v>2330</v>
      </c>
      <c r="C515" s="270" t="s">
        <v>1102</v>
      </c>
      <c r="D515" s="270" t="s">
        <v>2330</v>
      </c>
      <c r="E515" s="293">
        <v>67747.5</v>
      </c>
      <c r="F515" s="289" t="s">
        <v>1819</v>
      </c>
      <c r="G515" s="290" t="s">
        <v>2328</v>
      </c>
      <c r="H515" s="291">
        <v>44719</v>
      </c>
      <c r="I515" s="291">
        <v>44926</v>
      </c>
      <c r="J515" s="292"/>
    </row>
    <row r="516" spans="1:10" ht="108" x14ac:dyDescent="0.2">
      <c r="A516" s="269" t="s">
        <v>2331</v>
      </c>
      <c r="B516" s="270" t="s">
        <v>1814</v>
      </c>
      <c r="C516" s="270" t="s">
        <v>2311</v>
      </c>
      <c r="D516" s="270" t="s">
        <v>1814</v>
      </c>
      <c r="E516" s="293">
        <v>20000</v>
      </c>
      <c r="F516" s="289" t="s">
        <v>2324</v>
      </c>
      <c r="G516" s="290" t="s">
        <v>2328</v>
      </c>
      <c r="H516" s="291">
        <v>44778</v>
      </c>
      <c r="I516" s="291" t="s">
        <v>2332</v>
      </c>
      <c r="J516" s="292"/>
    </row>
    <row r="517" spans="1:10" ht="72" x14ac:dyDescent="0.2">
      <c r="A517" s="269" t="s">
        <v>2333</v>
      </c>
      <c r="B517" s="270" t="s">
        <v>1814</v>
      </c>
      <c r="C517" s="270" t="s">
        <v>1102</v>
      </c>
      <c r="D517" s="270" t="s">
        <v>1814</v>
      </c>
      <c r="E517" s="271">
        <v>26156.12</v>
      </c>
      <c r="F517" s="295" t="s">
        <v>2334</v>
      </c>
      <c r="G517" s="290" t="s">
        <v>1104</v>
      </c>
      <c r="H517" s="291">
        <v>44572</v>
      </c>
      <c r="I517" s="291">
        <v>44743</v>
      </c>
      <c r="J517" s="292" t="s">
        <v>2335</v>
      </c>
    </row>
    <row r="518" spans="1:10" ht="108" x14ac:dyDescent="0.2">
      <c r="A518" s="269" t="s">
        <v>2336</v>
      </c>
      <c r="B518" s="270" t="s">
        <v>2337</v>
      </c>
      <c r="C518" s="270" t="s">
        <v>1102</v>
      </c>
      <c r="D518" s="270" t="s">
        <v>2337</v>
      </c>
      <c r="E518" s="271">
        <v>52110</v>
      </c>
      <c r="F518" s="295" t="s">
        <v>2334</v>
      </c>
      <c r="G518" s="290" t="s">
        <v>1104</v>
      </c>
      <c r="H518" s="291">
        <v>44582</v>
      </c>
      <c r="I518" s="291">
        <v>44682</v>
      </c>
      <c r="J518" s="292" t="s">
        <v>2338</v>
      </c>
    </row>
    <row r="519" spans="1:10" ht="48" x14ac:dyDescent="0.2">
      <c r="A519" s="269" t="s">
        <v>2339</v>
      </c>
      <c r="B519" s="270" t="s">
        <v>2340</v>
      </c>
      <c r="C519" s="270" t="s">
        <v>1102</v>
      </c>
      <c r="D519" s="270" t="s">
        <v>2340</v>
      </c>
      <c r="E519" s="271">
        <v>21540.31</v>
      </c>
      <c r="F519" s="295" t="s">
        <v>2341</v>
      </c>
      <c r="G519" s="290" t="s">
        <v>1104</v>
      </c>
      <c r="H519" s="291">
        <v>44671</v>
      </c>
      <c r="I519" s="291">
        <v>44682</v>
      </c>
      <c r="J519" s="292"/>
    </row>
    <row r="520" spans="1:10" ht="36" x14ac:dyDescent="0.2">
      <c r="A520" s="269" t="s">
        <v>2342</v>
      </c>
      <c r="B520" s="270" t="s">
        <v>2343</v>
      </c>
      <c r="C520" s="270" t="s">
        <v>1102</v>
      </c>
      <c r="D520" s="270" t="s">
        <v>2343</v>
      </c>
      <c r="E520" s="271">
        <v>54772.65</v>
      </c>
      <c r="F520" s="295" t="s">
        <v>2344</v>
      </c>
      <c r="G520" s="290" t="s">
        <v>1104</v>
      </c>
      <c r="H520" s="291">
        <v>44671</v>
      </c>
      <c r="I520" s="291">
        <v>44682</v>
      </c>
      <c r="J520" s="292"/>
    </row>
    <row r="521" spans="1:10" ht="72" x14ac:dyDescent="0.2">
      <c r="A521" s="269" t="s">
        <v>2345</v>
      </c>
      <c r="B521" s="270" t="s">
        <v>1814</v>
      </c>
      <c r="C521" s="270" t="s">
        <v>1102</v>
      </c>
      <c r="D521" s="270" t="s">
        <v>1814</v>
      </c>
      <c r="E521" s="271">
        <v>35750</v>
      </c>
      <c r="F521" s="295" t="s">
        <v>2334</v>
      </c>
      <c r="G521" s="290" t="s">
        <v>1104</v>
      </c>
      <c r="H521" s="291">
        <v>44713</v>
      </c>
      <c r="I521" s="291">
        <v>44743</v>
      </c>
      <c r="J521" s="292"/>
    </row>
    <row r="522" spans="1:10" ht="72" x14ac:dyDescent="0.2">
      <c r="A522" s="269" t="s">
        <v>2346</v>
      </c>
      <c r="B522" s="270" t="s">
        <v>2347</v>
      </c>
      <c r="C522" s="270" t="s">
        <v>1102</v>
      </c>
      <c r="D522" s="270" t="s">
        <v>2347</v>
      </c>
      <c r="E522" s="271">
        <v>30377.87</v>
      </c>
      <c r="F522" s="295" t="s">
        <v>2348</v>
      </c>
      <c r="G522" s="290" t="s">
        <v>1104</v>
      </c>
      <c r="H522" s="291">
        <v>44726</v>
      </c>
      <c r="I522" s="291">
        <v>44713</v>
      </c>
      <c r="J522" s="292"/>
    </row>
    <row r="523" spans="1:10" ht="48" x14ac:dyDescent="0.2">
      <c r="A523" s="269" t="s">
        <v>2349</v>
      </c>
      <c r="B523" s="270" t="s">
        <v>1814</v>
      </c>
      <c r="C523" s="270" t="s">
        <v>1102</v>
      </c>
      <c r="D523" s="270" t="s">
        <v>1814</v>
      </c>
      <c r="E523" s="293">
        <v>36000</v>
      </c>
      <c r="F523" s="289" t="s">
        <v>2350</v>
      </c>
      <c r="G523" s="290" t="s">
        <v>1820</v>
      </c>
      <c r="H523" s="291">
        <v>44586</v>
      </c>
      <c r="I523" s="291">
        <v>44958</v>
      </c>
      <c r="J523" s="292"/>
    </row>
    <row r="524" spans="1:10" ht="144" x14ac:dyDescent="0.2">
      <c r="A524" s="269" t="s">
        <v>2351</v>
      </c>
      <c r="B524" s="270" t="s">
        <v>1814</v>
      </c>
      <c r="C524" s="270" t="s">
        <v>1102</v>
      </c>
      <c r="D524" s="270" t="s">
        <v>1814</v>
      </c>
      <c r="E524" s="293">
        <v>32096</v>
      </c>
      <c r="F524" s="289" t="s">
        <v>2352</v>
      </c>
      <c r="G524" s="290" t="s">
        <v>1104</v>
      </c>
      <c r="H524" s="291">
        <v>44652</v>
      </c>
      <c r="I524" s="291">
        <v>44652</v>
      </c>
      <c r="J524" s="292"/>
    </row>
    <row r="525" spans="1:10" ht="96" x14ac:dyDescent="0.2">
      <c r="A525" s="269" t="s">
        <v>2353</v>
      </c>
      <c r="B525" s="270" t="s">
        <v>2354</v>
      </c>
      <c r="C525" s="270" t="s">
        <v>1102</v>
      </c>
      <c r="D525" s="270" t="s">
        <v>2354</v>
      </c>
      <c r="E525" s="293">
        <v>177000</v>
      </c>
      <c r="F525" s="289" t="s">
        <v>2355</v>
      </c>
      <c r="G525" s="290" t="s">
        <v>1104</v>
      </c>
      <c r="H525" s="291">
        <v>44700</v>
      </c>
      <c r="I525" s="291">
        <v>44682</v>
      </c>
      <c r="J525" s="292"/>
    </row>
    <row r="526" spans="1:10" ht="108" x14ac:dyDescent="0.2">
      <c r="A526" s="269" t="s">
        <v>2356</v>
      </c>
      <c r="B526" s="270" t="s">
        <v>2357</v>
      </c>
      <c r="C526" s="270" t="s">
        <v>1102</v>
      </c>
      <c r="D526" s="270" t="s">
        <v>2357</v>
      </c>
      <c r="E526" s="293">
        <v>782500</v>
      </c>
      <c r="F526" s="289" t="s">
        <v>1917</v>
      </c>
      <c r="G526" s="290" t="s">
        <v>1820</v>
      </c>
      <c r="H526" s="291">
        <v>44781</v>
      </c>
      <c r="I526" s="291">
        <v>44896</v>
      </c>
      <c r="J526" s="292" t="s">
        <v>2358</v>
      </c>
    </row>
    <row r="527" spans="1:10" ht="108" x14ac:dyDescent="0.2">
      <c r="A527" s="269" t="s">
        <v>2359</v>
      </c>
      <c r="B527" s="270" t="s">
        <v>1814</v>
      </c>
      <c r="C527" s="270" t="s">
        <v>1102</v>
      </c>
      <c r="D527" s="270" t="s">
        <v>1814</v>
      </c>
      <c r="E527" s="293">
        <v>10074.84</v>
      </c>
      <c r="F527" s="289" t="s">
        <v>2360</v>
      </c>
      <c r="G527" s="290" t="s">
        <v>1820</v>
      </c>
      <c r="H527" s="291">
        <v>44804</v>
      </c>
      <c r="I527" s="291">
        <v>44896</v>
      </c>
      <c r="J527" s="292" t="s">
        <v>2361</v>
      </c>
    </row>
    <row r="528" spans="1:10" ht="48" x14ac:dyDescent="0.2">
      <c r="A528" s="269" t="s">
        <v>2362</v>
      </c>
      <c r="B528" s="270" t="s">
        <v>1519</v>
      </c>
      <c r="C528" s="270" t="s">
        <v>1102</v>
      </c>
      <c r="D528" s="270" t="s">
        <v>1519</v>
      </c>
      <c r="E528" s="293">
        <v>48000</v>
      </c>
      <c r="F528" s="289" t="s">
        <v>2363</v>
      </c>
      <c r="G528" s="290" t="s">
        <v>1820</v>
      </c>
      <c r="H528" s="291">
        <v>44585</v>
      </c>
      <c r="I528" s="291" t="s">
        <v>2364</v>
      </c>
      <c r="J528" s="292" t="s">
        <v>1986</v>
      </c>
    </row>
    <row r="529" spans="1:10" ht="36" x14ac:dyDescent="0.2">
      <c r="A529" s="269" t="s">
        <v>2365</v>
      </c>
      <c r="B529" s="270" t="s">
        <v>2366</v>
      </c>
      <c r="C529" s="270" t="s">
        <v>1102</v>
      </c>
      <c r="D529" s="270" t="s">
        <v>2366</v>
      </c>
      <c r="E529" s="293">
        <v>45600</v>
      </c>
      <c r="F529" s="289" t="s">
        <v>2367</v>
      </c>
      <c r="G529" s="290" t="s">
        <v>1820</v>
      </c>
      <c r="H529" s="291">
        <v>44585</v>
      </c>
      <c r="I529" s="291" t="s">
        <v>2368</v>
      </c>
      <c r="J529" s="292" t="s">
        <v>1986</v>
      </c>
    </row>
    <row r="530" spans="1:10" ht="48" x14ac:dyDescent="0.2">
      <c r="A530" s="269" t="s">
        <v>2369</v>
      </c>
      <c r="B530" s="270" t="s">
        <v>1493</v>
      </c>
      <c r="C530" s="270" t="s">
        <v>1102</v>
      </c>
      <c r="D530" s="270" t="s">
        <v>1493</v>
      </c>
      <c r="E530" s="293">
        <v>38400</v>
      </c>
      <c r="F530" s="289" t="s">
        <v>2370</v>
      </c>
      <c r="G530" s="290" t="s">
        <v>1820</v>
      </c>
      <c r="H530" s="291">
        <v>44585</v>
      </c>
      <c r="I530" s="291" t="s">
        <v>2364</v>
      </c>
      <c r="J530" s="292" t="s">
        <v>1986</v>
      </c>
    </row>
    <row r="531" spans="1:10" ht="48" x14ac:dyDescent="0.2">
      <c r="A531" s="269" t="s">
        <v>2371</v>
      </c>
      <c r="B531" s="270" t="s">
        <v>2372</v>
      </c>
      <c r="C531" s="270" t="s">
        <v>1102</v>
      </c>
      <c r="D531" s="270" t="s">
        <v>2372</v>
      </c>
      <c r="E531" s="293">
        <v>46800</v>
      </c>
      <c r="F531" s="289" t="s">
        <v>2373</v>
      </c>
      <c r="G531" s="290" t="s">
        <v>1820</v>
      </c>
      <c r="H531" s="291">
        <v>44585</v>
      </c>
      <c r="I531" s="291" t="s">
        <v>2374</v>
      </c>
      <c r="J531" s="292" t="s">
        <v>1986</v>
      </c>
    </row>
    <row r="532" spans="1:10" ht="48" x14ac:dyDescent="0.2">
      <c r="A532" s="269" t="s">
        <v>2375</v>
      </c>
      <c r="B532" s="270" t="s">
        <v>2376</v>
      </c>
      <c r="C532" s="270" t="s">
        <v>1102</v>
      </c>
      <c r="D532" s="270" t="s">
        <v>2376</v>
      </c>
      <c r="E532" s="293">
        <v>54000</v>
      </c>
      <c r="F532" s="289" t="s">
        <v>2377</v>
      </c>
      <c r="G532" s="290" t="s">
        <v>1820</v>
      </c>
      <c r="H532" s="291">
        <v>44585</v>
      </c>
      <c r="I532" s="291" t="s">
        <v>2378</v>
      </c>
      <c r="J532" s="292" t="s">
        <v>1986</v>
      </c>
    </row>
    <row r="533" spans="1:10" ht="36" x14ac:dyDescent="0.2">
      <c r="A533" s="269" t="s">
        <v>2379</v>
      </c>
      <c r="B533" s="270" t="s">
        <v>2380</v>
      </c>
      <c r="C533" s="270" t="s">
        <v>1102</v>
      </c>
      <c r="D533" s="270" t="s">
        <v>2380</v>
      </c>
      <c r="E533" s="293">
        <v>48000</v>
      </c>
      <c r="F533" s="289" t="s">
        <v>2381</v>
      </c>
      <c r="G533" s="290" t="s">
        <v>1820</v>
      </c>
      <c r="H533" s="291">
        <v>44585</v>
      </c>
      <c r="I533" s="291" t="s">
        <v>2382</v>
      </c>
      <c r="J533" s="292" t="s">
        <v>1986</v>
      </c>
    </row>
    <row r="534" spans="1:10" ht="48" x14ac:dyDescent="0.2">
      <c r="A534" s="269" t="s">
        <v>2383</v>
      </c>
      <c r="B534" s="270" t="s">
        <v>2384</v>
      </c>
      <c r="C534" s="270" t="s">
        <v>1102</v>
      </c>
      <c r="D534" s="270" t="s">
        <v>2384</v>
      </c>
      <c r="E534" s="293">
        <v>57500</v>
      </c>
      <c r="F534" s="289" t="s">
        <v>2385</v>
      </c>
      <c r="G534" s="290" t="s">
        <v>1820</v>
      </c>
      <c r="H534" s="291">
        <v>44585</v>
      </c>
      <c r="I534" s="291" t="s">
        <v>2386</v>
      </c>
      <c r="J534" s="292" t="s">
        <v>1986</v>
      </c>
    </row>
    <row r="535" spans="1:10" ht="48" x14ac:dyDescent="0.2">
      <c r="A535" s="269" t="s">
        <v>2387</v>
      </c>
      <c r="B535" s="270" t="s">
        <v>1536</v>
      </c>
      <c r="C535" s="270" t="s">
        <v>1102</v>
      </c>
      <c r="D535" s="270" t="s">
        <v>1536</v>
      </c>
      <c r="E535" s="293">
        <v>78000</v>
      </c>
      <c r="F535" s="289" t="s">
        <v>2388</v>
      </c>
      <c r="G535" s="290" t="s">
        <v>1820</v>
      </c>
      <c r="H535" s="291">
        <v>44585</v>
      </c>
      <c r="I535" s="291" t="s">
        <v>2389</v>
      </c>
      <c r="J535" s="292" t="s">
        <v>1986</v>
      </c>
    </row>
    <row r="536" spans="1:10" ht="36" x14ac:dyDescent="0.2">
      <c r="A536" s="269" t="s">
        <v>2390</v>
      </c>
      <c r="B536" s="270" t="s">
        <v>1490</v>
      </c>
      <c r="C536" s="270" t="s">
        <v>1102</v>
      </c>
      <c r="D536" s="270" t="s">
        <v>1490</v>
      </c>
      <c r="E536" s="293">
        <v>54000</v>
      </c>
      <c r="F536" s="289" t="s">
        <v>2391</v>
      </c>
      <c r="G536" s="290" t="s">
        <v>1820</v>
      </c>
      <c r="H536" s="291">
        <v>44585</v>
      </c>
      <c r="I536" s="291" t="s">
        <v>2389</v>
      </c>
      <c r="J536" s="292" t="s">
        <v>1986</v>
      </c>
    </row>
    <row r="537" spans="1:10" ht="36" x14ac:dyDescent="0.2">
      <c r="A537" s="269" t="s">
        <v>2392</v>
      </c>
      <c r="B537" s="270" t="s">
        <v>2393</v>
      </c>
      <c r="C537" s="270" t="s">
        <v>1102</v>
      </c>
      <c r="D537" s="270" t="s">
        <v>2393</v>
      </c>
      <c r="E537" s="293">
        <v>50400</v>
      </c>
      <c r="F537" s="289" t="s">
        <v>2394</v>
      </c>
      <c r="G537" s="290" t="s">
        <v>1820</v>
      </c>
      <c r="H537" s="291">
        <v>44585</v>
      </c>
      <c r="I537" s="291" t="s">
        <v>2378</v>
      </c>
      <c r="J537" s="292" t="s">
        <v>1986</v>
      </c>
    </row>
    <row r="538" spans="1:10" ht="48" x14ac:dyDescent="0.2">
      <c r="A538" s="269" t="s">
        <v>2395</v>
      </c>
      <c r="B538" s="270" t="s">
        <v>2396</v>
      </c>
      <c r="C538" s="270" t="s">
        <v>1102</v>
      </c>
      <c r="D538" s="270" t="s">
        <v>2396</v>
      </c>
      <c r="E538" s="293">
        <v>54000</v>
      </c>
      <c r="F538" s="289" t="s">
        <v>2397</v>
      </c>
      <c r="G538" s="290" t="s">
        <v>1820</v>
      </c>
      <c r="H538" s="291">
        <v>44585</v>
      </c>
      <c r="I538" s="291" t="s">
        <v>2378</v>
      </c>
      <c r="J538" s="292" t="s">
        <v>1986</v>
      </c>
    </row>
    <row r="539" spans="1:10" ht="72" x14ac:dyDescent="0.2">
      <c r="A539" s="269" t="s">
        <v>2398</v>
      </c>
      <c r="B539" s="270" t="s">
        <v>2399</v>
      </c>
      <c r="C539" s="270" t="s">
        <v>1102</v>
      </c>
      <c r="D539" s="270" t="s">
        <v>2399</v>
      </c>
      <c r="E539" s="293">
        <v>33250</v>
      </c>
      <c r="F539" s="289" t="s">
        <v>2400</v>
      </c>
      <c r="G539" s="290" t="s">
        <v>1820</v>
      </c>
      <c r="H539" s="291">
        <v>44610</v>
      </c>
      <c r="I539" s="291" t="s">
        <v>2401</v>
      </c>
      <c r="J539" s="292" t="s">
        <v>1986</v>
      </c>
    </row>
    <row r="540" spans="1:10" ht="36" x14ac:dyDescent="0.2">
      <c r="A540" s="269" t="s">
        <v>2402</v>
      </c>
      <c r="B540" s="270" t="s">
        <v>2403</v>
      </c>
      <c r="C540" s="270" t="s">
        <v>1102</v>
      </c>
      <c r="D540" s="270" t="s">
        <v>2403</v>
      </c>
      <c r="E540" s="293">
        <v>50000</v>
      </c>
      <c r="F540" s="289" t="s">
        <v>2404</v>
      </c>
      <c r="G540" s="290" t="s">
        <v>1820</v>
      </c>
      <c r="H540" s="291">
        <v>44623</v>
      </c>
      <c r="I540" s="291" t="s">
        <v>2405</v>
      </c>
      <c r="J540" s="292" t="s">
        <v>1986</v>
      </c>
    </row>
    <row r="541" spans="1:10" ht="48" x14ac:dyDescent="0.2">
      <c r="A541" s="269" t="s">
        <v>2406</v>
      </c>
      <c r="B541" s="270" t="s">
        <v>2407</v>
      </c>
      <c r="C541" s="270" t="s">
        <v>1102</v>
      </c>
      <c r="D541" s="270" t="s">
        <v>2407</v>
      </c>
      <c r="E541" s="293">
        <v>33000</v>
      </c>
      <c r="F541" s="289" t="s">
        <v>2408</v>
      </c>
      <c r="G541" s="290" t="s">
        <v>1820</v>
      </c>
      <c r="H541" s="291">
        <v>44623</v>
      </c>
      <c r="I541" s="291" t="s">
        <v>2405</v>
      </c>
      <c r="J541" s="292" t="s">
        <v>1986</v>
      </c>
    </row>
    <row r="542" spans="1:10" ht="60" x14ac:dyDescent="0.2">
      <c r="A542" s="269" t="s">
        <v>2409</v>
      </c>
      <c r="B542" s="270" t="s">
        <v>2410</v>
      </c>
      <c r="C542" s="270" t="s">
        <v>1102</v>
      </c>
      <c r="D542" s="270" t="s">
        <v>2410</v>
      </c>
      <c r="E542" s="293">
        <v>66500</v>
      </c>
      <c r="F542" s="289" t="s">
        <v>2411</v>
      </c>
      <c r="G542" s="290" t="s">
        <v>1820</v>
      </c>
      <c r="H542" s="291">
        <v>44630</v>
      </c>
      <c r="I542" s="291" t="s">
        <v>2412</v>
      </c>
      <c r="J542" s="292" t="s">
        <v>1986</v>
      </c>
    </row>
    <row r="543" spans="1:10" ht="48" x14ac:dyDescent="0.2">
      <c r="A543" s="269" t="s">
        <v>2413</v>
      </c>
      <c r="B543" s="270" t="s">
        <v>2414</v>
      </c>
      <c r="C543" s="270" t="s">
        <v>1102</v>
      </c>
      <c r="D543" s="270" t="s">
        <v>2414</v>
      </c>
      <c r="E543" s="293">
        <v>54000</v>
      </c>
      <c r="F543" s="289" t="s">
        <v>2415</v>
      </c>
      <c r="G543" s="290" t="s">
        <v>1820</v>
      </c>
      <c r="H543" s="291">
        <v>44631</v>
      </c>
      <c r="I543" s="291" t="s">
        <v>2416</v>
      </c>
      <c r="J543" s="292" t="s">
        <v>1986</v>
      </c>
    </row>
    <row r="544" spans="1:10" ht="36" x14ac:dyDescent="0.2">
      <c r="A544" s="269" t="s">
        <v>2417</v>
      </c>
      <c r="B544" s="270" t="s">
        <v>2418</v>
      </c>
      <c r="C544" s="270" t="s">
        <v>1102</v>
      </c>
      <c r="D544" s="270" t="s">
        <v>2418</v>
      </c>
      <c r="E544" s="293">
        <v>52200</v>
      </c>
      <c r="F544" s="289" t="s">
        <v>2419</v>
      </c>
      <c r="G544" s="290" t="s">
        <v>1820</v>
      </c>
      <c r="H544" s="291">
        <v>44645</v>
      </c>
      <c r="I544" s="291" t="s">
        <v>2416</v>
      </c>
      <c r="J544" s="292" t="s">
        <v>1986</v>
      </c>
    </row>
    <row r="545" spans="1:10" ht="108" x14ac:dyDescent="0.2">
      <c r="A545" s="269" t="s">
        <v>2420</v>
      </c>
      <c r="B545" s="270" t="s">
        <v>2421</v>
      </c>
      <c r="C545" s="270" t="s">
        <v>1102</v>
      </c>
      <c r="D545" s="270" t="s">
        <v>2421</v>
      </c>
      <c r="E545" s="293">
        <v>54000</v>
      </c>
      <c r="F545" s="289" t="s">
        <v>2422</v>
      </c>
      <c r="G545" s="290" t="s">
        <v>1820</v>
      </c>
      <c r="H545" s="291">
        <v>44645</v>
      </c>
      <c r="I545" s="291" t="s">
        <v>2423</v>
      </c>
      <c r="J545" s="292" t="s">
        <v>1986</v>
      </c>
    </row>
    <row r="546" spans="1:10" ht="72" x14ac:dyDescent="0.2">
      <c r="A546" s="269" t="s">
        <v>2424</v>
      </c>
      <c r="B546" s="270" t="s">
        <v>1189</v>
      </c>
      <c r="C546" s="270" t="s">
        <v>1102</v>
      </c>
      <c r="D546" s="270" t="s">
        <v>1189</v>
      </c>
      <c r="E546" s="293">
        <v>64750</v>
      </c>
      <c r="F546" s="289" t="s">
        <v>2425</v>
      </c>
      <c r="G546" s="290" t="s">
        <v>1104</v>
      </c>
      <c r="H546" s="291">
        <v>44585</v>
      </c>
      <c r="I546" s="291" t="s">
        <v>2426</v>
      </c>
      <c r="J546" s="292" t="s">
        <v>1986</v>
      </c>
    </row>
    <row r="547" spans="1:10" ht="48" x14ac:dyDescent="0.2">
      <c r="A547" s="269" t="s">
        <v>2427</v>
      </c>
      <c r="B547" s="270" t="s">
        <v>2428</v>
      </c>
      <c r="C547" s="270" t="s">
        <v>1102</v>
      </c>
      <c r="D547" s="270" t="s">
        <v>2428</v>
      </c>
      <c r="E547" s="293">
        <v>1030293.6</v>
      </c>
      <c r="F547" s="289" t="s">
        <v>1819</v>
      </c>
      <c r="G547" s="290" t="s">
        <v>1820</v>
      </c>
      <c r="H547" s="291">
        <v>44585</v>
      </c>
      <c r="I547" s="291" t="s">
        <v>2429</v>
      </c>
      <c r="J547" s="292" t="s">
        <v>1986</v>
      </c>
    </row>
    <row r="548" spans="1:10" ht="72" x14ac:dyDescent="0.2">
      <c r="A548" s="269" t="s">
        <v>2430</v>
      </c>
      <c r="B548" s="270" t="s">
        <v>1523</v>
      </c>
      <c r="C548" s="270" t="s">
        <v>1102</v>
      </c>
      <c r="D548" s="270" t="s">
        <v>1523</v>
      </c>
      <c r="E548" s="293">
        <v>20149.669999999998</v>
      </c>
      <c r="F548" s="289" t="s">
        <v>2431</v>
      </c>
      <c r="G548" s="290" t="s">
        <v>1104</v>
      </c>
      <c r="H548" s="291">
        <v>44586</v>
      </c>
      <c r="I548" s="291" t="s">
        <v>2432</v>
      </c>
      <c r="J548" s="292" t="s">
        <v>1986</v>
      </c>
    </row>
    <row r="549" spans="1:10" ht="36" x14ac:dyDescent="0.2">
      <c r="A549" s="269" t="s">
        <v>2433</v>
      </c>
      <c r="B549" s="270" t="s">
        <v>1814</v>
      </c>
      <c r="C549" s="270" t="s">
        <v>1102</v>
      </c>
      <c r="D549" s="270" t="s">
        <v>1814</v>
      </c>
      <c r="E549" s="293">
        <v>25242.799999999999</v>
      </c>
      <c r="F549" s="289" t="s">
        <v>2434</v>
      </c>
      <c r="G549" s="290" t="s">
        <v>1820</v>
      </c>
      <c r="H549" s="291">
        <v>44623</v>
      </c>
      <c r="I549" s="291" t="s">
        <v>2435</v>
      </c>
      <c r="J549" s="292" t="s">
        <v>1986</v>
      </c>
    </row>
    <row r="550" spans="1:10" ht="60" x14ac:dyDescent="0.2">
      <c r="A550" s="269" t="s">
        <v>2436</v>
      </c>
      <c r="B550" s="270" t="s">
        <v>1507</v>
      </c>
      <c r="C550" s="270" t="s">
        <v>1102</v>
      </c>
      <c r="D550" s="270" t="s">
        <v>1507</v>
      </c>
      <c r="E550" s="293">
        <v>30578.18</v>
      </c>
      <c r="F550" s="289" t="s">
        <v>2176</v>
      </c>
      <c r="G550" s="290" t="s">
        <v>1104</v>
      </c>
      <c r="H550" s="291">
        <v>44644</v>
      </c>
      <c r="I550" s="291" t="s">
        <v>2437</v>
      </c>
      <c r="J550" s="292" t="s">
        <v>1986</v>
      </c>
    </row>
    <row r="551" spans="1:10" ht="72" x14ac:dyDescent="0.2">
      <c r="A551" s="269" t="s">
        <v>2438</v>
      </c>
      <c r="B551" s="270" t="s">
        <v>2439</v>
      </c>
      <c r="C551" s="270" t="s">
        <v>1102</v>
      </c>
      <c r="D551" s="270" t="s">
        <v>2439</v>
      </c>
      <c r="E551" s="293">
        <v>30500</v>
      </c>
      <c r="F551" s="289" t="s">
        <v>1958</v>
      </c>
      <c r="G551" s="290" t="s">
        <v>1820</v>
      </c>
      <c r="H551" s="291">
        <v>44712</v>
      </c>
      <c r="I551" s="291" t="s">
        <v>2440</v>
      </c>
      <c r="J551" s="292" t="s">
        <v>1986</v>
      </c>
    </row>
    <row r="552" spans="1:10" ht="48" x14ac:dyDescent="0.2">
      <c r="A552" s="269" t="s">
        <v>2441</v>
      </c>
      <c r="B552" s="270" t="s">
        <v>2442</v>
      </c>
      <c r="C552" s="270" t="s">
        <v>1102</v>
      </c>
      <c r="D552" s="270" t="s">
        <v>2442</v>
      </c>
      <c r="E552" s="293">
        <v>73312.45</v>
      </c>
      <c r="F552" s="289" t="s">
        <v>1819</v>
      </c>
      <c r="G552" s="290" t="s">
        <v>1820</v>
      </c>
      <c r="H552" s="291">
        <v>44714</v>
      </c>
      <c r="I552" s="291" t="s">
        <v>2443</v>
      </c>
      <c r="J552" s="292" t="s">
        <v>1986</v>
      </c>
    </row>
    <row r="553" spans="1:10" ht="84" x14ac:dyDescent="0.2">
      <c r="A553" s="269" t="s">
        <v>2444</v>
      </c>
      <c r="B553" s="270" t="s">
        <v>2445</v>
      </c>
      <c r="C553" s="270" t="s">
        <v>1102</v>
      </c>
      <c r="D553" s="270" t="s">
        <v>2445</v>
      </c>
      <c r="E553" s="293">
        <v>98259.1</v>
      </c>
      <c r="F553" s="289" t="s">
        <v>1834</v>
      </c>
      <c r="G553" s="290" t="s">
        <v>1820</v>
      </c>
      <c r="H553" s="291">
        <v>44763</v>
      </c>
      <c r="I553" s="291" t="s">
        <v>2446</v>
      </c>
      <c r="J553" s="292" t="s">
        <v>1986</v>
      </c>
    </row>
    <row r="554" spans="1:10" ht="60" x14ac:dyDescent="0.2">
      <c r="A554" s="269" t="s">
        <v>2447</v>
      </c>
      <c r="B554" s="270" t="s">
        <v>1814</v>
      </c>
      <c r="C554" s="270" t="s">
        <v>1102</v>
      </c>
      <c r="D554" s="270" t="s">
        <v>1814</v>
      </c>
      <c r="E554" s="293">
        <v>19000</v>
      </c>
      <c r="F554" s="289" t="s">
        <v>2448</v>
      </c>
      <c r="G554" s="290" t="s">
        <v>1820</v>
      </c>
      <c r="H554" s="291">
        <v>44764</v>
      </c>
      <c r="I554" s="291" t="s">
        <v>2449</v>
      </c>
      <c r="J554" s="292" t="s">
        <v>1986</v>
      </c>
    </row>
    <row r="555" spans="1:10" ht="60" x14ac:dyDescent="0.2">
      <c r="A555" s="269" t="s">
        <v>2450</v>
      </c>
      <c r="B555" s="270" t="s">
        <v>2451</v>
      </c>
      <c r="C555" s="270" t="s">
        <v>1102</v>
      </c>
      <c r="D555" s="270" t="s">
        <v>2451</v>
      </c>
      <c r="E555" s="293">
        <v>67462.33</v>
      </c>
      <c r="F555" s="289" t="s">
        <v>2452</v>
      </c>
      <c r="G555" s="290" t="s">
        <v>1104</v>
      </c>
      <c r="H555" s="291">
        <v>44789</v>
      </c>
      <c r="I555" s="291" t="s">
        <v>2453</v>
      </c>
      <c r="J555" s="292" t="s">
        <v>1986</v>
      </c>
    </row>
    <row r="556" spans="1:10" ht="36" x14ac:dyDescent="0.2">
      <c r="A556" s="276" t="s">
        <v>229</v>
      </c>
      <c r="B556" s="277"/>
      <c r="C556" s="277"/>
      <c r="D556" s="277"/>
      <c r="E556" s="278">
        <f>+SUM(E557:E615)</f>
        <v>12179446.66</v>
      </c>
      <c r="F556" s="98"/>
      <c r="G556" s="277"/>
      <c r="H556" s="277"/>
      <c r="I556" s="277"/>
      <c r="J556" s="279"/>
    </row>
    <row r="557" spans="1:10" ht="60" x14ac:dyDescent="0.2">
      <c r="A557" s="274" t="s">
        <v>2454</v>
      </c>
      <c r="B557" s="273" t="s">
        <v>1784</v>
      </c>
      <c r="C557" s="273" t="s">
        <v>1102</v>
      </c>
      <c r="D557" s="281"/>
      <c r="E557" s="280">
        <v>251784</v>
      </c>
      <c r="F557" s="74"/>
      <c r="G557" s="281"/>
      <c r="H557" s="281"/>
      <c r="I557" s="281"/>
      <c r="J557" s="296"/>
    </row>
    <row r="558" spans="1:10" ht="48" x14ac:dyDescent="0.2">
      <c r="A558" s="274" t="s">
        <v>2455</v>
      </c>
      <c r="B558" s="273" t="s">
        <v>1793</v>
      </c>
      <c r="C558" s="273" t="s">
        <v>1102</v>
      </c>
      <c r="D558" s="281"/>
      <c r="E558" s="280">
        <v>75600</v>
      </c>
      <c r="F558" s="74"/>
      <c r="G558" s="281"/>
      <c r="H558" s="281"/>
      <c r="I558" s="281"/>
      <c r="J558" s="296"/>
    </row>
    <row r="559" spans="1:10" ht="48" x14ac:dyDescent="0.2">
      <c r="A559" s="274" t="s">
        <v>2456</v>
      </c>
      <c r="B559" s="273" t="s">
        <v>2457</v>
      </c>
      <c r="C559" s="273" t="s">
        <v>1102</v>
      </c>
      <c r="D559" s="281"/>
      <c r="E559" s="280">
        <v>102306</v>
      </c>
      <c r="F559" s="74"/>
      <c r="G559" s="281"/>
      <c r="H559" s="281"/>
      <c r="I559" s="281"/>
      <c r="J559" s="296"/>
    </row>
    <row r="560" spans="1:10" ht="48" x14ac:dyDescent="0.2">
      <c r="A560" s="274" t="s">
        <v>2458</v>
      </c>
      <c r="B560" s="273" t="s">
        <v>2457</v>
      </c>
      <c r="C560" s="273" t="s">
        <v>1102</v>
      </c>
      <c r="D560" s="281"/>
      <c r="E560" s="280">
        <v>25200</v>
      </c>
      <c r="F560" s="74"/>
      <c r="G560" s="281"/>
      <c r="H560" s="281"/>
      <c r="I560" s="281"/>
      <c r="J560" s="296"/>
    </row>
    <row r="561" spans="1:10" ht="36" x14ac:dyDescent="0.2">
      <c r="A561" s="274" t="s">
        <v>2459</v>
      </c>
      <c r="B561" s="273" t="s">
        <v>1788</v>
      </c>
      <c r="C561" s="273" t="s">
        <v>1102</v>
      </c>
      <c r="D561" s="281"/>
      <c r="E561" s="280">
        <v>18400</v>
      </c>
      <c r="F561" s="74"/>
      <c r="G561" s="281"/>
      <c r="H561" s="281"/>
      <c r="I561" s="281"/>
      <c r="J561" s="296"/>
    </row>
    <row r="562" spans="1:10" ht="48" x14ac:dyDescent="0.2">
      <c r="A562" s="274" t="s">
        <v>2460</v>
      </c>
      <c r="B562" s="273" t="s">
        <v>1788</v>
      </c>
      <c r="C562" s="273" t="s">
        <v>1102</v>
      </c>
      <c r="D562" s="281"/>
      <c r="E562" s="280">
        <v>91634</v>
      </c>
      <c r="F562" s="74"/>
      <c r="G562" s="281"/>
      <c r="H562" s="281"/>
      <c r="I562" s="281"/>
      <c r="J562" s="296"/>
    </row>
    <row r="563" spans="1:10" ht="36" x14ac:dyDescent="0.2">
      <c r="A563" s="274" t="s">
        <v>2461</v>
      </c>
      <c r="B563" s="273" t="s">
        <v>1788</v>
      </c>
      <c r="C563" s="273" t="s">
        <v>1102</v>
      </c>
      <c r="D563" s="281"/>
      <c r="E563" s="280">
        <v>30100</v>
      </c>
      <c r="F563" s="74"/>
      <c r="G563" s="281"/>
      <c r="H563" s="281"/>
      <c r="I563" s="281"/>
      <c r="J563" s="296"/>
    </row>
    <row r="564" spans="1:10" ht="48" x14ac:dyDescent="0.2">
      <c r="A564" s="274" t="s">
        <v>2462</v>
      </c>
      <c r="B564" s="273" t="s">
        <v>2457</v>
      </c>
      <c r="C564" s="273" t="s">
        <v>1102</v>
      </c>
      <c r="D564" s="281"/>
      <c r="E564" s="280">
        <v>22580</v>
      </c>
      <c r="F564" s="74"/>
      <c r="G564" s="281"/>
      <c r="H564" s="281"/>
      <c r="I564" s="281"/>
      <c r="J564" s="296"/>
    </row>
    <row r="565" spans="1:10" ht="48" x14ac:dyDescent="0.2">
      <c r="A565" s="274" t="s">
        <v>2463</v>
      </c>
      <c r="B565" s="273" t="s">
        <v>1793</v>
      </c>
      <c r="C565" s="273" t="s">
        <v>1102</v>
      </c>
      <c r="D565" s="281"/>
      <c r="E565" s="280">
        <v>69243</v>
      </c>
      <c r="F565" s="74"/>
      <c r="G565" s="281"/>
      <c r="H565" s="281"/>
      <c r="I565" s="281"/>
      <c r="J565" s="296"/>
    </row>
    <row r="566" spans="1:10" ht="60" x14ac:dyDescent="0.2">
      <c r="A566" s="274" t="s">
        <v>2464</v>
      </c>
      <c r="B566" s="273" t="s">
        <v>1788</v>
      </c>
      <c r="C566" s="273" t="s">
        <v>1102</v>
      </c>
      <c r="D566" s="281"/>
      <c r="E566" s="280">
        <v>92434.5</v>
      </c>
      <c r="F566" s="74"/>
      <c r="G566" s="281"/>
      <c r="H566" s="281"/>
      <c r="I566" s="281"/>
      <c r="J566" s="296"/>
    </row>
    <row r="567" spans="1:10" ht="108" x14ac:dyDescent="0.2">
      <c r="A567" s="274" t="s">
        <v>2465</v>
      </c>
      <c r="B567" s="273" t="s">
        <v>1788</v>
      </c>
      <c r="C567" s="273" t="s">
        <v>1102</v>
      </c>
      <c r="D567" s="281"/>
      <c r="E567" s="280">
        <v>2160</v>
      </c>
      <c r="F567" s="74"/>
      <c r="G567" s="281"/>
      <c r="H567" s="281"/>
      <c r="I567" s="281"/>
      <c r="J567" s="296"/>
    </row>
    <row r="568" spans="1:10" ht="84" x14ac:dyDescent="0.2">
      <c r="A568" s="274" t="s">
        <v>2466</v>
      </c>
      <c r="B568" s="273" t="s">
        <v>1788</v>
      </c>
      <c r="C568" s="273" t="s">
        <v>1102</v>
      </c>
      <c r="D568" s="281"/>
      <c r="E568" s="280">
        <v>25920</v>
      </c>
      <c r="F568" s="74"/>
      <c r="G568" s="281"/>
      <c r="H568" s="281"/>
      <c r="I568" s="281"/>
      <c r="J568" s="296"/>
    </row>
    <row r="569" spans="1:10" ht="60" x14ac:dyDescent="0.2">
      <c r="A569" s="274" t="s">
        <v>2467</v>
      </c>
      <c r="B569" s="273" t="s">
        <v>1788</v>
      </c>
      <c r="C569" s="273" t="s">
        <v>1102</v>
      </c>
      <c r="D569" s="281"/>
      <c r="E569" s="280">
        <v>676800</v>
      </c>
      <c r="F569" s="74"/>
      <c r="G569" s="281"/>
      <c r="H569" s="281"/>
      <c r="I569" s="281"/>
      <c r="J569" s="296"/>
    </row>
    <row r="570" spans="1:10" ht="84" x14ac:dyDescent="0.2">
      <c r="A570" s="274" t="s">
        <v>2468</v>
      </c>
      <c r="B570" s="273" t="s">
        <v>1788</v>
      </c>
      <c r="C570" s="273" t="s">
        <v>1102</v>
      </c>
      <c r="D570" s="281"/>
      <c r="E570" s="280">
        <v>21600</v>
      </c>
      <c r="F570" s="74"/>
      <c r="G570" s="281"/>
      <c r="H570" s="281"/>
      <c r="I570" s="281"/>
      <c r="J570" s="296"/>
    </row>
    <row r="571" spans="1:10" ht="60" x14ac:dyDescent="0.2">
      <c r="A571" s="274" t="s">
        <v>2469</v>
      </c>
      <c r="B571" s="273" t="s">
        <v>1788</v>
      </c>
      <c r="C571" s="273" t="s">
        <v>1102</v>
      </c>
      <c r="D571" s="281"/>
      <c r="E571" s="280">
        <v>78000</v>
      </c>
      <c r="F571" s="74"/>
      <c r="G571" s="281"/>
      <c r="H571" s="281"/>
      <c r="I571" s="281"/>
      <c r="J571" s="296"/>
    </row>
    <row r="572" spans="1:10" ht="48" x14ac:dyDescent="0.2">
      <c r="A572" s="274" t="s">
        <v>2470</v>
      </c>
      <c r="B572" s="273" t="s">
        <v>1784</v>
      </c>
      <c r="C572" s="273" t="s">
        <v>1102</v>
      </c>
      <c r="D572" s="281"/>
      <c r="E572" s="280">
        <v>99552</v>
      </c>
      <c r="F572" s="74"/>
      <c r="G572" s="281"/>
      <c r="H572" s="281"/>
      <c r="I572" s="281"/>
      <c r="J572" s="296"/>
    </row>
    <row r="573" spans="1:10" ht="60" x14ac:dyDescent="0.2">
      <c r="A573" s="274" t="s">
        <v>2471</v>
      </c>
      <c r="B573" s="273" t="s">
        <v>1788</v>
      </c>
      <c r="C573" s="273" t="s">
        <v>1102</v>
      </c>
      <c r="D573" s="281"/>
      <c r="E573" s="280">
        <v>21600</v>
      </c>
      <c r="F573" s="74"/>
      <c r="G573" s="281"/>
      <c r="H573" s="281"/>
      <c r="I573" s="281"/>
      <c r="J573" s="296"/>
    </row>
    <row r="574" spans="1:10" ht="24" x14ac:dyDescent="0.2">
      <c r="A574" s="274" t="s">
        <v>2472</v>
      </c>
      <c r="B574" s="273" t="s">
        <v>1784</v>
      </c>
      <c r="C574" s="273" t="s">
        <v>1102</v>
      </c>
      <c r="D574" s="281"/>
      <c r="E574" s="280">
        <v>55620</v>
      </c>
      <c r="F574" s="74"/>
      <c r="G574" s="281"/>
      <c r="H574" s="281"/>
      <c r="I574" s="281"/>
      <c r="J574" s="296"/>
    </row>
    <row r="575" spans="1:10" ht="60" x14ac:dyDescent="0.2">
      <c r="A575" s="274" t="s">
        <v>2473</v>
      </c>
      <c r="B575" s="273" t="s">
        <v>1784</v>
      </c>
      <c r="C575" s="273" t="s">
        <v>1102</v>
      </c>
      <c r="D575" s="281"/>
      <c r="E575" s="280">
        <v>108000</v>
      </c>
      <c r="F575" s="74"/>
      <c r="G575" s="281"/>
      <c r="H575" s="281"/>
      <c r="I575" s="281"/>
      <c r="J575" s="296"/>
    </row>
    <row r="576" spans="1:10" ht="48" x14ac:dyDescent="0.2">
      <c r="A576" s="274" t="s">
        <v>2474</v>
      </c>
      <c r="B576" s="273" t="s">
        <v>2475</v>
      </c>
      <c r="C576" s="273" t="s">
        <v>1102</v>
      </c>
      <c r="D576" s="281"/>
      <c r="E576" s="280">
        <v>1030344</v>
      </c>
      <c r="F576" s="74"/>
      <c r="G576" s="281"/>
      <c r="H576" s="281"/>
      <c r="I576" s="281"/>
      <c r="J576" s="296"/>
    </row>
    <row r="577" spans="1:10" ht="24" x14ac:dyDescent="0.2">
      <c r="A577" s="274" t="s">
        <v>2476</v>
      </c>
      <c r="B577" s="273" t="s">
        <v>1788</v>
      </c>
      <c r="C577" s="273" t="s">
        <v>1102</v>
      </c>
      <c r="D577" s="281"/>
      <c r="E577" s="280">
        <v>21600</v>
      </c>
      <c r="F577" s="74"/>
      <c r="G577" s="281"/>
      <c r="H577" s="281"/>
      <c r="I577" s="281"/>
      <c r="J577" s="296"/>
    </row>
    <row r="578" spans="1:10" ht="96" x14ac:dyDescent="0.2">
      <c r="A578" s="274" t="s">
        <v>2477</v>
      </c>
      <c r="B578" s="273" t="s">
        <v>1788</v>
      </c>
      <c r="C578" s="273" t="s">
        <v>1102</v>
      </c>
      <c r="D578" s="281"/>
      <c r="E578" s="280">
        <v>22000</v>
      </c>
      <c r="F578" s="74"/>
      <c r="G578" s="281"/>
      <c r="H578" s="281"/>
      <c r="I578" s="281"/>
      <c r="J578" s="296"/>
    </row>
    <row r="579" spans="1:10" ht="96" x14ac:dyDescent="0.2">
      <c r="A579" s="274" t="s">
        <v>2478</v>
      </c>
      <c r="B579" s="273" t="s">
        <v>1788</v>
      </c>
      <c r="C579" s="273" t="s">
        <v>1102</v>
      </c>
      <c r="D579" s="281"/>
      <c r="E579" s="280">
        <v>54000</v>
      </c>
      <c r="F579" s="74"/>
      <c r="G579" s="281"/>
      <c r="H579" s="281"/>
      <c r="I579" s="281"/>
      <c r="J579" s="296"/>
    </row>
    <row r="580" spans="1:10" ht="36" x14ac:dyDescent="0.2">
      <c r="A580" s="274" t="s">
        <v>2479</v>
      </c>
      <c r="B580" s="273" t="s">
        <v>1784</v>
      </c>
      <c r="C580" s="273" t="s">
        <v>1102</v>
      </c>
      <c r="D580" s="281"/>
      <c r="E580" s="280">
        <v>44997.96</v>
      </c>
      <c r="F580" s="74"/>
      <c r="G580" s="281"/>
      <c r="H580" s="281"/>
      <c r="I580" s="281"/>
      <c r="J580" s="296"/>
    </row>
    <row r="581" spans="1:10" ht="36" x14ac:dyDescent="0.2">
      <c r="A581" s="274" t="s">
        <v>2480</v>
      </c>
      <c r="B581" s="273" t="s">
        <v>1784</v>
      </c>
      <c r="C581" s="273" t="s">
        <v>1102</v>
      </c>
      <c r="D581" s="281"/>
      <c r="E581" s="280">
        <v>100000</v>
      </c>
      <c r="F581" s="74"/>
      <c r="G581" s="281"/>
      <c r="H581" s="281"/>
      <c r="I581" s="281"/>
      <c r="J581" s="296"/>
    </row>
    <row r="582" spans="1:10" ht="60" x14ac:dyDescent="0.2">
      <c r="A582" s="274" t="s">
        <v>2481</v>
      </c>
      <c r="B582" s="273" t="s">
        <v>1784</v>
      </c>
      <c r="C582" s="273" t="s">
        <v>1102</v>
      </c>
      <c r="D582" s="281"/>
      <c r="E582" s="280">
        <v>37200</v>
      </c>
      <c r="F582" s="74"/>
      <c r="G582" s="281"/>
      <c r="H582" s="281"/>
      <c r="I582" s="281"/>
      <c r="J582" s="296"/>
    </row>
    <row r="583" spans="1:10" ht="72" x14ac:dyDescent="0.2">
      <c r="A583" s="274" t="s">
        <v>2482</v>
      </c>
      <c r="B583" s="273" t="s">
        <v>1784</v>
      </c>
      <c r="C583" s="273" t="s">
        <v>1102</v>
      </c>
      <c r="D583" s="281"/>
      <c r="E583" s="280">
        <v>48600</v>
      </c>
      <c r="F583" s="74"/>
      <c r="G583" s="281"/>
      <c r="H583" s="281"/>
      <c r="I583" s="281"/>
      <c r="J583" s="296"/>
    </row>
    <row r="584" spans="1:10" ht="72" x14ac:dyDescent="0.2">
      <c r="A584" s="274" t="s">
        <v>2483</v>
      </c>
      <c r="B584" s="273" t="s">
        <v>1784</v>
      </c>
      <c r="C584" s="273" t="s">
        <v>1102</v>
      </c>
      <c r="D584" s="281"/>
      <c r="E584" s="280">
        <v>37200</v>
      </c>
      <c r="F584" s="74"/>
      <c r="G584" s="281"/>
      <c r="H584" s="281"/>
      <c r="I584" s="281"/>
      <c r="J584" s="296"/>
    </row>
    <row r="585" spans="1:10" ht="48" x14ac:dyDescent="0.2">
      <c r="A585" s="274" t="s">
        <v>2484</v>
      </c>
      <c r="B585" s="273" t="s">
        <v>1788</v>
      </c>
      <c r="C585" s="273" t="s">
        <v>1102</v>
      </c>
      <c r="D585" s="281"/>
      <c r="E585" s="280">
        <v>21840</v>
      </c>
      <c r="F585" s="74"/>
      <c r="G585" s="281"/>
      <c r="H585" s="281"/>
      <c r="I585" s="281"/>
      <c r="J585" s="296"/>
    </row>
    <row r="586" spans="1:10" ht="72" x14ac:dyDescent="0.2">
      <c r="A586" s="274" t="s">
        <v>2485</v>
      </c>
      <c r="B586" s="273" t="s">
        <v>1788</v>
      </c>
      <c r="C586" s="273" t="s">
        <v>1102</v>
      </c>
      <c r="D586" s="281"/>
      <c r="E586" s="280">
        <v>35000</v>
      </c>
      <c r="F586" s="74"/>
      <c r="G586" s="281"/>
      <c r="H586" s="281"/>
      <c r="I586" s="281"/>
      <c r="J586" s="296"/>
    </row>
    <row r="587" spans="1:10" ht="96" x14ac:dyDescent="0.2">
      <c r="A587" s="274" t="s">
        <v>2486</v>
      </c>
      <c r="B587" s="273" t="s">
        <v>1788</v>
      </c>
      <c r="C587" s="273" t="s">
        <v>1102</v>
      </c>
      <c r="D587" s="281"/>
      <c r="E587" s="280">
        <v>24000</v>
      </c>
      <c r="F587" s="74"/>
      <c r="G587" s="281"/>
      <c r="H587" s="281"/>
      <c r="I587" s="281"/>
      <c r="J587" s="296"/>
    </row>
    <row r="588" spans="1:10" ht="36" x14ac:dyDescent="0.2">
      <c r="A588" s="274" t="s">
        <v>2487</v>
      </c>
      <c r="B588" s="273" t="s">
        <v>2475</v>
      </c>
      <c r="C588" s="273" t="s">
        <v>1102</v>
      </c>
      <c r="D588" s="281"/>
      <c r="E588" s="280">
        <v>841768</v>
      </c>
      <c r="F588" s="74"/>
      <c r="G588" s="281"/>
      <c r="H588" s="281"/>
      <c r="I588" s="281"/>
      <c r="J588" s="296"/>
    </row>
    <row r="589" spans="1:10" ht="36" x14ac:dyDescent="0.2">
      <c r="A589" s="274" t="s">
        <v>2488</v>
      </c>
      <c r="B589" s="273" t="s">
        <v>2475</v>
      </c>
      <c r="C589" s="273" t="s">
        <v>1102</v>
      </c>
      <c r="D589" s="281"/>
      <c r="E589" s="280">
        <v>1450268</v>
      </c>
      <c r="F589" s="74"/>
      <c r="G589" s="281"/>
      <c r="H589" s="281"/>
      <c r="I589" s="281"/>
      <c r="J589" s="296"/>
    </row>
    <row r="590" spans="1:10" ht="48" x14ac:dyDescent="0.2">
      <c r="A590" s="274" t="s">
        <v>2489</v>
      </c>
      <c r="B590" s="273" t="s">
        <v>1788</v>
      </c>
      <c r="C590" s="273" t="s">
        <v>1102</v>
      </c>
      <c r="D590" s="281"/>
      <c r="E590" s="280">
        <v>30000</v>
      </c>
      <c r="F590" s="74"/>
      <c r="G590" s="281"/>
      <c r="H590" s="281"/>
      <c r="I590" s="281"/>
      <c r="J590" s="296"/>
    </row>
    <row r="591" spans="1:10" ht="36" x14ac:dyDescent="0.2">
      <c r="A591" s="274" t="s">
        <v>2490</v>
      </c>
      <c r="B591" s="273" t="s">
        <v>2491</v>
      </c>
      <c r="C591" s="273" t="s">
        <v>1102</v>
      </c>
      <c r="D591" s="281"/>
      <c r="E591" s="280">
        <v>1176600</v>
      </c>
      <c r="F591" s="74"/>
      <c r="G591" s="281"/>
      <c r="H591" s="281"/>
      <c r="I591" s="281"/>
      <c r="J591" s="296"/>
    </row>
    <row r="592" spans="1:10" ht="72" x14ac:dyDescent="0.2">
      <c r="A592" s="274" t="s">
        <v>2492</v>
      </c>
      <c r="B592" s="273" t="s">
        <v>1788</v>
      </c>
      <c r="C592" s="273" t="s">
        <v>1102</v>
      </c>
      <c r="D592" s="281"/>
      <c r="E592" s="280">
        <v>35000</v>
      </c>
      <c r="F592" s="74"/>
      <c r="G592" s="281"/>
      <c r="H592" s="281"/>
      <c r="I592" s="281"/>
      <c r="J592" s="296"/>
    </row>
    <row r="593" spans="1:10" ht="48" x14ac:dyDescent="0.2">
      <c r="A593" s="274" t="s">
        <v>2493</v>
      </c>
      <c r="B593" s="273" t="s">
        <v>1784</v>
      </c>
      <c r="C593" s="273" t="s">
        <v>1102</v>
      </c>
      <c r="D593" s="281"/>
      <c r="E593" s="280">
        <v>295200</v>
      </c>
      <c r="F593" s="74"/>
      <c r="G593" s="281"/>
      <c r="H593" s="281"/>
      <c r="I593" s="281"/>
      <c r="J593" s="296"/>
    </row>
    <row r="594" spans="1:10" ht="24" x14ac:dyDescent="0.2">
      <c r="A594" s="274" t="s">
        <v>2494</v>
      </c>
      <c r="B594" s="273" t="s">
        <v>1788</v>
      </c>
      <c r="C594" s="273" t="s">
        <v>1102</v>
      </c>
      <c r="D594" s="281"/>
      <c r="E594" s="280">
        <v>50279</v>
      </c>
      <c r="F594" s="74"/>
      <c r="G594" s="281"/>
      <c r="H594" s="281"/>
      <c r="I594" s="281"/>
      <c r="J594" s="296"/>
    </row>
    <row r="595" spans="1:10" ht="24" x14ac:dyDescent="0.2">
      <c r="A595" s="274" t="s">
        <v>2495</v>
      </c>
      <c r="B595" s="273" t="s">
        <v>2475</v>
      </c>
      <c r="C595" s="273" t="s">
        <v>1102</v>
      </c>
      <c r="D595" s="281"/>
      <c r="E595" s="280">
        <v>160000</v>
      </c>
      <c r="F595" s="74"/>
      <c r="G595" s="281"/>
      <c r="H595" s="281"/>
      <c r="I595" s="281"/>
      <c r="J595" s="296"/>
    </row>
    <row r="596" spans="1:10" ht="24" x14ac:dyDescent="0.2">
      <c r="A596" s="274" t="s">
        <v>2496</v>
      </c>
      <c r="B596" s="273" t="s">
        <v>2475</v>
      </c>
      <c r="C596" s="273" t="s">
        <v>1102</v>
      </c>
      <c r="D596" s="281"/>
      <c r="E596" s="280">
        <v>50000</v>
      </c>
      <c r="F596" s="74"/>
      <c r="G596" s="281"/>
      <c r="H596" s="281"/>
      <c r="I596" s="281"/>
      <c r="J596" s="296"/>
    </row>
    <row r="597" spans="1:10" ht="48" x14ac:dyDescent="0.2">
      <c r="A597" s="274" t="s">
        <v>2497</v>
      </c>
      <c r="B597" s="273" t="s">
        <v>2475</v>
      </c>
      <c r="C597" s="273" t="s">
        <v>1102</v>
      </c>
      <c r="D597" s="281"/>
      <c r="E597" s="280">
        <v>79007.520000000004</v>
      </c>
      <c r="F597" s="74"/>
      <c r="G597" s="281"/>
      <c r="H597" s="281"/>
      <c r="I597" s="281"/>
      <c r="J597" s="296"/>
    </row>
    <row r="598" spans="1:10" ht="60" x14ac:dyDescent="0.2">
      <c r="A598" s="274" t="s">
        <v>2498</v>
      </c>
      <c r="B598" s="273" t="s">
        <v>2475</v>
      </c>
      <c r="C598" s="273" t="s">
        <v>1102</v>
      </c>
      <c r="D598" s="281"/>
      <c r="E598" s="280">
        <v>45000</v>
      </c>
      <c r="F598" s="74"/>
      <c r="G598" s="281"/>
      <c r="H598" s="281"/>
      <c r="I598" s="281"/>
      <c r="J598" s="296"/>
    </row>
    <row r="599" spans="1:10" ht="60" x14ac:dyDescent="0.2">
      <c r="A599" s="274" t="s">
        <v>2499</v>
      </c>
      <c r="B599" s="273" t="s">
        <v>2475</v>
      </c>
      <c r="C599" s="273" t="s">
        <v>1102</v>
      </c>
      <c r="D599" s="281"/>
      <c r="E599" s="280">
        <v>130000</v>
      </c>
      <c r="F599" s="74"/>
      <c r="G599" s="281"/>
      <c r="H599" s="281"/>
      <c r="I599" s="281"/>
      <c r="J599" s="296"/>
    </row>
    <row r="600" spans="1:10" ht="72" x14ac:dyDescent="0.2">
      <c r="A600" s="274" t="s">
        <v>2500</v>
      </c>
      <c r="B600" s="273" t="s">
        <v>1788</v>
      </c>
      <c r="C600" s="273" t="s">
        <v>1102</v>
      </c>
      <c r="D600" s="281"/>
      <c r="E600" s="280">
        <v>30000</v>
      </c>
      <c r="F600" s="74"/>
      <c r="G600" s="281"/>
      <c r="H600" s="281"/>
      <c r="I600" s="281"/>
      <c r="J600" s="296"/>
    </row>
    <row r="601" spans="1:10" ht="36" x14ac:dyDescent="0.2">
      <c r="A601" s="274" t="s">
        <v>2501</v>
      </c>
      <c r="B601" s="273" t="s">
        <v>1788</v>
      </c>
      <c r="C601" s="273" t="s">
        <v>1102</v>
      </c>
      <c r="D601" s="281"/>
      <c r="E601" s="280">
        <v>70000</v>
      </c>
      <c r="F601" s="74"/>
      <c r="G601" s="281"/>
      <c r="H601" s="281"/>
      <c r="I601" s="281"/>
      <c r="J601" s="274" t="s">
        <v>2502</v>
      </c>
    </row>
    <row r="602" spans="1:10" ht="36" x14ac:dyDescent="0.2">
      <c r="A602" s="274" t="s">
        <v>2503</v>
      </c>
      <c r="B602" s="273" t="s">
        <v>1788</v>
      </c>
      <c r="C602" s="273" t="s">
        <v>1102</v>
      </c>
      <c r="D602" s="281"/>
      <c r="E602" s="280">
        <v>22846</v>
      </c>
      <c r="F602" s="74"/>
      <c r="G602" s="281"/>
      <c r="H602" s="281"/>
      <c r="I602" s="281"/>
      <c r="J602" s="296"/>
    </row>
    <row r="603" spans="1:10" ht="108" x14ac:dyDescent="0.2">
      <c r="A603" s="274" t="s">
        <v>2359</v>
      </c>
      <c r="B603" s="273" t="s">
        <v>1788</v>
      </c>
      <c r="C603" s="273" t="s">
        <v>1102</v>
      </c>
      <c r="D603" s="273"/>
      <c r="E603" s="280">
        <v>20149.68</v>
      </c>
      <c r="F603" s="274" t="s">
        <v>2360</v>
      </c>
      <c r="G603" s="273" t="s">
        <v>1820</v>
      </c>
      <c r="H603" s="273"/>
      <c r="I603" s="273"/>
      <c r="J603" s="274" t="s">
        <v>2504</v>
      </c>
    </row>
    <row r="604" spans="1:10" ht="60" x14ac:dyDescent="0.2">
      <c r="A604" s="274" t="s">
        <v>2505</v>
      </c>
      <c r="B604" s="273" t="s">
        <v>1788</v>
      </c>
      <c r="C604" s="273" t="s">
        <v>1102</v>
      </c>
      <c r="D604" s="281"/>
      <c r="E604" s="280">
        <v>31000</v>
      </c>
      <c r="F604" s="74"/>
      <c r="G604" s="281"/>
      <c r="H604" s="281"/>
      <c r="I604" s="281"/>
      <c r="J604" s="296"/>
    </row>
    <row r="605" spans="1:10" ht="36" x14ac:dyDescent="0.2">
      <c r="A605" s="274" t="s">
        <v>2506</v>
      </c>
      <c r="B605" s="273" t="s">
        <v>1788</v>
      </c>
      <c r="C605" s="273" t="s">
        <v>1102</v>
      </c>
      <c r="D605" s="281"/>
      <c r="E605" s="280">
        <v>65477</v>
      </c>
      <c r="F605" s="74"/>
      <c r="G605" s="281"/>
      <c r="H605" s="281"/>
      <c r="I605" s="281"/>
      <c r="J605" s="274" t="s">
        <v>2502</v>
      </c>
    </row>
    <row r="606" spans="1:10" ht="72" x14ac:dyDescent="0.2">
      <c r="A606" s="274" t="s">
        <v>2507</v>
      </c>
      <c r="B606" s="273" t="s">
        <v>1788</v>
      </c>
      <c r="C606" s="273" t="s">
        <v>1102</v>
      </c>
      <c r="D606" s="281"/>
      <c r="E606" s="280">
        <v>20000</v>
      </c>
      <c r="F606" s="74"/>
      <c r="G606" s="281"/>
      <c r="H606" s="281"/>
      <c r="I606" s="281"/>
      <c r="J606" s="296"/>
    </row>
    <row r="607" spans="1:10" ht="60" x14ac:dyDescent="0.2">
      <c r="A607" s="274" t="s">
        <v>2508</v>
      </c>
      <c r="B607" s="273" t="s">
        <v>1788</v>
      </c>
      <c r="C607" s="273" t="s">
        <v>1102</v>
      </c>
      <c r="D607" s="281"/>
      <c r="E607" s="280">
        <v>38871</v>
      </c>
      <c r="F607" s="74"/>
      <c r="G607" s="281"/>
      <c r="H607" s="281"/>
      <c r="I607" s="281"/>
      <c r="J607" s="296"/>
    </row>
    <row r="608" spans="1:10" ht="48" x14ac:dyDescent="0.2">
      <c r="A608" s="274" t="s">
        <v>2509</v>
      </c>
      <c r="B608" s="273" t="s">
        <v>1784</v>
      </c>
      <c r="C608" s="273" t="s">
        <v>1102</v>
      </c>
      <c r="D608" s="281"/>
      <c r="E608" s="280">
        <v>45000</v>
      </c>
      <c r="F608" s="74"/>
      <c r="G608" s="281"/>
      <c r="H608" s="281"/>
      <c r="I608" s="281"/>
      <c r="J608" s="296"/>
    </row>
    <row r="609" spans="1:10" ht="24" x14ac:dyDescent="0.2">
      <c r="A609" s="274" t="s">
        <v>2510</v>
      </c>
      <c r="B609" s="273" t="s">
        <v>1788</v>
      </c>
      <c r="C609" s="273" t="s">
        <v>1102</v>
      </c>
      <c r="D609" s="281"/>
      <c r="E609" s="280">
        <v>31050</v>
      </c>
      <c r="F609" s="74"/>
      <c r="G609" s="281"/>
      <c r="H609" s="281"/>
      <c r="I609" s="281"/>
      <c r="J609" s="296"/>
    </row>
    <row r="610" spans="1:10" ht="36" x14ac:dyDescent="0.2">
      <c r="A610" s="274" t="s">
        <v>2511</v>
      </c>
      <c r="B610" s="273" t="s">
        <v>1788</v>
      </c>
      <c r="C610" s="273" t="s">
        <v>1102</v>
      </c>
      <c r="D610" s="281"/>
      <c r="E610" s="280">
        <v>33000</v>
      </c>
      <c r="F610" s="74"/>
      <c r="G610" s="281"/>
      <c r="H610" s="281"/>
      <c r="I610" s="281"/>
      <c r="J610" s="296"/>
    </row>
    <row r="611" spans="1:10" ht="60" x14ac:dyDescent="0.2">
      <c r="A611" s="274" t="s">
        <v>2512</v>
      </c>
      <c r="B611" s="273" t="s">
        <v>1788</v>
      </c>
      <c r="C611" s="273" t="s">
        <v>1102</v>
      </c>
      <c r="D611" s="281"/>
      <c r="E611" s="280">
        <v>31900</v>
      </c>
      <c r="F611" s="74"/>
      <c r="G611" s="281"/>
      <c r="H611" s="281"/>
      <c r="I611" s="281"/>
      <c r="J611" s="296"/>
    </row>
    <row r="612" spans="1:10" ht="48" x14ac:dyDescent="0.2">
      <c r="A612" s="274" t="s">
        <v>2513</v>
      </c>
      <c r="B612" s="273" t="s">
        <v>1788</v>
      </c>
      <c r="C612" s="273" t="s">
        <v>1102</v>
      </c>
      <c r="D612" s="281"/>
      <c r="E612" s="280">
        <v>32568</v>
      </c>
      <c r="F612" s="74"/>
      <c r="G612" s="281"/>
      <c r="H612" s="281"/>
      <c r="I612" s="281"/>
      <c r="J612" s="296"/>
    </row>
    <row r="613" spans="1:10" ht="96" x14ac:dyDescent="0.2">
      <c r="A613" s="274" t="s">
        <v>2514</v>
      </c>
      <c r="B613" s="273" t="s">
        <v>1788</v>
      </c>
      <c r="C613" s="273" t="s">
        <v>1102</v>
      </c>
      <c r="D613" s="281"/>
      <c r="E613" s="280">
        <v>36000</v>
      </c>
      <c r="F613" s="74"/>
      <c r="G613" s="281"/>
      <c r="H613" s="281"/>
      <c r="I613" s="281"/>
      <c r="J613" s="296"/>
    </row>
    <row r="614" spans="1:10" ht="132" x14ac:dyDescent="0.2">
      <c r="A614" s="274" t="s">
        <v>2515</v>
      </c>
      <c r="B614" s="273" t="s">
        <v>1788</v>
      </c>
      <c r="C614" s="273" t="s">
        <v>1102</v>
      </c>
      <c r="D614" s="281"/>
      <c r="E614" s="280">
        <v>36000</v>
      </c>
      <c r="F614" s="74"/>
      <c r="G614" s="281"/>
      <c r="H614" s="281"/>
      <c r="I614" s="281"/>
      <c r="J614" s="296"/>
    </row>
    <row r="615" spans="1:10" ht="72" x14ac:dyDescent="0.2">
      <c r="A615" s="274" t="s">
        <v>2516</v>
      </c>
      <c r="B615" s="273" t="s">
        <v>1788</v>
      </c>
      <c r="C615" s="273" t="s">
        <v>1102</v>
      </c>
      <c r="D615" s="281"/>
      <c r="E615" s="280">
        <v>3947147</v>
      </c>
      <c r="F615" s="74"/>
      <c r="G615" s="281"/>
      <c r="H615" s="281"/>
      <c r="I615" s="281"/>
      <c r="J615" s="296"/>
    </row>
    <row r="616" spans="1:10" ht="28.5" customHeight="1" x14ac:dyDescent="0.2">
      <c r="A616" s="297" t="s">
        <v>10</v>
      </c>
      <c r="B616" s="108"/>
      <c r="C616" s="108"/>
      <c r="D616" s="108"/>
      <c r="E616" s="298">
        <f>+E7+E275+E556</f>
        <v>83773569.959999993</v>
      </c>
      <c r="F616" s="108"/>
      <c r="G616" s="109"/>
      <c r="H616" s="109"/>
      <c r="I616" s="109"/>
      <c r="J616" s="109"/>
    </row>
    <row r="617" spans="1:10" x14ac:dyDescent="0.2">
      <c r="A617" s="138" t="s">
        <v>209</v>
      </c>
      <c r="B617" s="62"/>
      <c r="C617" s="62"/>
      <c r="D617" s="62"/>
      <c r="E617" s="62"/>
      <c r="F617" s="62"/>
      <c r="G617" s="28"/>
    </row>
    <row r="618" spans="1:10" x14ac:dyDescent="0.2">
      <c r="A618" s="61"/>
      <c r="B618" s="61"/>
      <c r="C618" s="61"/>
      <c r="D618" s="61"/>
      <c r="E618" s="61"/>
      <c r="F618" s="61"/>
      <c r="G618" s="28"/>
    </row>
    <row r="619" spans="1:10" x14ac:dyDescent="0.2">
      <c r="A619" s="61"/>
    </row>
    <row r="620" spans="1:10" x14ac:dyDescent="0.2">
      <c r="A620" s="61"/>
    </row>
    <row r="621" spans="1:10" x14ac:dyDescent="0.2">
      <c r="A621" s="61"/>
    </row>
  </sheetData>
  <mergeCells count="3">
    <mergeCell ref="A1:J1"/>
    <mergeCell ref="A2:J2"/>
    <mergeCell ref="B3:J3"/>
  </mergeCells>
  <pageMargins left="0.70866141732283472" right="0.70866141732283472" top="0.74803149606299213" bottom="0.74803149606299213" header="0.31496062992125984" footer="0.31496062992125984"/>
  <pageSetup scale="39" orientation="portrait" r:id="rId1"/>
  <headerFooter>
    <oddHeader>&amp;C&amp;"-,Negrita"&amp;24PROYECTO DE PRESUPUESTO 2023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20"/>
  <sheetViews>
    <sheetView view="pageBreakPreview" zoomScale="60" zoomScaleNormal="100" workbookViewId="0">
      <selection activeCell="D9" sqref="D9"/>
    </sheetView>
  </sheetViews>
  <sheetFormatPr baseColWidth="10" defaultColWidth="11.42578125" defaultRowHeight="12" x14ac:dyDescent="0.2"/>
  <cols>
    <col min="1" max="1" width="17.42578125" style="27" customWidth="1"/>
    <col min="2" max="2" width="20.28515625" style="27" customWidth="1"/>
    <col min="3" max="3" width="17" style="27" customWidth="1"/>
    <col min="4" max="4" width="19.140625" style="27" customWidth="1"/>
    <col min="5" max="5" width="23.28515625" style="27" customWidth="1"/>
    <col min="6" max="6" width="22.28515625" style="27" customWidth="1"/>
    <col min="7" max="7" width="31.28515625" style="27" customWidth="1"/>
    <col min="8" max="8" width="39.5703125" style="27" customWidth="1"/>
    <col min="9" max="9" width="21.5703125" style="27" customWidth="1"/>
    <col min="10" max="16384" width="11.42578125" style="27"/>
  </cols>
  <sheetData>
    <row r="1" spans="1:24" ht="29.25" customHeight="1" x14ac:dyDescent="0.2">
      <c r="A1" s="384" t="s">
        <v>260</v>
      </c>
      <c r="B1" s="384"/>
      <c r="C1" s="384"/>
      <c r="D1" s="384"/>
      <c r="E1" s="384"/>
      <c r="F1" s="384"/>
      <c r="G1" s="384"/>
      <c r="H1" s="384"/>
      <c r="I1" s="384"/>
    </row>
    <row r="2" spans="1:24" ht="21" customHeight="1" x14ac:dyDescent="0.2">
      <c r="A2" s="105" t="s">
        <v>230</v>
      </c>
      <c r="B2" s="362"/>
      <c r="C2" s="362"/>
      <c r="D2" s="362"/>
      <c r="E2" s="362"/>
      <c r="F2" s="362"/>
      <c r="G2" s="362"/>
      <c r="H2" s="362"/>
      <c r="I2" s="362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ht="24.75" customHeight="1" x14ac:dyDescent="0.2">
      <c r="A3" s="387" t="s">
        <v>139</v>
      </c>
      <c r="B3" s="385" t="s">
        <v>231</v>
      </c>
      <c r="C3" s="385" t="s">
        <v>140</v>
      </c>
      <c r="D3" s="385" t="s">
        <v>235</v>
      </c>
      <c r="E3" s="106" t="s">
        <v>232</v>
      </c>
      <c r="F3" s="106" t="s">
        <v>233</v>
      </c>
      <c r="G3" s="84" t="s">
        <v>234</v>
      </c>
      <c r="H3" s="389" t="s">
        <v>237</v>
      </c>
      <c r="I3" s="389" t="s">
        <v>236</v>
      </c>
    </row>
    <row r="4" spans="1:24" ht="29.25" customHeight="1" x14ac:dyDescent="0.2">
      <c r="A4" s="388"/>
      <c r="B4" s="386"/>
      <c r="C4" s="386"/>
      <c r="D4" s="386"/>
      <c r="E4" s="157" t="s">
        <v>141</v>
      </c>
      <c r="F4" s="157" t="s">
        <v>141</v>
      </c>
      <c r="G4" s="157" t="s">
        <v>141</v>
      </c>
      <c r="H4" s="390"/>
      <c r="I4" s="390"/>
    </row>
    <row r="5" spans="1:24" s="99" customFormat="1" x14ac:dyDescent="0.2">
      <c r="A5" s="160"/>
      <c r="B5" s="160"/>
      <c r="C5" s="160"/>
      <c r="D5" s="160"/>
      <c r="E5" s="160"/>
      <c r="F5" s="160"/>
      <c r="G5" s="160"/>
      <c r="H5" s="160"/>
      <c r="I5" s="160"/>
    </row>
    <row r="6" spans="1:24" ht="12" customHeight="1" x14ac:dyDescent="0.2">
      <c r="A6" s="74">
        <v>1</v>
      </c>
      <c r="B6" s="74" t="s">
        <v>134</v>
      </c>
      <c r="C6" s="74" t="s">
        <v>134</v>
      </c>
      <c r="D6" s="74"/>
      <c r="E6" s="73"/>
      <c r="F6" s="73"/>
      <c r="G6" s="73"/>
      <c r="H6" s="73"/>
      <c r="I6" s="73"/>
    </row>
    <row r="7" spans="1:24" x14ac:dyDescent="0.2">
      <c r="A7" s="74">
        <v>2</v>
      </c>
      <c r="B7" s="74" t="s">
        <v>134</v>
      </c>
      <c r="C7" s="74" t="s">
        <v>134</v>
      </c>
      <c r="D7" s="74"/>
      <c r="E7" s="73"/>
      <c r="F7" s="73"/>
      <c r="G7" s="73"/>
      <c r="H7" s="73"/>
      <c r="I7" s="73"/>
    </row>
    <row r="8" spans="1:24" x14ac:dyDescent="0.2">
      <c r="A8" s="74">
        <v>3</v>
      </c>
      <c r="B8" s="74" t="s">
        <v>134</v>
      </c>
      <c r="C8" s="74" t="s">
        <v>134</v>
      </c>
      <c r="D8" s="74"/>
      <c r="E8" s="73"/>
      <c r="F8" s="73"/>
      <c r="G8" s="73"/>
      <c r="H8" s="73"/>
      <c r="I8" s="73"/>
    </row>
    <row r="9" spans="1:24" x14ac:dyDescent="0.2">
      <c r="A9" s="74">
        <v>4</v>
      </c>
      <c r="B9" s="74" t="s">
        <v>134</v>
      </c>
      <c r="C9" s="74" t="s">
        <v>134</v>
      </c>
      <c r="D9" s="74"/>
      <c r="E9" s="73"/>
      <c r="F9" s="73"/>
      <c r="G9" s="73"/>
      <c r="H9" s="73"/>
      <c r="I9" s="73"/>
    </row>
    <row r="10" spans="1:24" x14ac:dyDescent="0.2">
      <c r="A10" s="74">
        <v>5</v>
      </c>
      <c r="B10" s="74" t="s">
        <v>134</v>
      </c>
      <c r="C10" s="74" t="s">
        <v>134</v>
      </c>
      <c r="D10" s="74"/>
      <c r="E10" s="73"/>
      <c r="F10" s="73"/>
      <c r="G10" s="73"/>
      <c r="H10" s="73"/>
      <c r="I10" s="73"/>
    </row>
    <row r="11" spans="1:24" x14ac:dyDescent="0.2">
      <c r="A11" s="74">
        <v>6</v>
      </c>
      <c r="B11" s="74"/>
      <c r="C11" s="74"/>
      <c r="D11" s="74"/>
      <c r="E11" s="73"/>
      <c r="F11" s="73"/>
      <c r="G11" s="73"/>
      <c r="H11" s="73"/>
      <c r="I11" s="73"/>
    </row>
    <row r="12" spans="1:24" x14ac:dyDescent="0.2">
      <c r="A12" s="74">
        <v>7</v>
      </c>
      <c r="B12" s="74"/>
      <c r="C12" s="74"/>
      <c r="D12" s="74"/>
      <c r="E12" s="73"/>
      <c r="F12" s="73"/>
      <c r="G12" s="73"/>
      <c r="H12" s="73"/>
      <c r="I12" s="73"/>
    </row>
    <row r="13" spans="1:24" x14ac:dyDescent="0.2">
      <c r="A13" s="74">
        <v>8</v>
      </c>
      <c r="B13" s="74"/>
      <c r="C13" s="74"/>
      <c r="D13" s="74"/>
      <c r="E13" s="73"/>
      <c r="F13" s="73"/>
      <c r="G13" s="73"/>
      <c r="H13" s="73"/>
      <c r="I13" s="73"/>
    </row>
    <row r="14" spans="1:24" x14ac:dyDescent="0.2">
      <c r="A14" s="74">
        <v>9</v>
      </c>
      <c r="B14" s="74"/>
      <c r="C14" s="74"/>
      <c r="D14" s="74"/>
      <c r="E14" s="73"/>
      <c r="F14" s="73"/>
      <c r="G14" s="73"/>
      <c r="H14" s="73"/>
      <c r="I14" s="73"/>
    </row>
    <row r="15" spans="1:24" x14ac:dyDescent="0.2">
      <c r="A15" s="74"/>
      <c r="B15" s="74"/>
      <c r="C15" s="74"/>
      <c r="D15" s="74"/>
      <c r="E15" s="73"/>
      <c r="F15" s="73"/>
      <c r="G15" s="73"/>
      <c r="H15" s="73"/>
      <c r="I15" s="73"/>
    </row>
    <row r="16" spans="1:24" x14ac:dyDescent="0.2">
      <c r="A16" s="161"/>
      <c r="B16" s="161"/>
      <c r="C16" s="161"/>
      <c r="D16" s="161"/>
      <c r="E16" s="145"/>
      <c r="F16" s="145"/>
      <c r="G16" s="145"/>
      <c r="H16" s="145"/>
      <c r="I16" s="145"/>
    </row>
    <row r="17" spans="1:9" ht="21" customHeight="1" x14ac:dyDescent="0.2">
      <c r="A17" s="158" t="s">
        <v>142</v>
      </c>
      <c r="B17" s="158"/>
      <c r="C17" s="158"/>
      <c r="D17" s="158"/>
      <c r="E17" s="159"/>
      <c r="F17" s="159"/>
      <c r="G17" s="159"/>
      <c r="H17" s="159"/>
      <c r="I17" s="159"/>
    </row>
    <row r="18" spans="1:9" x14ac:dyDescent="0.2">
      <c r="A18" s="58" t="s">
        <v>209</v>
      </c>
      <c r="B18" s="62"/>
      <c r="C18" s="62"/>
      <c r="D18" s="62"/>
      <c r="E18" s="28"/>
      <c r="F18" s="28"/>
      <c r="G18" s="28"/>
    </row>
    <row r="19" spans="1:9" x14ac:dyDescent="0.2">
      <c r="A19" s="136" t="s">
        <v>238</v>
      </c>
      <c r="B19" s="61"/>
      <c r="C19" s="61"/>
      <c r="D19" s="61"/>
      <c r="E19" s="28"/>
      <c r="F19" s="28"/>
      <c r="G19" s="28"/>
    </row>
    <row r="20" spans="1:9" x14ac:dyDescent="0.2">
      <c r="A20" s="137" t="s">
        <v>239</v>
      </c>
      <c r="B20" s="59"/>
      <c r="C20" s="59"/>
      <c r="D20" s="59"/>
      <c r="E20" s="28"/>
      <c r="F20" s="28"/>
      <c r="G20" s="28"/>
    </row>
  </sheetData>
  <mergeCells count="8">
    <mergeCell ref="A1:I1"/>
    <mergeCell ref="B2:I2"/>
    <mergeCell ref="D3:D4"/>
    <mergeCell ref="A3:A4"/>
    <mergeCell ref="B3:B4"/>
    <mergeCell ref="C3:C4"/>
    <mergeCell ref="H3:H4"/>
    <mergeCell ref="I3:I4"/>
  </mergeCells>
  <pageMargins left="0.70866141732283472" right="0.70866141732283472" top="0.74803149606299213" bottom="0.74803149606299213" header="0.31496062992125984" footer="0.31496062992125984"/>
  <pageSetup scale="39" orientation="portrait" r:id="rId1"/>
  <headerFooter>
    <oddHeader>&amp;C&amp;"-,Negrita"&amp;24PROYECTO DE PRESUPUESTO 2023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36"/>
  <sheetViews>
    <sheetView view="pageBreakPreview" zoomScale="60" zoomScaleNormal="100" workbookViewId="0">
      <selection activeCell="D9" sqref="D9"/>
    </sheetView>
  </sheetViews>
  <sheetFormatPr baseColWidth="10" defaultColWidth="11.42578125" defaultRowHeight="12" x14ac:dyDescent="0.2"/>
  <cols>
    <col min="1" max="1" width="17.42578125" style="27" customWidth="1"/>
    <col min="2" max="2" width="19.7109375" style="27" customWidth="1"/>
    <col min="3" max="3" width="29.5703125" style="27" customWidth="1"/>
    <col min="4" max="4" width="18.7109375" style="27" customWidth="1"/>
    <col min="5" max="5" width="23.28515625" style="27" customWidth="1"/>
    <col min="6" max="6" width="18.7109375" style="27" customWidth="1"/>
    <col min="7" max="8" width="6.7109375" style="68" customWidth="1"/>
    <col min="9" max="9" width="6.7109375" style="27" customWidth="1"/>
    <col min="10" max="10" width="25" style="27" customWidth="1"/>
    <col min="11" max="12" width="18.7109375" style="27" customWidth="1"/>
    <col min="13" max="13" width="18.28515625" style="27" customWidth="1"/>
    <col min="14" max="14" width="20.42578125" style="27" customWidth="1"/>
    <col min="15" max="15" width="21.140625" style="27" customWidth="1"/>
    <col min="16" max="16384" width="11.42578125" style="27"/>
  </cols>
  <sheetData>
    <row r="1" spans="1:18" s="58" customFormat="1" ht="20.25" customHeight="1" x14ac:dyDescent="0.2">
      <c r="A1" s="391" t="s">
        <v>261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</row>
    <row r="2" spans="1:18" ht="18" x14ac:dyDescent="0.2">
      <c r="A2" s="78" t="s">
        <v>5</v>
      </c>
      <c r="B2" s="105"/>
      <c r="C2" s="393" t="s">
        <v>2517</v>
      </c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28"/>
      <c r="Q2" s="28"/>
      <c r="R2" s="28"/>
    </row>
    <row r="3" spans="1:18" s="69" customFormat="1" ht="20.25" customHeight="1" x14ac:dyDescent="0.2">
      <c r="A3" s="341" t="s">
        <v>164</v>
      </c>
      <c r="B3" s="341"/>
      <c r="C3" s="341" t="s">
        <v>165</v>
      </c>
      <c r="D3" s="341"/>
      <c r="E3" s="341" t="s">
        <v>166</v>
      </c>
      <c r="F3" s="341"/>
      <c r="G3" s="341"/>
      <c r="H3" s="341"/>
      <c r="I3" s="341"/>
      <c r="J3" s="341" t="s">
        <v>167</v>
      </c>
      <c r="K3" s="341"/>
      <c r="L3" s="341"/>
      <c r="M3" s="341" t="s">
        <v>250</v>
      </c>
      <c r="N3" s="341" t="s">
        <v>251</v>
      </c>
      <c r="O3" s="366" t="s">
        <v>189</v>
      </c>
    </row>
    <row r="4" spans="1:18" s="70" customFormat="1" ht="63.75" x14ac:dyDescent="0.25">
      <c r="A4" s="180" t="s">
        <v>6</v>
      </c>
      <c r="B4" s="180" t="s">
        <v>143</v>
      </c>
      <c r="C4" s="182" t="s">
        <v>168</v>
      </c>
      <c r="D4" s="182" t="s">
        <v>169</v>
      </c>
      <c r="E4" s="182" t="s">
        <v>170</v>
      </c>
      <c r="F4" s="182" t="s">
        <v>171</v>
      </c>
      <c r="G4" s="140" t="s">
        <v>172</v>
      </c>
      <c r="H4" s="140" t="s">
        <v>173</v>
      </c>
      <c r="I4" s="140" t="s">
        <v>174</v>
      </c>
      <c r="J4" s="182" t="s">
        <v>175</v>
      </c>
      <c r="K4" s="182" t="s">
        <v>176</v>
      </c>
      <c r="L4" s="182" t="s">
        <v>177</v>
      </c>
      <c r="M4" s="395"/>
      <c r="N4" s="395"/>
      <c r="O4" s="366"/>
    </row>
    <row r="5" spans="1:18" s="230" customFormat="1" ht="24" x14ac:dyDescent="0.25">
      <c r="A5" s="178" t="s">
        <v>2518</v>
      </c>
      <c r="B5" s="178">
        <v>478</v>
      </c>
      <c r="C5" s="274" t="s">
        <v>2519</v>
      </c>
      <c r="D5" s="273">
        <v>10492535</v>
      </c>
      <c r="E5" s="299" t="s">
        <v>2520</v>
      </c>
      <c r="F5" s="299"/>
      <c r="G5" s="299">
        <v>120</v>
      </c>
      <c r="H5" s="299"/>
      <c r="I5" s="299"/>
      <c r="J5" s="299" t="s">
        <v>2521</v>
      </c>
      <c r="K5" s="280">
        <v>3900</v>
      </c>
      <c r="L5" s="178" t="s">
        <v>2522</v>
      </c>
      <c r="M5" s="300">
        <v>46800</v>
      </c>
      <c r="N5" s="300">
        <v>23400</v>
      </c>
      <c r="O5" s="300">
        <v>46800</v>
      </c>
    </row>
    <row r="6" spans="1:18" s="230" customFormat="1" ht="40.5" x14ac:dyDescent="0.25">
      <c r="A6" s="178" t="s">
        <v>2518</v>
      </c>
      <c r="B6" s="178">
        <v>478</v>
      </c>
      <c r="C6" s="274" t="s">
        <v>2523</v>
      </c>
      <c r="D6" s="178">
        <v>40217558</v>
      </c>
      <c r="E6" s="299" t="s">
        <v>2520</v>
      </c>
      <c r="F6" s="299"/>
      <c r="G6" s="299">
        <v>260</v>
      </c>
      <c r="H6" s="299"/>
      <c r="I6" s="299"/>
      <c r="J6" s="301" t="s">
        <v>2524</v>
      </c>
      <c r="K6" s="280">
        <v>4500</v>
      </c>
      <c r="L6" s="178" t="s">
        <v>2522</v>
      </c>
      <c r="M6" s="300">
        <v>54000</v>
      </c>
      <c r="N6" s="300"/>
      <c r="O6" s="300"/>
    </row>
    <row r="7" spans="1:18" s="230" customFormat="1" ht="27" x14ac:dyDescent="0.25">
      <c r="A7" s="178" t="s">
        <v>2518</v>
      </c>
      <c r="B7" s="178">
        <v>478</v>
      </c>
      <c r="C7" s="302" t="s">
        <v>2523</v>
      </c>
      <c r="D7" s="178">
        <v>40217558</v>
      </c>
      <c r="E7" s="299" t="s">
        <v>2520</v>
      </c>
      <c r="F7" s="299"/>
      <c r="G7" s="299">
        <v>260</v>
      </c>
      <c r="H7" s="299"/>
      <c r="I7" s="299"/>
      <c r="J7" s="301" t="s">
        <v>2525</v>
      </c>
      <c r="K7" s="300">
        <v>5000</v>
      </c>
      <c r="L7" s="178" t="s">
        <v>2522</v>
      </c>
      <c r="M7" s="300" t="s">
        <v>91</v>
      </c>
      <c r="N7" s="300">
        <v>30000</v>
      </c>
      <c r="O7" s="300">
        <v>60000</v>
      </c>
    </row>
    <row r="8" spans="1:18" s="230" customFormat="1" ht="27" x14ac:dyDescent="0.25">
      <c r="A8" s="178" t="s">
        <v>2518</v>
      </c>
      <c r="B8" s="178">
        <v>478</v>
      </c>
      <c r="C8" s="303" t="s">
        <v>2526</v>
      </c>
      <c r="D8" s="304">
        <v>29733054</v>
      </c>
      <c r="E8" s="299" t="s">
        <v>2520</v>
      </c>
      <c r="F8" s="299"/>
      <c r="G8" s="299">
        <v>200</v>
      </c>
      <c r="H8" s="299"/>
      <c r="I8" s="299"/>
      <c r="J8" s="301" t="s">
        <v>2527</v>
      </c>
      <c r="K8" s="300">
        <v>3600</v>
      </c>
      <c r="L8" s="178" t="s">
        <v>2522</v>
      </c>
      <c r="M8" s="300">
        <v>21600</v>
      </c>
      <c r="N8" s="300"/>
      <c r="O8" s="300"/>
    </row>
    <row r="9" spans="1:18" s="230" customFormat="1" ht="30" x14ac:dyDescent="0.25">
      <c r="A9" s="178" t="s">
        <v>2518</v>
      </c>
      <c r="B9" s="178">
        <v>478</v>
      </c>
      <c r="C9" s="305" t="s">
        <v>2528</v>
      </c>
      <c r="D9" s="178">
        <v>29399617</v>
      </c>
      <c r="E9" s="299" t="s">
        <v>2520</v>
      </c>
      <c r="F9" s="299"/>
      <c r="G9" s="299">
        <v>244.36</v>
      </c>
      <c r="H9" s="299"/>
      <c r="I9" s="299"/>
      <c r="J9" s="301" t="s">
        <v>2529</v>
      </c>
      <c r="K9" s="300">
        <v>6500</v>
      </c>
      <c r="L9" s="178" t="s">
        <v>2522</v>
      </c>
      <c r="M9" s="300">
        <v>39000</v>
      </c>
      <c r="N9" s="300">
        <v>39000</v>
      </c>
      <c r="O9" s="300">
        <v>42250</v>
      </c>
    </row>
    <row r="10" spans="1:18" s="230" customFormat="1" ht="27" x14ac:dyDescent="0.25">
      <c r="A10" s="178" t="s">
        <v>2518</v>
      </c>
      <c r="B10" s="178">
        <v>478</v>
      </c>
      <c r="C10" s="301" t="s">
        <v>2530</v>
      </c>
      <c r="D10" s="178">
        <v>19238519</v>
      </c>
      <c r="E10" s="299" t="s">
        <v>2520</v>
      </c>
      <c r="F10" s="299"/>
      <c r="G10" s="299">
        <v>164.85</v>
      </c>
      <c r="H10" s="299"/>
      <c r="I10" s="299"/>
      <c r="J10" s="301" t="s">
        <v>2531</v>
      </c>
      <c r="K10" s="300">
        <v>2800</v>
      </c>
      <c r="L10" s="178" t="s">
        <v>2522</v>
      </c>
      <c r="M10" s="300">
        <v>16800</v>
      </c>
      <c r="N10" s="300"/>
      <c r="O10" s="300"/>
    </row>
    <row r="11" spans="1:18" s="230" customFormat="1" ht="27" x14ac:dyDescent="0.25">
      <c r="A11" s="178" t="s">
        <v>2518</v>
      </c>
      <c r="B11" s="178">
        <v>478</v>
      </c>
      <c r="C11" s="301" t="s">
        <v>2530</v>
      </c>
      <c r="D11" s="178">
        <v>19238519</v>
      </c>
      <c r="E11" s="299" t="s">
        <v>2520</v>
      </c>
      <c r="F11" s="299"/>
      <c r="G11" s="299">
        <v>164.85</v>
      </c>
      <c r="H11" s="299"/>
      <c r="I11" s="299"/>
      <c r="J11" s="301" t="s">
        <v>2532</v>
      </c>
      <c r="K11" s="300">
        <v>3200</v>
      </c>
      <c r="L11" s="178" t="s">
        <v>2522</v>
      </c>
      <c r="M11" s="300">
        <v>19200</v>
      </c>
      <c r="N11" s="300">
        <v>19200</v>
      </c>
      <c r="O11" s="300">
        <v>38400</v>
      </c>
    </row>
    <row r="12" spans="1:18" s="230" customFormat="1" ht="27" x14ac:dyDescent="0.25">
      <c r="A12" s="178" t="s">
        <v>2518</v>
      </c>
      <c r="B12" s="178">
        <v>478</v>
      </c>
      <c r="C12" s="303" t="s">
        <v>2533</v>
      </c>
      <c r="D12" s="178" t="s">
        <v>2534</v>
      </c>
      <c r="E12" s="299" t="s">
        <v>2520</v>
      </c>
      <c r="F12" s="299"/>
      <c r="G12" s="299">
        <v>406.8</v>
      </c>
      <c r="H12" s="299"/>
      <c r="I12" s="299"/>
      <c r="J12" s="301" t="s">
        <v>2535</v>
      </c>
      <c r="K12" s="300">
        <v>4200</v>
      </c>
      <c r="L12" s="178" t="s">
        <v>2522</v>
      </c>
      <c r="M12" s="300">
        <v>25200</v>
      </c>
      <c r="N12" s="300">
        <v>50400</v>
      </c>
      <c r="O12" s="300"/>
    </row>
    <row r="13" spans="1:18" s="230" customFormat="1" ht="27" x14ac:dyDescent="0.25">
      <c r="A13" s="178" t="s">
        <v>2518</v>
      </c>
      <c r="B13" s="178">
        <v>478</v>
      </c>
      <c r="C13" s="306" t="s">
        <v>2536</v>
      </c>
      <c r="D13" s="178">
        <v>31615965</v>
      </c>
      <c r="E13" s="299" t="s">
        <v>2520</v>
      </c>
      <c r="F13" s="299"/>
      <c r="G13" s="299">
        <v>200</v>
      </c>
      <c r="H13" s="299"/>
      <c r="I13" s="299"/>
      <c r="J13" s="301" t="s">
        <v>2537</v>
      </c>
      <c r="K13" s="307">
        <v>5000</v>
      </c>
      <c r="L13" s="308" t="s">
        <v>2522</v>
      </c>
      <c r="M13" s="300">
        <v>30000</v>
      </c>
      <c r="N13" s="300"/>
      <c r="O13" s="300"/>
    </row>
    <row r="14" spans="1:18" s="230" customFormat="1" ht="27" x14ac:dyDescent="0.25">
      <c r="A14" s="178" t="s">
        <v>2518</v>
      </c>
      <c r="B14" s="178">
        <v>478</v>
      </c>
      <c r="C14" s="306" t="s">
        <v>2538</v>
      </c>
      <c r="D14" s="178">
        <v>40697101</v>
      </c>
      <c r="E14" s="299" t="s">
        <v>2520</v>
      </c>
      <c r="F14" s="299"/>
      <c r="G14" s="299">
        <v>200</v>
      </c>
      <c r="H14" s="299"/>
      <c r="I14" s="299"/>
      <c r="J14" s="301" t="s">
        <v>2539</v>
      </c>
      <c r="K14" s="307">
        <v>4000</v>
      </c>
      <c r="L14" s="308" t="s">
        <v>2522</v>
      </c>
      <c r="M14" s="300">
        <v>24000</v>
      </c>
      <c r="N14" s="300">
        <v>24000</v>
      </c>
      <c r="O14" s="300">
        <v>48000</v>
      </c>
    </row>
    <row r="15" spans="1:18" s="230" customFormat="1" ht="40.5" x14ac:dyDescent="0.25">
      <c r="A15" s="178" t="s">
        <v>2518</v>
      </c>
      <c r="B15" s="178">
        <v>478</v>
      </c>
      <c r="C15" s="303" t="s">
        <v>2540</v>
      </c>
      <c r="D15" s="178">
        <v>16736256</v>
      </c>
      <c r="E15" s="299" t="s">
        <v>2520</v>
      </c>
      <c r="F15" s="299"/>
      <c r="G15" s="299">
        <v>150</v>
      </c>
      <c r="H15" s="299"/>
      <c r="I15" s="299"/>
      <c r="J15" s="301" t="s">
        <v>2541</v>
      </c>
      <c r="K15" s="300">
        <v>4000</v>
      </c>
      <c r="L15" s="178" t="s">
        <v>2522</v>
      </c>
      <c r="M15" s="300">
        <v>48000</v>
      </c>
      <c r="N15" s="300">
        <v>24000</v>
      </c>
      <c r="O15" s="300">
        <v>48000</v>
      </c>
    </row>
    <row r="16" spans="1:18" s="230" customFormat="1" ht="27" x14ac:dyDescent="0.25">
      <c r="A16" s="178" t="s">
        <v>2518</v>
      </c>
      <c r="B16" s="178">
        <v>478</v>
      </c>
      <c r="C16" s="306" t="s">
        <v>2542</v>
      </c>
      <c r="D16" s="178">
        <v>17914647</v>
      </c>
      <c r="E16" s="299" t="s">
        <v>2520</v>
      </c>
      <c r="F16" s="299"/>
      <c r="G16" s="299">
        <v>199.65</v>
      </c>
      <c r="H16" s="299"/>
      <c r="I16" s="299"/>
      <c r="J16" s="301" t="s">
        <v>2543</v>
      </c>
      <c r="K16" s="300">
        <v>3000</v>
      </c>
      <c r="L16" s="178" t="s">
        <v>2522</v>
      </c>
      <c r="M16" s="300">
        <v>36000</v>
      </c>
      <c r="N16" s="300">
        <v>6000</v>
      </c>
      <c r="O16" s="300"/>
    </row>
    <row r="17" spans="1:15" s="230" customFormat="1" ht="27" x14ac:dyDescent="0.25">
      <c r="A17" s="178" t="s">
        <v>2518</v>
      </c>
      <c r="B17" s="178">
        <v>478</v>
      </c>
      <c r="C17" s="306" t="s">
        <v>2544</v>
      </c>
      <c r="D17" s="178" t="s">
        <v>2545</v>
      </c>
      <c r="E17" s="299" t="s">
        <v>2520</v>
      </c>
      <c r="F17" s="299"/>
      <c r="G17" s="299">
        <v>200</v>
      </c>
      <c r="H17" s="299"/>
      <c r="I17" s="299"/>
      <c r="J17" s="301" t="s">
        <v>2546</v>
      </c>
      <c r="K17" s="300">
        <v>7000</v>
      </c>
      <c r="L17" s="178" t="s">
        <v>2522</v>
      </c>
      <c r="M17" s="300"/>
      <c r="N17" s="300">
        <v>42000</v>
      </c>
      <c r="O17" s="300">
        <v>84000</v>
      </c>
    </row>
    <row r="18" spans="1:15" s="230" customFormat="1" ht="27" x14ac:dyDescent="0.25">
      <c r="A18" s="178" t="s">
        <v>2518</v>
      </c>
      <c r="B18" s="178">
        <v>478</v>
      </c>
      <c r="C18" s="306" t="s">
        <v>2547</v>
      </c>
      <c r="D18" s="178" t="s">
        <v>2548</v>
      </c>
      <c r="E18" s="299" t="s">
        <v>2520</v>
      </c>
      <c r="F18" s="299"/>
      <c r="G18" s="299">
        <v>312.13</v>
      </c>
      <c r="H18" s="299"/>
      <c r="I18" s="299"/>
      <c r="J18" s="301" t="s">
        <v>2549</v>
      </c>
      <c r="K18" s="300">
        <v>3500</v>
      </c>
      <c r="L18" s="178" t="s">
        <v>2522</v>
      </c>
      <c r="M18" s="300">
        <v>42000</v>
      </c>
      <c r="N18" s="300">
        <v>21000</v>
      </c>
      <c r="O18" s="300">
        <v>42000</v>
      </c>
    </row>
    <row r="19" spans="1:15" s="230" customFormat="1" ht="27" x14ac:dyDescent="0.25">
      <c r="A19" s="178" t="s">
        <v>2518</v>
      </c>
      <c r="B19" s="178">
        <v>478</v>
      </c>
      <c r="C19" s="306" t="s">
        <v>2550</v>
      </c>
      <c r="D19" s="178" t="s">
        <v>2551</v>
      </c>
      <c r="E19" s="299" t="s">
        <v>2520</v>
      </c>
      <c r="F19" s="299"/>
      <c r="G19" s="299">
        <v>152.63999999999999</v>
      </c>
      <c r="H19" s="299"/>
      <c r="I19" s="299"/>
      <c r="J19" s="301" t="s">
        <v>2552</v>
      </c>
      <c r="K19" s="307">
        <v>2500</v>
      </c>
      <c r="L19" s="308" t="s">
        <v>2522</v>
      </c>
      <c r="M19" s="300">
        <v>30000</v>
      </c>
      <c r="N19" s="300"/>
      <c r="O19" s="300"/>
    </row>
    <row r="20" spans="1:15" s="230" customFormat="1" ht="27" x14ac:dyDescent="0.25">
      <c r="A20" s="178" t="s">
        <v>2518</v>
      </c>
      <c r="B20" s="178">
        <v>478</v>
      </c>
      <c r="C20" s="306" t="s">
        <v>2550</v>
      </c>
      <c r="D20" s="178" t="s">
        <v>2551</v>
      </c>
      <c r="E20" s="299" t="s">
        <v>2520</v>
      </c>
      <c r="F20" s="299"/>
      <c r="G20" s="299">
        <v>152.63999999999999</v>
      </c>
      <c r="H20" s="299"/>
      <c r="I20" s="299"/>
      <c r="J20" s="301" t="s">
        <v>2553</v>
      </c>
      <c r="K20" s="300">
        <v>3300</v>
      </c>
      <c r="L20" s="178" t="s">
        <v>2522</v>
      </c>
      <c r="M20" s="300"/>
      <c r="N20" s="300">
        <v>19800</v>
      </c>
      <c r="O20" s="300">
        <v>39600</v>
      </c>
    </row>
    <row r="21" spans="1:15" s="230" customFormat="1" ht="27" x14ac:dyDescent="0.25">
      <c r="A21" s="178" t="s">
        <v>2518</v>
      </c>
      <c r="B21" s="178">
        <v>478</v>
      </c>
      <c r="C21" s="306" t="s">
        <v>2554</v>
      </c>
      <c r="D21" s="309" t="s">
        <v>2555</v>
      </c>
      <c r="E21" s="299" t="s">
        <v>2520</v>
      </c>
      <c r="F21" s="299"/>
      <c r="G21" s="299">
        <v>300</v>
      </c>
      <c r="H21" s="299"/>
      <c r="I21" s="299"/>
      <c r="J21" s="301" t="s">
        <v>2556</v>
      </c>
      <c r="K21" s="307">
        <v>6000</v>
      </c>
      <c r="L21" s="308" t="s">
        <v>2522</v>
      </c>
      <c r="M21" s="300">
        <v>36000</v>
      </c>
      <c r="N21" s="300"/>
      <c r="O21" s="300"/>
    </row>
    <row r="22" spans="1:15" s="230" customFormat="1" ht="40.5" x14ac:dyDescent="0.25">
      <c r="A22" s="178" t="s">
        <v>2518</v>
      </c>
      <c r="B22" s="178">
        <v>478</v>
      </c>
      <c r="C22" s="306" t="s">
        <v>2557</v>
      </c>
      <c r="D22" s="309" t="s">
        <v>2558</v>
      </c>
      <c r="E22" s="299" t="s">
        <v>2520</v>
      </c>
      <c r="F22" s="299"/>
      <c r="G22" s="299">
        <v>300</v>
      </c>
      <c r="H22" s="299"/>
      <c r="I22" s="299"/>
      <c r="J22" s="301" t="s">
        <v>2559</v>
      </c>
      <c r="K22" s="307">
        <v>4500</v>
      </c>
      <c r="L22" s="308" t="s">
        <v>2522</v>
      </c>
      <c r="M22" s="300">
        <v>27000</v>
      </c>
      <c r="N22" s="300">
        <v>27000</v>
      </c>
      <c r="O22" s="300">
        <v>54000</v>
      </c>
    </row>
    <row r="23" spans="1:15" s="230" customFormat="1" ht="27" x14ac:dyDescent="0.25">
      <c r="A23" s="178" t="s">
        <v>2518</v>
      </c>
      <c r="B23" s="178">
        <v>478</v>
      </c>
      <c r="C23" s="310" t="s">
        <v>2560</v>
      </c>
      <c r="D23" s="309" t="s">
        <v>2561</v>
      </c>
      <c r="E23" s="299" t="s">
        <v>2520</v>
      </c>
      <c r="F23" s="299"/>
      <c r="G23" s="299">
        <v>127.11</v>
      </c>
      <c r="H23" s="299"/>
      <c r="I23" s="299"/>
      <c r="J23" s="301" t="s">
        <v>2562</v>
      </c>
      <c r="K23" s="300">
        <v>4000</v>
      </c>
      <c r="L23" s="178" t="s">
        <v>2522</v>
      </c>
      <c r="M23" s="300">
        <v>24000</v>
      </c>
      <c r="N23" s="300"/>
      <c r="O23" s="300"/>
    </row>
    <row r="24" spans="1:15" s="230" customFormat="1" ht="40.5" x14ac:dyDescent="0.25">
      <c r="A24" s="178" t="s">
        <v>2518</v>
      </c>
      <c r="B24" s="178">
        <v>478</v>
      </c>
      <c r="C24" s="310" t="s">
        <v>2560</v>
      </c>
      <c r="D24" s="309" t="s">
        <v>2561</v>
      </c>
      <c r="E24" s="299" t="s">
        <v>2520</v>
      </c>
      <c r="F24" s="299"/>
      <c r="G24" s="299">
        <v>127.11</v>
      </c>
      <c r="H24" s="299"/>
      <c r="I24" s="299"/>
      <c r="J24" s="301" t="s">
        <v>2563</v>
      </c>
      <c r="K24" s="300">
        <v>4500</v>
      </c>
      <c r="L24" s="178" t="s">
        <v>2522</v>
      </c>
      <c r="M24" s="300">
        <v>27000</v>
      </c>
      <c r="N24" s="300">
        <v>27000</v>
      </c>
      <c r="O24" s="300">
        <v>54000</v>
      </c>
    </row>
    <row r="25" spans="1:15" s="230" customFormat="1" ht="40.5" x14ac:dyDescent="0.25">
      <c r="A25" s="178" t="s">
        <v>2518</v>
      </c>
      <c r="B25" s="178">
        <v>478</v>
      </c>
      <c r="C25" s="306" t="s">
        <v>2564</v>
      </c>
      <c r="D25" s="309" t="s">
        <v>2565</v>
      </c>
      <c r="E25" s="299" t="s">
        <v>2520</v>
      </c>
      <c r="F25" s="299"/>
      <c r="G25" s="299">
        <v>146.62</v>
      </c>
      <c r="H25" s="299"/>
      <c r="I25" s="299"/>
      <c r="J25" s="301" t="s">
        <v>2566</v>
      </c>
      <c r="K25" s="300">
        <v>3500</v>
      </c>
      <c r="L25" s="178" t="s">
        <v>2522</v>
      </c>
      <c r="M25" s="300">
        <v>42000</v>
      </c>
      <c r="N25" s="300"/>
      <c r="O25" s="300"/>
    </row>
    <row r="26" spans="1:15" s="230" customFormat="1" ht="40.5" x14ac:dyDescent="0.25">
      <c r="A26" s="178" t="s">
        <v>2518</v>
      </c>
      <c r="B26" s="178">
        <v>478</v>
      </c>
      <c r="C26" s="306" t="s">
        <v>2564</v>
      </c>
      <c r="D26" s="309" t="s">
        <v>2565</v>
      </c>
      <c r="E26" s="299" t="s">
        <v>2520</v>
      </c>
      <c r="F26" s="299"/>
      <c r="G26" s="299">
        <v>146.62</v>
      </c>
      <c r="H26" s="299"/>
      <c r="I26" s="299"/>
      <c r="J26" s="301" t="s">
        <v>2567</v>
      </c>
      <c r="K26" s="300">
        <v>3800</v>
      </c>
      <c r="L26" s="178" t="s">
        <v>2522</v>
      </c>
      <c r="M26" s="300"/>
      <c r="N26" s="300">
        <v>22800</v>
      </c>
      <c r="O26" s="300">
        <v>45600</v>
      </c>
    </row>
    <row r="27" spans="1:15" s="230" customFormat="1" ht="27" x14ac:dyDescent="0.25">
      <c r="A27" s="178" t="s">
        <v>2518</v>
      </c>
      <c r="B27" s="178">
        <v>478</v>
      </c>
      <c r="C27" s="306" t="s">
        <v>2568</v>
      </c>
      <c r="D27" s="178">
        <v>22407550</v>
      </c>
      <c r="E27" s="299" t="s">
        <v>2520</v>
      </c>
      <c r="F27" s="299"/>
      <c r="G27" s="299">
        <v>180</v>
      </c>
      <c r="H27" s="299"/>
      <c r="I27" s="299"/>
      <c r="J27" s="301" t="s">
        <v>2569</v>
      </c>
      <c r="K27" s="300">
        <v>4000</v>
      </c>
      <c r="L27" s="178" t="s">
        <v>2522</v>
      </c>
      <c r="M27" s="300">
        <v>48000</v>
      </c>
      <c r="N27" s="300"/>
      <c r="O27" s="300"/>
    </row>
    <row r="28" spans="1:15" s="230" customFormat="1" ht="27" x14ac:dyDescent="0.25">
      <c r="A28" s="178" t="s">
        <v>2518</v>
      </c>
      <c r="B28" s="178">
        <v>478</v>
      </c>
      <c r="C28" s="306" t="s">
        <v>2568</v>
      </c>
      <c r="D28" s="178">
        <v>22407550</v>
      </c>
      <c r="E28" s="299" t="s">
        <v>2520</v>
      </c>
      <c r="F28" s="299"/>
      <c r="G28" s="299">
        <v>180</v>
      </c>
      <c r="H28" s="299"/>
      <c r="I28" s="299"/>
      <c r="J28" s="301" t="s">
        <v>2570</v>
      </c>
      <c r="K28" s="300">
        <v>5000</v>
      </c>
      <c r="L28" s="178" t="s">
        <v>2522</v>
      </c>
      <c r="M28" s="300"/>
      <c r="N28" s="300">
        <v>30000</v>
      </c>
      <c r="O28" s="300">
        <v>60000</v>
      </c>
    </row>
    <row r="29" spans="1:15" s="230" customFormat="1" ht="27" x14ac:dyDescent="0.25">
      <c r="A29" s="178" t="s">
        <v>2518</v>
      </c>
      <c r="B29" s="178">
        <v>478</v>
      </c>
      <c r="C29" s="303" t="s">
        <v>2571</v>
      </c>
      <c r="D29" s="178">
        <v>21444339</v>
      </c>
      <c r="E29" s="299" t="s">
        <v>2520</v>
      </c>
      <c r="F29" s="299"/>
      <c r="G29" s="299">
        <v>390</v>
      </c>
      <c r="H29" s="299"/>
      <c r="I29" s="299"/>
      <c r="J29" s="301" t="s">
        <v>2572</v>
      </c>
      <c r="K29" s="307">
        <v>5800</v>
      </c>
      <c r="L29" s="308" t="s">
        <v>2522</v>
      </c>
      <c r="M29" s="300"/>
      <c r="N29" s="300">
        <v>17400</v>
      </c>
      <c r="O29" s="300">
        <v>69600</v>
      </c>
    </row>
    <row r="30" spans="1:15" s="230" customFormat="1" ht="40.5" x14ac:dyDescent="0.25">
      <c r="A30" s="178" t="s">
        <v>2518</v>
      </c>
      <c r="B30" s="178">
        <v>478</v>
      </c>
      <c r="C30" s="303" t="s">
        <v>2573</v>
      </c>
      <c r="D30" s="178">
        <v>19963782</v>
      </c>
      <c r="E30" s="299" t="s">
        <v>2520</v>
      </c>
      <c r="F30" s="299"/>
      <c r="G30" s="299">
        <v>232</v>
      </c>
      <c r="H30" s="299"/>
      <c r="I30" s="299"/>
      <c r="J30" s="301" t="s">
        <v>2574</v>
      </c>
      <c r="K30" s="307">
        <v>4500</v>
      </c>
      <c r="L30" s="308" t="s">
        <v>2522</v>
      </c>
      <c r="M30" s="300">
        <v>31500</v>
      </c>
      <c r="N30" s="300">
        <v>27000</v>
      </c>
      <c r="O30" s="300">
        <v>54000</v>
      </c>
    </row>
    <row r="31" spans="1:15" s="230" customFormat="1" ht="27" x14ac:dyDescent="0.25">
      <c r="A31" s="178" t="s">
        <v>2518</v>
      </c>
      <c r="B31" s="178">
        <v>478</v>
      </c>
      <c r="C31" s="306" t="s">
        <v>2575</v>
      </c>
      <c r="D31" s="178">
        <v>28222926</v>
      </c>
      <c r="E31" s="299" t="s">
        <v>2520</v>
      </c>
      <c r="F31" s="299"/>
      <c r="G31" s="299">
        <v>147</v>
      </c>
      <c r="H31" s="299"/>
      <c r="I31" s="299"/>
      <c r="J31" s="301" t="s">
        <v>2576</v>
      </c>
      <c r="K31" s="300">
        <v>3000</v>
      </c>
      <c r="L31" s="178" t="s">
        <v>2522</v>
      </c>
      <c r="M31" s="300">
        <v>36000</v>
      </c>
      <c r="N31" s="300">
        <v>9000</v>
      </c>
      <c r="O31" s="300"/>
    </row>
    <row r="32" spans="1:15" s="230" customFormat="1" ht="27" x14ac:dyDescent="0.25">
      <c r="A32" s="178" t="s">
        <v>2518</v>
      </c>
      <c r="B32" s="178">
        <v>478</v>
      </c>
      <c r="C32" s="306" t="s">
        <v>2577</v>
      </c>
      <c r="D32" s="178">
        <v>72892335</v>
      </c>
      <c r="E32" s="299" t="s">
        <v>2520</v>
      </c>
      <c r="F32" s="299"/>
      <c r="G32" s="299">
        <v>210</v>
      </c>
      <c r="H32" s="299"/>
      <c r="I32" s="299"/>
      <c r="J32" s="301" t="s">
        <v>2578</v>
      </c>
      <c r="K32" s="300">
        <v>6000</v>
      </c>
      <c r="L32" s="178" t="s">
        <v>2522</v>
      </c>
      <c r="M32" s="300"/>
      <c r="N32" s="300">
        <v>18000</v>
      </c>
      <c r="O32" s="300">
        <v>72000</v>
      </c>
    </row>
    <row r="33" spans="1:15" s="230" customFormat="1" ht="27" x14ac:dyDescent="0.25">
      <c r="A33" s="178" t="s">
        <v>2518</v>
      </c>
      <c r="B33" s="178">
        <v>478</v>
      </c>
      <c r="C33" s="306" t="s">
        <v>2579</v>
      </c>
      <c r="D33" s="178">
        <v>46208114</v>
      </c>
      <c r="E33" s="299" t="s">
        <v>2520</v>
      </c>
      <c r="F33" s="299"/>
      <c r="G33" s="299">
        <v>226.74</v>
      </c>
      <c r="H33" s="299"/>
      <c r="I33" s="299"/>
      <c r="J33" s="301" t="s">
        <v>2580</v>
      </c>
      <c r="K33" s="300">
        <v>6000</v>
      </c>
      <c r="L33" s="178" t="s">
        <v>2522</v>
      </c>
      <c r="M33" s="300"/>
      <c r="N33" s="300">
        <v>18000</v>
      </c>
      <c r="O33" s="300">
        <v>72000</v>
      </c>
    </row>
    <row r="34" spans="1:15" ht="15.75" x14ac:dyDescent="0.25">
      <c r="A34" s="111" t="s">
        <v>36</v>
      </c>
      <c r="B34" s="112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311">
        <f>+SUM(M5:M33)</f>
        <v>704100</v>
      </c>
      <c r="N34" s="311">
        <f t="shared" ref="N34:O34" si="0">+SUM(N5:N33)</f>
        <v>495000</v>
      </c>
      <c r="O34" s="311">
        <f t="shared" si="0"/>
        <v>930250</v>
      </c>
    </row>
    <row r="35" spans="1:15" x14ac:dyDescent="0.2">
      <c r="A35" s="58" t="s">
        <v>249</v>
      </c>
    </row>
    <row r="36" spans="1:15" x14ac:dyDescent="0.2">
      <c r="A36" s="58" t="s">
        <v>277</v>
      </c>
    </row>
  </sheetData>
  <mergeCells count="9">
    <mergeCell ref="A1:O1"/>
    <mergeCell ref="C2:O2"/>
    <mergeCell ref="A3:B3"/>
    <mergeCell ref="C3:D3"/>
    <mergeCell ref="E3:I3"/>
    <mergeCell ref="J3:L3"/>
    <mergeCell ref="M3:M4"/>
    <mergeCell ref="N3:N4"/>
    <mergeCell ref="O3:O4"/>
  </mergeCells>
  <pageMargins left="0.70866141732283472" right="0.70866141732283472" top="0.74803149606299213" bottom="0.74803149606299213" header="0.31496062992125984" footer="0.31496062992125984"/>
  <pageSetup scale="39" orientation="portrait" r:id="rId1"/>
  <headerFooter>
    <oddHeader>&amp;C&amp;"-,Negrita"&amp;24PROYECTO DE PRESUPUESTO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4</vt:i4>
      </vt:variant>
    </vt:vector>
  </HeadingPairs>
  <TitlesOfParts>
    <vt:vector size="16" baseType="lpstr">
      <vt:lpstr>FMTO 01</vt:lpstr>
      <vt:lpstr>FMTO 02</vt:lpstr>
      <vt:lpstr>FMTO 03</vt:lpstr>
      <vt:lpstr>FMTO 04</vt:lpstr>
      <vt:lpstr>FMTO 05</vt:lpstr>
      <vt:lpstr>FMTO 06</vt:lpstr>
      <vt:lpstr>FMTO 07</vt:lpstr>
      <vt:lpstr>FMTO 08</vt:lpstr>
      <vt:lpstr>FMTO 09</vt:lpstr>
      <vt:lpstr>FMTO 10 </vt:lpstr>
      <vt:lpstr>FMTO 11</vt:lpstr>
      <vt:lpstr>FMTO 12</vt:lpstr>
      <vt:lpstr>'FMTO 01'!Área_de_impresión</vt:lpstr>
      <vt:lpstr>'FMTO 05'!Área_de_impresión</vt:lpstr>
      <vt:lpstr>'FMTO 08'!Área_de_impresión</vt:lpstr>
      <vt:lpstr>'FMTO 10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Ursula De Cordova Lopez Del Solar</dc:creator>
  <cp:lastModifiedBy>Luis Enrique Pineda Larzo</cp:lastModifiedBy>
  <cp:lastPrinted>2022-09-09T14:19:30Z</cp:lastPrinted>
  <dcterms:created xsi:type="dcterms:W3CDTF">2022-08-23T21:13:02Z</dcterms:created>
  <dcterms:modified xsi:type="dcterms:W3CDTF">2022-09-12T23:05:47Z</dcterms:modified>
</cp:coreProperties>
</file>