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showInkAnnotation="0" codeName="ThisWorkbook"/>
  <mc:AlternateContent xmlns:mc="http://schemas.openxmlformats.org/markup-compatibility/2006">
    <mc:Choice Requires="x15">
      <x15ac:absPath xmlns:x15ac="http://schemas.microsoft.com/office/spreadsheetml/2010/11/ac" url="C:\Users\pined\Documents\HUMBERTO ACUÑA\LEY DE PRESUPUESTO DEL AÑO 2021\Formatos y Directivas de las entidades\Entidades\Junta Nacional de Justicia\"/>
    </mc:Choice>
  </mc:AlternateContent>
  <xr:revisionPtr revIDLastSave="0" documentId="8_{D26C24D1-1454-4BE8-893E-7DA89D0BBB37}" xr6:coauthVersionLast="45" xr6:coauthVersionMax="45" xr10:uidLastSave="{00000000-0000-0000-0000-000000000000}"/>
  <bookViews>
    <workbookView xWindow="-120" yWindow="-120" windowWidth="20730" windowHeight="11160" tabRatio="825" firstSheet="1" activeTab="19" xr2:uid="{00000000-000D-0000-FFFF-FFFF00000000}"/>
  </bookViews>
  <sheets>
    <sheet name="Índice" sheetId="55" r:id="rId1"/>
    <sheet name="F-01" sheetId="80" r:id="rId2"/>
    <sheet name="F-02" sheetId="88" r:id="rId3"/>
    <sheet name="F-03-RO" sheetId="89" r:id="rId4"/>
    <sheet name="F-03 RDR" sheetId="96" r:id="rId5"/>
    <sheet name="F-03 ROOC" sheetId="98" r:id="rId6"/>
    <sheet name="F-04" sheetId="90" r:id="rId7"/>
    <sheet name="F-05" sheetId="91" r:id="rId8"/>
    <sheet name="F-06" sheetId="92" r:id="rId9"/>
    <sheet name="F-07" sheetId="93" r:id="rId10"/>
    <sheet name="F-08" sheetId="94" r:id="rId11"/>
    <sheet name="F-09" sheetId="85" r:id="rId12"/>
    <sheet name="F-10" sheetId="84" r:id="rId13"/>
    <sheet name="F-11" sheetId="86" r:id="rId14"/>
    <sheet name="F - 12" sheetId="99" r:id="rId15"/>
    <sheet name="F-13" sheetId="50" r:id="rId16"/>
    <sheet name="F-14" sheetId="51" r:id="rId17"/>
    <sheet name="F-15" sheetId="39" r:id="rId18"/>
    <sheet name="F-16" sheetId="82" r:id="rId19"/>
    <sheet name="F-17" sheetId="87" r:id="rId20"/>
    <sheet name="F-18" sheetId="64" r:id="rId21"/>
    <sheet name="Hoja1" sheetId="78" state="hidden" r:id="rId22"/>
  </sheets>
  <definedNames>
    <definedName name="_xlnm._FilterDatabase" localSheetId="19" hidden="1">'F-17'!$A$5:$P$67</definedName>
    <definedName name="_xlnm.Print_Area" localSheetId="1">'F-01'!$A$1:$N$9</definedName>
    <definedName name="_xlnm.Print_Area" localSheetId="8">'F-06'!$A$1:$N$51</definedName>
    <definedName name="_xlnm.Print_Area" localSheetId="9">'F-07'!$A$1:$Q$25</definedName>
    <definedName name="_xlnm.Print_Area" localSheetId="10">'F-08'!$A$1:$R$109</definedName>
    <definedName name="_xlnm.Print_Area" localSheetId="11">'F-09'!$A$1:$W$42</definedName>
    <definedName name="_xlnm.Print_Area" localSheetId="12">'F-10'!$A$1:$I$27</definedName>
    <definedName name="_xlnm.Print_Area" localSheetId="13">'F-11'!$A$1:$AI$71</definedName>
    <definedName name="_xlnm.Print_Area" localSheetId="15">'F-13'!$A$1:$N$28</definedName>
    <definedName name="_xlnm.Print_Area" localSheetId="16">'F-14'!$A$1:$J$19</definedName>
    <definedName name="_xlnm.Print_Area" localSheetId="17">'F-15'!$A$1:$H$24</definedName>
    <definedName name="_xlnm.Print_Area" localSheetId="18">'F-16'!$A$1:$H$30</definedName>
    <definedName name="_xlnm.Print_Area" localSheetId="19">'F-17'!$A$6:$P$70</definedName>
    <definedName name="_xlnm.Print_Area" localSheetId="20">'F-18'!$A$1:$L$19</definedName>
    <definedName name="_xlnm.Print_Area" localSheetId="0">Índice!$A$1:$E$35</definedName>
    <definedName name="b" localSheetId="19">#REF!</definedName>
    <definedName name="b">#REF!</definedName>
    <definedName name="dd" localSheetId="1">#REF!</definedName>
    <definedName name="dd" localSheetId="2">#REF!</definedName>
    <definedName name="dd" localSheetId="4">#REF!</definedName>
    <definedName name="dd" localSheetId="5">#REF!</definedName>
    <definedName name="dd" localSheetId="3">#REF!</definedName>
    <definedName name="dd" localSheetId="6">#REF!</definedName>
    <definedName name="dd" localSheetId="7">#REF!</definedName>
    <definedName name="dd" localSheetId="8">#REF!</definedName>
    <definedName name="dd" localSheetId="9">#REF!</definedName>
    <definedName name="dd" localSheetId="10">#REF!</definedName>
    <definedName name="dd" localSheetId="11">#REF!</definedName>
    <definedName name="dd" localSheetId="12">#REF!</definedName>
    <definedName name="dd" localSheetId="13">#REF!</definedName>
    <definedName name="dd">#REF!</definedName>
    <definedName name="DIRECREC" localSheetId="1">#REF!</definedName>
    <definedName name="DIRECREC" localSheetId="2">#REF!</definedName>
    <definedName name="DIRECREC" localSheetId="4">#REF!</definedName>
    <definedName name="DIRECREC" localSheetId="5">#REF!</definedName>
    <definedName name="DIRECREC" localSheetId="3">#REF!</definedName>
    <definedName name="DIRECREC" localSheetId="6">#REF!</definedName>
    <definedName name="DIRECREC" localSheetId="7">#REF!</definedName>
    <definedName name="DIRECREC" localSheetId="8">#REF!</definedName>
    <definedName name="DIRECREC" localSheetId="9">#REF!</definedName>
    <definedName name="DIRECREC" localSheetId="10">#REF!</definedName>
    <definedName name="DIRECREC" localSheetId="11">#REF!</definedName>
    <definedName name="DIRECREC" localSheetId="12">#REF!</definedName>
    <definedName name="DIRECREC" localSheetId="13">#REF!</definedName>
    <definedName name="DIRECREC" localSheetId="19">#REF!</definedName>
    <definedName name="DIRECREC" localSheetId="20">#REF!</definedName>
    <definedName name="DIRECREC">#REF!</definedName>
    <definedName name="DONAC" localSheetId="1">#REF!</definedName>
    <definedName name="DONAC" localSheetId="2">#REF!</definedName>
    <definedName name="DONAC" localSheetId="4">#REF!</definedName>
    <definedName name="DONAC" localSheetId="5">#REF!</definedName>
    <definedName name="DONAC" localSheetId="3">#REF!</definedName>
    <definedName name="DONAC" localSheetId="6">#REF!</definedName>
    <definedName name="DONAC" localSheetId="7">#REF!</definedName>
    <definedName name="DONAC" localSheetId="8">#REF!</definedName>
    <definedName name="DONAC" localSheetId="9">#REF!</definedName>
    <definedName name="DONAC" localSheetId="10">#REF!</definedName>
    <definedName name="DONAC" localSheetId="11">#REF!</definedName>
    <definedName name="DONAC" localSheetId="12">#REF!</definedName>
    <definedName name="DONAC" localSheetId="13">#REF!</definedName>
    <definedName name="DONAC" localSheetId="19">#REF!</definedName>
    <definedName name="DONAC" localSheetId="20">#REF!</definedName>
    <definedName name="DONAC">#REF!</definedName>
    <definedName name="EE" localSheetId="1">#REF!</definedName>
    <definedName name="EE" localSheetId="2">#REF!</definedName>
    <definedName name="EE" localSheetId="4">#REF!</definedName>
    <definedName name="EE" localSheetId="5">#REF!</definedName>
    <definedName name="EE" localSheetId="3">#REF!</definedName>
    <definedName name="EE" localSheetId="6">#REF!</definedName>
    <definedName name="EE" localSheetId="7">#REF!</definedName>
    <definedName name="EE" localSheetId="8">#REF!</definedName>
    <definedName name="EE" localSheetId="9">#REF!</definedName>
    <definedName name="EE" localSheetId="10">#REF!</definedName>
    <definedName name="EE" localSheetId="11">#REF!</definedName>
    <definedName name="EE" localSheetId="12">#REF!</definedName>
    <definedName name="EE" localSheetId="13">#REF!</definedName>
    <definedName name="EE">#REF!</definedName>
    <definedName name="kl" localSheetId="19">#REF!</definedName>
    <definedName name="kl">#REF!</definedName>
    <definedName name="n" localSheetId="19">#REF!</definedName>
    <definedName name="n">#REF!</definedName>
    <definedName name="RECORD" localSheetId="1">#REF!</definedName>
    <definedName name="RECORD" localSheetId="2">#REF!</definedName>
    <definedName name="RECORD" localSheetId="4">#REF!</definedName>
    <definedName name="RECORD" localSheetId="5">#REF!</definedName>
    <definedName name="RECORD" localSheetId="3">#REF!</definedName>
    <definedName name="RECORD" localSheetId="6">#REF!</definedName>
    <definedName name="RECORD" localSheetId="7">#REF!</definedName>
    <definedName name="RECORD" localSheetId="8">#REF!</definedName>
    <definedName name="RECORD" localSheetId="9">#REF!</definedName>
    <definedName name="RECORD" localSheetId="10">#REF!</definedName>
    <definedName name="RECORD" localSheetId="11">#REF!</definedName>
    <definedName name="RECORD" localSheetId="12">#REF!</definedName>
    <definedName name="RECORD" localSheetId="13">#REF!</definedName>
    <definedName name="RECORD" localSheetId="19">#REF!</definedName>
    <definedName name="RECORD" localSheetId="20">#REF!</definedName>
    <definedName name="RECORD">#REF!</definedName>
    <definedName name="RECPUB" localSheetId="1">#REF!</definedName>
    <definedName name="RECPUB" localSheetId="2">#REF!</definedName>
    <definedName name="RECPUB" localSheetId="4">#REF!</definedName>
    <definedName name="RECPUB" localSheetId="5">#REF!</definedName>
    <definedName name="RECPUB" localSheetId="3">#REF!</definedName>
    <definedName name="RECPUB" localSheetId="6">#REF!</definedName>
    <definedName name="RECPUB" localSheetId="7">#REF!</definedName>
    <definedName name="RECPUB" localSheetId="8">#REF!</definedName>
    <definedName name="RECPUB" localSheetId="9">#REF!</definedName>
    <definedName name="RECPUB" localSheetId="10">#REF!</definedName>
    <definedName name="RECPUB" localSheetId="11">#REF!</definedName>
    <definedName name="RECPUB" localSheetId="12">#REF!</definedName>
    <definedName name="RECPUB" localSheetId="13">#REF!</definedName>
    <definedName name="RECPUB" localSheetId="19">#REF!</definedName>
    <definedName name="RECPUB" localSheetId="20">#REF!</definedName>
    <definedName name="RECPUB">#REF!</definedName>
    <definedName name="_xlnm.Print_Titles" localSheetId="1">'F-01'!$4:$4</definedName>
    <definedName name="_xlnm.Print_Titles" localSheetId="17">'F-15'!$1:$5</definedName>
    <definedName name="_xlnm.Print_Titles" localSheetId="19">'F-17'!$1:$5</definedName>
    <definedName name="_xlnm.Print_Titles" localSheetId="0">Índice!$1:$1</definedName>
    <definedName name="XPRINT" localSheetId="1">#REF!</definedName>
    <definedName name="XPRINT" localSheetId="2">#REF!</definedName>
    <definedName name="XPRINT" localSheetId="4">#REF!</definedName>
    <definedName name="XPRINT" localSheetId="5">#REF!</definedName>
    <definedName name="XPRINT" localSheetId="3">#REF!</definedName>
    <definedName name="XPRINT" localSheetId="6">#REF!</definedName>
    <definedName name="XPRINT" localSheetId="7">#REF!</definedName>
    <definedName name="XPRINT" localSheetId="8">#REF!</definedName>
    <definedName name="XPRINT" localSheetId="9">#REF!</definedName>
    <definedName name="XPRINT" localSheetId="10">#REF!</definedName>
    <definedName name="XPRINT" localSheetId="11">#REF!</definedName>
    <definedName name="XPRINT" localSheetId="12">#REF!</definedName>
    <definedName name="XPRINT" localSheetId="13">#REF!</definedName>
    <definedName name="XPRINT" localSheetId="19">#REF!</definedName>
    <definedName name="XPRINT" localSheetId="20">#REF!</definedName>
    <definedName name="XPRINT">#REF!</definedName>
    <definedName name="XPRINT2" localSheetId="1">#REF!</definedName>
    <definedName name="XPRINT2" localSheetId="2">#REF!</definedName>
    <definedName name="XPRINT2" localSheetId="4">#REF!</definedName>
    <definedName name="XPRINT2" localSheetId="5">#REF!</definedName>
    <definedName name="XPRINT2" localSheetId="3">#REF!</definedName>
    <definedName name="XPRINT2" localSheetId="6">#REF!</definedName>
    <definedName name="XPRINT2" localSheetId="7">#REF!</definedName>
    <definedName name="XPRINT2" localSheetId="8">#REF!</definedName>
    <definedName name="XPRINT2" localSheetId="9">#REF!</definedName>
    <definedName name="XPRINT2" localSheetId="10">#REF!</definedName>
    <definedName name="XPRINT2" localSheetId="11">#REF!</definedName>
    <definedName name="XPRINT2" localSheetId="12">#REF!</definedName>
    <definedName name="XPRINT2" localSheetId="13">#REF!</definedName>
    <definedName name="XPRINT2" localSheetId="19">#REF!</definedName>
    <definedName name="XPRINT2" localSheetId="20">#REF!</definedName>
    <definedName name="XPRINT2">#REF!</definedName>
    <definedName name="XPRINT3" localSheetId="1">#REF!</definedName>
    <definedName name="XPRINT3" localSheetId="2">#REF!</definedName>
    <definedName name="XPRINT3" localSheetId="4">#REF!</definedName>
    <definedName name="XPRINT3" localSheetId="5">#REF!</definedName>
    <definedName name="XPRINT3" localSheetId="3">#REF!</definedName>
    <definedName name="XPRINT3" localSheetId="6">#REF!</definedName>
    <definedName name="XPRINT3" localSheetId="7">#REF!</definedName>
    <definedName name="XPRINT3" localSheetId="8">#REF!</definedName>
    <definedName name="XPRINT3" localSheetId="9">#REF!</definedName>
    <definedName name="XPRINT3" localSheetId="10">#REF!</definedName>
    <definedName name="XPRINT3" localSheetId="11">#REF!</definedName>
    <definedName name="XPRINT3" localSheetId="12">#REF!</definedName>
    <definedName name="XPRINT3" localSheetId="13">#REF!</definedName>
    <definedName name="XPRINT3" localSheetId="19">#REF!</definedName>
    <definedName name="XPRINT3" localSheetId="20">#REF!</definedName>
    <definedName name="XPRINT3">#REF!</definedName>
    <definedName name="XPRINT4" localSheetId="1">#REF!</definedName>
    <definedName name="XPRINT4" localSheetId="2">#REF!</definedName>
    <definedName name="XPRINT4" localSheetId="4">#REF!</definedName>
    <definedName name="XPRINT4" localSheetId="5">#REF!</definedName>
    <definedName name="XPRINT4" localSheetId="3">#REF!</definedName>
    <definedName name="XPRINT4" localSheetId="6">#REF!</definedName>
    <definedName name="XPRINT4" localSheetId="7">#REF!</definedName>
    <definedName name="XPRINT4" localSheetId="8">#REF!</definedName>
    <definedName name="XPRINT4" localSheetId="9">#REF!</definedName>
    <definedName name="XPRINT4" localSheetId="10">#REF!</definedName>
    <definedName name="XPRINT4" localSheetId="11">#REF!</definedName>
    <definedName name="XPRINT4" localSheetId="12">#REF!</definedName>
    <definedName name="XPRINT4" localSheetId="13">#REF!</definedName>
    <definedName name="XPRINT4" localSheetId="19">#REF!</definedName>
    <definedName name="XPRINT4" localSheetId="20">#REF!</definedName>
    <definedName name="XPRINT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7" i="99" l="1"/>
  <c r="J35" i="99"/>
  <c r="I35" i="99"/>
  <c r="H35" i="99"/>
  <c r="G35" i="99"/>
  <c r="J34" i="99"/>
  <c r="I34" i="99"/>
  <c r="H34" i="99"/>
  <c r="G34" i="99"/>
  <c r="I30" i="99"/>
  <c r="J29" i="99"/>
  <c r="I29" i="99"/>
  <c r="G29" i="99"/>
  <c r="E29" i="99"/>
  <c r="C29" i="99"/>
  <c r="J27" i="99"/>
  <c r="I27" i="99"/>
  <c r="H27" i="99"/>
  <c r="G27" i="99"/>
  <c r="E26" i="99"/>
  <c r="D26" i="99"/>
  <c r="I26" i="99" s="1"/>
  <c r="C26" i="99"/>
  <c r="B26" i="99"/>
  <c r="G26" i="99" s="1"/>
  <c r="E25" i="99"/>
  <c r="D25" i="99"/>
  <c r="C25" i="99"/>
  <c r="B25" i="99"/>
  <c r="G25" i="99" s="1"/>
  <c r="I24" i="99"/>
  <c r="H24" i="99"/>
  <c r="G24" i="99"/>
  <c r="E23" i="99"/>
  <c r="D23" i="99"/>
  <c r="I23" i="99" s="1"/>
  <c r="C23" i="99"/>
  <c r="E21" i="99"/>
  <c r="D21" i="99"/>
  <c r="J21" i="99" s="1"/>
  <c r="J20" i="99"/>
  <c r="I20" i="99"/>
  <c r="H20" i="99"/>
  <c r="G20" i="99"/>
  <c r="J18" i="99"/>
  <c r="I18" i="99"/>
  <c r="H18" i="99"/>
  <c r="G18" i="99"/>
  <c r="J17" i="99"/>
  <c r="I17" i="99"/>
  <c r="C17" i="99"/>
  <c r="C37" i="99" s="1"/>
  <c r="B17" i="99"/>
  <c r="B37" i="99" s="1"/>
  <c r="E15" i="99"/>
  <c r="D15" i="99"/>
  <c r="G15" i="99" s="1"/>
  <c r="I14" i="99"/>
  <c r="H14" i="99"/>
  <c r="G14" i="99"/>
  <c r="J13" i="99"/>
  <c r="I13" i="99"/>
  <c r="H13" i="99"/>
  <c r="G13" i="99"/>
  <c r="J11" i="99"/>
  <c r="I11" i="99"/>
  <c r="H11" i="99"/>
  <c r="G11" i="99"/>
  <c r="J10" i="99"/>
  <c r="I10" i="99"/>
  <c r="H10" i="99"/>
  <c r="G10" i="99"/>
  <c r="I6" i="99"/>
  <c r="H6" i="99"/>
  <c r="G6" i="99"/>
  <c r="J5" i="99"/>
  <c r="I5" i="99"/>
  <c r="H5" i="99"/>
  <c r="G5" i="99"/>
  <c r="G17" i="99" l="1"/>
  <c r="G23" i="99"/>
  <c r="H23" i="99"/>
  <c r="J23" i="99"/>
  <c r="H25" i="99"/>
  <c r="E37" i="99"/>
  <c r="G21" i="99"/>
  <c r="G37" i="99" s="1"/>
  <c r="I25" i="99"/>
  <c r="H15" i="99"/>
  <c r="H21" i="99"/>
  <c r="J25" i="99"/>
  <c r="J26" i="99"/>
  <c r="D37" i="99"/>
  <c r="H37" i="99" s="1"/>
  <c r="I15" i="99"/>
  <c r="I21" i="99"/>
  <c r="J15" i="99"/>
  <c r="H17" i="99"/>
  <c r="H26" i="99"/>
  <c r="C28" i="89"/>
  <c r="D28" i="89"/>
  <c r="I37" i="99" l="1"/>
  <c r="J37" i="99"/>
  <c r="L28" i="94"/>
  <c r="E28" i="94"/>
  <c r="F28" i="94"/>
  <c r="H28" i="94"/>
  <c r="D28" i="94"/>
  <c r="N26" i="94"/>
  <c r="P25" i="94"/>
  <c r="N25" i="94"/>
  <c r="I25" i="94"/>
  <c r="I26" i="94"/>
  <c r="Q26" i="94" l="1"/>
  <c r="R26" i="94" s="1"/>
  <c r="Q25" i="94"/>
  <c r="R25" i="94" s="1"/>
  <c r="P27" i="94"/>
  <c r="N27" i="94"/>
  <c r="N28" i="94" s="1"/>
  <c r="I27" i="94"/>
  <c r="O10" i="93"/>
  <c r="O8" i="93"/>
  <c r="M10" i="93"/>
  <c r="M8" i="93"/>
  <c r="N24" i="93"/>
  <c r="L24" i="93"/>
  <c r="K24" i="93"/>
  <c r="J24" i="93"/>
  <c r="I24" i="93"/>
  <c r="G24" i="93"/>
  <c r="F24" i="93"/>
  <c r="E24" i="93"/>
  <c r="D24" i="93"/>
  <c r="C24" i="93"/>
  <c r="B24" i="93"/>
  <c r="H10" i="93"/>
  <c r="H8" i="93"/>
  <c r="O6" i="93"/>
  <c r="M6" i="93"/>
  <c r="P6" i="93" s="1"/>
  <c r="H6" i="93"/>
  <c r="P13" i="90"/>
  <c r="O13" i="90"/>
  <c r="L13" i="90"/>
  <c r="M13" i="90"/>
  <c r="K13" i="90"/>
  <c r="J13" i="90"/>
  <c r="E13" i="90"/>
  <c r="F13" i="90"/>
  <c r="G13" i="90"/>
  <c r="H13" i="90"/>
  <c r="D13" i="90"/>
  <c r="N5" i="90"/>
  <c r="N13" i="90" s="1"/>
  <c r="I5" i="90"/>
  <c r="I13" i="90" s="1"/>
  <c r="D43" i="98"/>
  <c r="D48" i="98" s="1"/>
  <c r="C43" i="98"/>
  <c r="B43" i="98"/>
  <c r="D36" i="98"/>
  <c r="C36" i="98"/>
  <c r="B36" i="98"/>
  <c r="D28" i="98"/>
  <c r="C28" i="98"/>
  <c r="B28" i="98"/>
  <c r="D21" i="98"/>
  <c r="C21" i="98"/>
  <c r="B21" i="98"/>
  <c r="D13" i="98"/>
  <c r="C13" i="98"/>
  <c r="C18" i="98" s="1"/>
  <c r="B13" i="98"/>
  <c r="D6" i="98"/>
  <c r="C6" i="98"/>
  <c r="B6" i="98"/>
  <c r="D43" i="96"/>
  <c r="D36" i="96"/>
  <c r="D48" i="96" s="1"/>
  <c r="D28" i="96"/>
  <c r="B28" i="96"/>
  <c r="D13" i="96"/>
  <c r="B13" i="96"/>
  <c r="B18" i="96" s="1"/>
  <c r="B43" i="96"/>
  <c r="B36" i="96"/>
  <c r="D21" i="96"/>
  <c r="B21" i="96"/>
  <c r="D6" i="96"/>
  <c r="B6" i="96"/>
  <c r="D43" i="89"/>
  <c r="D48" i="89" s="1"/>
  <c r="B43" i="89"/>
  <c r="D36" i="89"/>
  <c r="B36" i="89"/>
  <c r="B28" i="89"/>
  <c r="D21" i="89"/>
  <c r="D33" i="89" s="1"/>
  <c r="B21" i="89"/>
  <c r="D13" i="89"/>
  <c r="B13" i="89"/>
  <c r="B18" i="89" s="1"/>
  <c r="D6" i="89"/>
  <c r="B6" i="89"/>
  <c r="C43" i="96"/>
  <c r="C36" i="96"/>
  <c r="C28" i="96"/>
  <c r="C21" i="96"/>
  <c r="C13" i="96"/>
  <c r="C6" i="96"/>
  <c r="C43" i="89"/>
  <c r="C36" i="89"/>
  <c r="C21" i="89"/>
  <c r="Q5" i="90" l="1"/>
  <c r="H24" i="93"/>
  <c r="P8" i="93"/>
  <c r="Q27" i="94"/>
  <c r="I28" i="94"/>
  <c r="C48" i="98"/>
  <c r="Q13" i="90"/>
  <c r="R5" i="90" s="1"/>
  <c r="R13" i="90" s="1"/>
  <c r="M24" i="93"/>
  <c r="C33" i="96"/>
  <c r="B48" i="96"/>
  <c r="C33" i="98"/>
  <c r="O24" i="93"/>
  <c r="P10" i="93"/>
  <c r="D33" i="98"/>
  <c r="D18" i="98"/>
  <c r="B48" i="98"/>
  <c r="B33" i="98"/>
  <c r="B18" i="98"/>
  <c r="D18" i="96"/>
  <c r="D33" i="96"/>
  <c r="B33" i="96"/>
  <c r="D18" i="89"/>
  <c r="B48" i="89"/>
  <c r="B33" i="89"/>
  <c r="C48" i="89"/>
  <c r="C48" i="96"/>
  <c r="C18" i="96"/>
  <c r="C33" i="89"/>
  <c r="C13" i="89"/>
  <c r="C6" i="89"/>
  <c r="C18" i="89" s="1"/>
  <c r="D20" i="88"/>
  <c r="D14" i="88"/>
  <c r="Q28" i="94" l="1"/>
  <c r="R28" i="94" s="1"/>
  <c r="R27" i="94"/>
  <c r="P24" i="93"/>
  <c r="Q10" i="93"/>
  <c r="D8" i="88"/>
  <c r="C20" i="88"/>
  <c r="C14" i="88"/>
  <c r="C8" i="88"/>
  <c r="B14" i="88"/>
  <c r="B20" i="88"/>
  <c r="B8" i="88"/>
  <c r="Q6" i="93" l="1"/>
  <c r="Q8" i="93"/>
  <c r="M67" i="87"/>
  <c r="P67" i="87"/>
  <c r="Q24" i="93" l="1"/>
  <c r="Z22" i="86"/>
  <c r="AA22" i="86" s="1"/>
  <c r="AC22" i="86" s="1"/>
  <c r="AD22" i="86" s="1"/>
  <c r="AE22" i="86" s="1"/>
  <c r="AI22" i="86" s="1"/>
  <c r="L22" i="86"/>
  <c r="N22" i="86" s="1"/>
  <c r="K22" i="86"/>
  <c r="U34" i="85"/>
  <c r="S34" i="85"/>
  <c r="R34" i="85"/>
  <c r="Q34" i="85"/>
  <c r="J34" i="85"/>
  <c r="H34" i="85"/>
  <c r="G34" i="85"/>
  <c r="F34" i="85"/>
  <c r="V32" i="85"/>
  <c r="V31" i="85" s="1"/>
  <c r="K32" i="85"/>
  <c r="K31" i="85" s="1"/>
  <c r="W31" i="85"/>
  <c r="T31" i="85"/>
  <c r="T34" i="85" s="1"/>
  <c r="L31" i="85"/>
  <c r="I31" i="85"/>
  <c r="I34" i="85" s="1"/>
  <c r="V30" i="85"/>
  <c r="K30" i="85"/>
  <c r="V29" i="85"/>
  <c r="K29" i="85"/>
  <c r="V28" i="85"/>
  <c r="V25" i="85" s="1"/>
  <c r="K28" i="85"/>
  <c r="V27" i="85"/>
  <c r="K27" i="85"/>
  <c r="V26" i="85"/>
  <c r="K26" i="85"/>
  <c r="W25" i="85"/>
  <c r="O25" i="85"/>
  <c r="N25" i="85"/>
  <c r="L25" i="85"/>
  <c r="D25" i="85"/>
  <c r="C25" i="85"/>
  <c r="Y24" i="85"/>
  <c r="V24" i="85"/>
  <c r="K24" i="85"/>
  <c r="V23" i="85"/>
  <c r="K23" i="85"/>
  <c r="V22" i="85"/>
  <c r="K22" i="85"/>
  <c r="V21" i="85"/>
  <c r="K21" i="85"/>
  <c r="W20" i="85"/>
  <c r="O20" i="85"/>
  <c r="N20" i="85"/>
  <c r="L20" i="85"/>
  <c r="D20" i="85"/>
  <c r="C20" i="85"/>
  <c r="V18" i="85"/>
  <c r="K18" i="85"/>
  <c r="V17" i="85"/>
  <c r="K17" i="85"/>
  <c r="V16" i="85"/>
  <c r="K16" i="85"/>
  <c r="V15" i="85"/>
  <c r="K15" i="85"/>
  <c r="V14" i="85"/>
  <c r="K14" i="85"/>
  <c r="V13" i="85"/>
  <c r="K13" i="85"/>
  <c r="V12" i="85"/>
  <c r="K12" i="85"/>
  <c r="V11" i="85"/>
  <c r="K11" i="85"/>
  <c r="V10" i="85"/>
  <c r="K10" i="85"/>
  <c r="V9" i="85"/>
  <c r="K9" i="85"/>
  <c r="W8" i="85"/>
  <c r="P8" i="85"/>
  <c r="P34" i="85" s="1"/>
  <c r="N8" i="85"/>
  <c r="L8" i="85"/>
  <c r="E8" i="85"/>
  <c r="E34" i="85" s="1"/>
  <c r="C8" i="85"/>
  <c r="K20" i="85" l="1"/>
  <c r="D34" i="85"/>
  <c r="V20" i="85"/>
  <c r="L34" i="85"/>
  <c r="W34" i="85"/>
  <c r="O22" i="86"/>
  <c r="AF22" i="86" s="1"/>
  <c r="K8" i="85"/>
  <c r="N34" i="85"/>
  <c r="K25" i="85"/>
  <c r="V8" i="85"/>
  <c r="V34" i="85" s="1"/>
  <c r="C34" i="85"/>
  <c r="O34" i="85"/>
  <c r="P22" i="86" l="1"/>
  <c r="AG22" i="86" s="1"/>
  <c r="K34" i="85"/>
  <c r="G22" i="84"/>
  <c r="E22" i="84"/>
  <c r="C22" i="84"/>
  <c r="I21" i="84"/>
  <c r="I15" i="84"/>
  <c r="I13" i="84"/>
  <c r="I11" i="84"/>
  <c r="I6" i="84"/>
  <c r="H6" i="84"/>
  <c r="I22" i="8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pcuba</author>
  </authors>
  <commentList>
    <comment ref="D4" authorId="0" shapeId="0" xr:uid="{00000000-0006-0000-0100-000001000000}">
      <text>
        <r>
          <rPr>
            <sz val="8"/>
            <color indexed="81"/>
            <rFont val="Tahoma"/>
            <family val="2"/>
          </rPr>
          <t xml:space="preserve">
Nombre del Indicador</t>
        </r>
      </text>
    </comment>
  </commentList>
</comments>
</file>

<file path=xl/sharedStrings.xml><?xml version="1.0" encoding="utf-8"?>
<sst xmlns="http://schemas.openxmlformats.org/spreadsheetml/2006/main" count="1601" uniqueCount="801">
  <si>
    <t>TOTAL</t>
  </si>
  <si>
    <t>MONTO</t>
  </si>
  <si>
    <t>PROFESIONALES</t>
  </si>
  <si>
    <t>TECNICOS</t>
  </si>
  <si>
    <t>AUXILIARES</t>
  </si>
  <si>
    <t>DIRECTIVOS/FUNCIONARIOS</t>
  </si>
  <si>
    <t xml:space="preserve"> REMUNERATIVA</t>
  </si>
  <si>
    <t>CATEGORIA</t>
  </si>
  <si>
    <t>PEA</t>
  </si>
  <si>
    <t>...</t>
  </si>
  <si>
    <t>SPA</t>
  </si>
  <si>
    <t>STA</t>
  </si>
  <si>
    <t>TOTAL (A)</t>
  </si>
  <si>
    <t>OTROS</t>
  </si>
  <si>
    <t>COSTO ANUAL</t>
  </si>
  <si>
    <t>OBLIGACIONES DEL EMPLEADOR (CARGAS SOCIALES)</t>
  </si>
  <si>
    <t>GASTOS VARIABLES Y OCASIONALES</t>
  </si>
  <si>
    <t>TRANSFERENCIAS CAFAE</t>
  </si>
  <si>
    <t>NUEVOS SOLES</t>
  </si>
  <si>
    <t>CONSULTORIAS</t>
  </si>
  <si>
    <t xml:space="preserve">TOTAL </t>
  </si>
  <si>
    <t>1. RECURSOS ORDINARIOS</t>
  </si>
  <si>
    <t>2. RECURSOS DIRECTAM. RECAUD.</t>
  </si>
  <si>
    <t>3.- RECURSOS OPERACIONES</t>
  </si>
  <si>
    <t>4. DONACIONES Y TRANSFERENCIAS</t>
  </si>
  <si>
    <t>5. RECURSOS DETERMINADOS</t>
  </si>
  <si>
    <t xml:space="preserve">    - CONTRIBUCIONES A FONDOS</t>
  </si>
  <si>
    <t xml:space="preserve">    - FONDO DE COMPENCIÓN MUNICIPAL</t>
  </si>
  <si>
    <t xml:space="preserve">    - IMPUESTOS MUNICIPALES</t>
  </si>
  <si>
    <t xml:space="preserve">    - CANON  Y  SOBRECANON, REGALIAS</t>
  </si>
  <si>
    <t xml:space="preserve">       Y PARTICIPACIONES</t>
  </si>
  <si>
    <t>TOTAL    (*)</t>
  </si>
  <si>
    <t>OTROS (ESPECIFICAR) (**)</t>
  </si>
  <si>
    <t>TIPO DE ESTUDIO Y/O INFORME (*)</t>
  </si>
  <si>
    <t>(*) EL PRODUCTO QUE SE ADQUIERE</t>
  </si>
  <si>
    <t>NIVELES REMUNERATIVOS</t>
  </si>
  <si>
    <t>(1)</t>
  </si>
  <si>
    <t>(2)</t>
  </si>
  <si>
    <t>(3)</t>
  </si>
  <si>
    <t>(4)</t>
  </si>
  <si>
    <t>(5)</t>
  </si>
  <si>
    <t>(6)</t>
  </si>
  <si>
    <t>CARRERA ADMINISTRATIVA</t>
  </si>
  <si>
    <t>……</t>
  </si>
  <si>
    <t>ASISTENCIALES NO PROFESIONALES DE LA SALUD</t>
  </si>
  <si>
    <t>LEY DEL PROFESORADO</t>
  </si>
  <si>
    <t>CARRERA MEDICA Y PROFESIONALES  DE LA SALUD</t>
  </si>
  <si>
    <t>CARRERA JUDICIAL</t>
  </si>
  <si>
    <t>LEY UNIVERSITARIA</t>
  </si>
  <si>
    <t>LEY DEL SERVICIO DIPLOMATICO</t>
  </si>
  <si>
    <t>PERSONAL MILITAR Y POLICIAL</t>
  </si>
  <si>
    <t xml:space="preserve">OBREROS </t>
  </si>
  <si>
    <t>SERUMISTAS</t>
  </si>
  <si>
    <t xml:space="preserve">     ANIMADORES</t>
  </si>
  <si>
    <t xml:space="preserve">     ………….</t>
  </si>
  <si>
    <t xml:space="preserve">    INTERNOS DE MEDICINA HUMANA Y ODONTOLOGIA</t>
  </si>
  <si>
    <t xml:space="preserve">    SERVICIOS NO PERSONAL </t>
  </si>
  <si>
    <t xml:space="preserve">    PROYECTOS DE INVERSION</t>
  </si>
  <si>
    <t>NOTAS</t>
  </si>
  <si>
    <t xml:space="preserve">(1) PEA: </t>
  </si>
  <si>
    <t xml:space="preserve">(2) REMUNERACION: </t>
  </si>
  <si>
    <t xml:space="preserve">SE CONSIGNARA LA REMUNERACION MENSUAL PROMEDIO DE UN SERVIDOR EN CADA NIVEL DE LA CARRERA PUBLICA SEGUN CORRESPONDA </t>
  </si>
  <si>
    <t xml:space="preserve">(3) CAFAE: </t>
  </si>
  <si>
    <t xml:space="preserve">SE CONSIGNARA EL  INCENTIVO LABORAL  MENSUAL PROMEDIO QUE POR DISPOSICION EXPRESA SE LE OTORGUE A UN SERVIDOR EN CADA NIVEL SEGUN CORRESPONDA </t>
  </si>
  <si>
    <t xml:space="preserve">(4) AETA: </t>
  </si>
  <si>
    <t xml:space="preserve">SOLO APLICABLE AL SECTOR SALUD. SE CONSIGNARA LA ASIGNACION EXTRAORDINARIA POR TRABAJO ASISTENCIAL  MENSUAL PROMEDIO DE UN SERVIDOR EN CADA NIVEL </t>
  </si>
  <si>
    <t xml:space="preserve">SEGUN CORRESPONDA </t>
  </si>
  <si>
    <t xml:space="preserve">(5) OTROS BENEFICIOS - ASIGNACION MENSUAL </t>
  </si>
  <si>
    <t xml:space="preserve">RUBROS ANTERIORES . EN HOJA INDEPENDIENTES SE DETALLARA CADA CONCEPTO Y MONTO, ASI COMO LA DISPOSICION EXPRESA QUE LOS AUTORICE Y LA PERIODICIDAD CON QUE </t>
  </si>
  <si>
    <t xml:space="preserve">SE OTORGA . DEBERA DETALLAR POR CADA CONCEPTO ASI COMO LA DISPOSICION EXPRESA QUE LOS AUTORICE Y LA PERIODICIDAD CON QUE SE OTORGA (MENSUAL, BIMENSUAL, </t>
  </si>
  <si>
    <t>TRIMESTRAL , CUATRIMENSUAL)</t>
  </si>
  <si>
    <t>(7)</t>
  </si>
  <si>
    <t>ADQUISICIONES/CONTRATACIONES/OBRAS</t>
  </si>
  <si>
    <t>FECHA PROG. CONV.</t>
  </si>
  <si>
    <t>PROYECTO</t>
  </si>
  <si>
    <t>CODIGO SNIP</t>
  </si>
  <si>
    <t>TIPO DE PROCESO DE SELECCIÓN</t>
  </si>
  <si>
    <t>ADQUISICIÓN</t>
  </si>
  <si>
    <t>OBSERVACIONES</t>
  </si>
  <si>
    <t>ESTADO DEL PROCESO</t>
  </si>
  <si>
    <t>…</t>
  </si>
  <si>
    <t>PLIEGO</t>
  </si>
  <si>
    <t>UNIDAD EJECUTORA</t>
  </si>
  <si>
    <t>TRIMESTRAL , CUATRIMENSUAL  O SIN PERIODICIDAD)</t>
  </si>
  <si>
    <t>(8)</t>
  </si>
  <si>
    <t>SUB TOTAL OTROS BENEFICIOS ... (no, mensuales, monto anual)</t>
  </si>
  <si>
    <t>ESPECIALIDAD (**)</t>
  </si>
  <si>
    <t>(**) LA ESPECIALIDAD TOMANDO ENCUENTA HACIENDO REFERENCIA UNA O MAS DE LAS 25 FUNCIONES DEL CLASIFICADOR FUNCIONAL PROGRAMATICO</t>
  </si>
  <si>
    <t>Decreto Legislativo 728 (Regimen Privado)</t>
  </si>
  <si>
    <t>COSTO TOTAL EN PLANILLAS (*)</t>
  </si>
  <si>
    <t>PEA / Beneficiarios</t>
  </si>
  <si>
    <t>REMUNERACION MENSUAL (cada persona)</t>
  </si>
  <si>
    <t>CAFAE MENSUL (cada persona)</t>
  </si>
  <si>
    <t>AETA MENSUAL (cada persona)</t>
  </si>
  <si>
    <t>OTROS INGRESOS MENSUAL (cada persona)</t>
  </si>
  <si>
    <t>SUB TOTAL INGRESOS MENSUALES (cada persona)</t>
  </si>
  <si>
    <t>AGUINALDOS, GRAFICACIONES Y ESCOLARIDAD (anual cada persona)</t>
  </si>
  <si>
    <r>
      <rPr>
        <b/>
        <sz val="9"/>
        <rFont val="Arial"/>
        <family val="2"/>
      </rPr>
      <t xml:space="preserve">LAS COLUMNAS COMO SEAN NECESARIAS, </t>
    </r>
    <r>
      <rPr>
        <sz val="9"/>
        <rFont val="Arial"/>
        <family val="2"/>
      </rPr>
      <t xml:space="preserve">SE CONSIGNARA LOS OTROS BENEFICIOS - ASIGNACIONES MENSUALES PERIODICOS  DE UN SERVIDOR EN CADA NIVEL SEGÚN CORRESPONDA NO CONSIGNADO EN LOS </t>
    </r>
  </si>
  <si>
    <r>
      <rPr>
        <b/>
        <sz val="9"/>
        <rFont val="Arial"/>
        <family val="2"/>
      </rPr>
      <t xml:space="preserve">LAS COLUMNAS COMO SEAN NECESARIAS, </t>
    </r>
    <r>
      <rPr>
        <sz val="9"/>
        <rFont val="Arial"/>
        <family val="2"/>
      </rPr>
      <t xml:space="preserve">SE CONSIGNARA LOS OTROS BENEFICIOS - ASIGNACIONES PERIODICOS O NO PERIODICAS DE UN SERVIDOR EN CADA NIVEL SEGÚN CORRESPONDA NO CONSIGNADO EN LOS </t>
    </r>
  </si>
  <si>
    <t>(9)</t>
  </si>
  <si>
    <t>TOTAL INGRESO ANUAL PEA</t>
  </si>
  <si>
    <t>TOTAL INGRESOS ANUAL POR PERSONA</t>
  </si>
  <si>
    <t>MONTO ANUAL</t>
  </si>
  <si>
    <t>(10)</t>
  </si>
  <si>
    <t>DIFERENCIA INGRESO ANUAL PEA</t>
  </si>
  <si>
    <t xml:space="preserve">DIFERENCIA INGRESO ANUAL POR PERSONAL </t>
  </si>
  <si>
    <t>SE CONSIGNARA EL NUMERO TOTAL DE PERSONAL ACTIVO ( NOMBRADO Y CONTRATADO) SEGÚN EL PRESUPUESTO ANILITOCO DE PERSONAL (PAP) APROBADO</t>
  </si>
  <si>
    <t>FECHA DE SUSCRIPCION DEL CONTRATO</t>
  </si>
  <si>
    <t>FECHA DE VENCIMIENTO DEL PLAZO</t>
  </si>
  <si>
    <t>PLAZO DE EJEUCION DE OBRAS</t>
  </si>
  <si>
    <t>AMPLIACION DE PLAZO</t>
  </si>
  <si>
    <t>FECHA DE VENCIMIENTO DE PLAZO</t>
  </si>
  <si>
    <t>FECHA DE ENTREGA</t>
  </si>
  <si>
    <t>FECHA DE CONFORMIDAD DE OBRA</t>
  </si>
  <si>
    <t>VESTUARIO</t>
  </si>
  <si>
    <t>BONOS POR FUNCION JURIDICCIONAL Y FISCAL</t>
  </si>
  <si>
    <t>ESCOLARIDAD, AGUINALDO Y GRATIFICACIONES</t>
  </si>
  <si>
    <t>BONIFICACIÓN EXTRAORDINARIA (INACEPTACIÓN DE GRATIFICACIONES)</t>
  </si>
  <si>
    <t>DIETAS</t>
  </si>
  <si>
    <t>RETRIBUCIONES EN BIENES</t>
  </si>
  <si>
    <t>MOVILIDAD PARA TRASLADO DE TRABAJADORES</t>
  </si>
  <si>
    <t>PRODUCTIVIDAD</t>
  </si>
  <si>
    <t>SEGUROS (ESPECIFICAR)</t>
  </si>
  <si>
    <t>GASTOS POR ESTACIONAMIENTO DE VEHICULOS</t>
  </si>
  <si>
    <t>DIETA DE DIRECTORIO</t>
  </si>
  <si>
    <t>OTROS INGRESOS NO MENSUALES 
(anual cada personal)</t>
  </si>
  <si>
    <t>INCENTIVOS O PRODUCTIVIDAD (cada persona)</t>
  </si>
  <si>
    <t>MOVILIDAD</t>
  </si>
  <si>
    <t>RACIONAMIENTO</t>
  </si>
  <si>
    <t>BONOS</t>
  </si>
  <si>
    <t>(10) SUB TOTAL</t>
  </si>
  <si>
    <t>SUMATORIA DE LAS COLUMNAS (2), (3), (4), (5), (6), (7), (8), (9)</t>
  </si>
  <si>
    <t>(11) AGUINALDOS, GRAFICACIONES Y ESCOLARIDAD</t>
  </si>
  <si>
    <t>(12) OTROS BENEFICIOS - ASIGNACION ANUAL</t>
  </si>
  <si>
    <t>(11)</t>
  </si>
  <si>
    <t>(12)</t>
  </si>
  <si>
    <t xml:space="preserve">MULTIMPLACIÓN DE LA COLUMNA (10) POR 12 (MESES) Y AL RESULTADO SE SUMA LA COLUMNA (13) </t>
  </si>
  <si>
    <t>(13)</t>
  </si>
  <si>
    <t>(14)</t>
  </si>
  <si>
    <t>(15)</t>
  </si>
  <si>
    <t>(14) TOTAL INGRESOS ANUAL POR PERSONA</t>
  </si>
  <si>
    <t>(15) TOTAL ANUAL PEA</t>
  </si>
  <si>
    <t>(13) SUB TOTAL OTROS BENEFICIOS</t>
  </si>
  <si>
    <t>SUMATORIA DE LAS COLUMNAS (11) Y (12)</t>
  </si>
  <si>
    <t>MULTIPLICACIÓN DEL A COMUNTA (1) POR LA COLUMNA (14)</t>
  </si>
  <si>
    <t>CONTRATISTA (RUC y Denominacion)</t>
  </si>
  <si>
    <t>MODALIDAD</t>
  </si>
  <si>
    <t>NUMERO DEL PROCESO</t>
  </si>
  <si>
    <t>MONTO PRESUPUESTADO (*)</t>
  </si>
  <si>
    <t>CAFAE MENSUAL (cada persona)</t>
  </si>
  <si>
    <t>Ley 30057 
(Ley del Servicio Civil)</t>
  </si>
  <si>
    <t>Decreto Legislativo 1057 (Contrato Administrativo de Servicios</t>
  </si>
  <si>
    <t>(**) Incluye el monto pagado por otras entidades al personal que presta servidos en el Sector o Gobierno Regional</t>
  </si>
  <si>
    <t>Decreto Legislativo 1024 (Gerentes Públicos) (**)</t>
  </si>
  <si>
    <t>Ley 25650 (Fondo de Apoyo Generencial) (**)</t>
  </si>
  <si>
    <t>Ley 29806 (Personal Altamente Calificado) (**)</t>
  </si>
  <si>
    <t>Otros Servidores (especificar) (**) (***)</t>
  </si>
  <si>
    <t>(*) Incluye GRATIFICACIONES, CAFAE, PNUD, BONOS, PRODUCTIVIDAD, HORAS EXTRAS, GUARDIAS, AETAS, etc.</t>
  </si>
  <si>
    <t xml:space="preserve">Total </t>
  </si>
  <si>
    <t>S/ (****)</t>
  </si>
  <si>
    <t>S/ Anual (****)</t>
  </si>
  <si>
    <t>Practicantes (***)</t>
  </si>
  <si>
    <t>ARRENDATARIO</t>
  </si>
  <si>
    <t>ARRENDADOR</t>
  </si>
  <si>
    <t>DNI O PARTIDA REGISTRAL</t>
  </si>
  <si>
    <t>Apellidos y Nombres o Denominación</t>
  </si>
  <si>
    <t>INMUEBLE</t>
  </si>
  <si>
    <t>CONTRATO</t>
  </si>
  <si>
    <t>VIGENCIA DEL CONTRATO</t>
  </si>
  <si>
    <t>MONTO MENSUAL</t>
  </si>
  <si>
    <t>BIEN PROPIO DE TERCEROS O AJENO</t>
  </si>
  <si>
    <t>PARTIDA REGISTRAL DE INCRIPCION DE PROPIEDAD</t>
  </si>
  <si>
    <t>METROS CUADRADOS</t>
  </si>
  <si>
    <t>COCHERAS</t>
  </si>
  <si>
    <t xml:space="preserve">FORMA DE PAGO (MENSUAL O ANUAL) Y FECHA DE PAGO </t>
  </si>
  <si>
    <t>Decreto Legislativo 276 (Regimen Público)</t>
  </si>
  <si>
    <t>(*) DEBE COINCIDIR CON LOS MONTOS ASIGNADOS EN LA GENERICA 1. PERSONAL Y OBLIGACIONES SOCIALES CONSIDERADAS EN EL PRESUPUESTO</t>
  </si>
  <si>
    <t>INGRESOS PERSONAL PRESUPUESTO 2019</t>
  </si>
  <si>
    <t>TOTAL INGRESO ANUAL PEA (Proyección al 31 de diciembre de  2019)</t>
  </si>
  <si>
    <t>EJECUCIÓN S/</t>
  </si>
  <si>
    <t>(*) Una línea por cada año fiscal, consignado en monto presupuestado por cada año presupuestal</t>
  </si>
  <si>
    <t>PERSONA JURIDICA (RUC)</t>
  </si>
  <si>
    <t>PERSONA NATURAL (DNI)</t>
  </si>
  <si>
    <t xml:space="preserve">    - OTROS (ESPECIFIQUE)</t>
  </si>
  <si>
    <t xml:space="preserve">       OFICIALES DE CRED. EXTERNO</t>
  </si>
  <si>
    <t>MONEDA</t>
  </si>
  <si>
    <t>FECHA DE APERTURA</t>
  </si>
  <si>
    <t>CUENTA</t>
  </si>
  <si>
    <t>BANCO / INSTITUCIÓN FINANCIERA</t>
  </si>
  <si>
    <t>CUENTAS BANCARIAS</t>
  </si>
  <si>
    <t>ESPECIFICACIONES RECURSOS PUBLICOS</t>
  </si>
  <si>
    <t>EJECUCIÓN 2018</t>
  </si>
  <si>
    <t>EJECUCIÓN 2019 (*)</t>
  </si>
  <si>
    <t>ÍNDICE DE FORMATOS</t>
  </si>
  <si>
    <t>INDICADORES DE GESTIÓN SEGÚN OBJETIVOS ESTRATÉGICOS INSTITUCIONALES AL 2021</t>
  </si>
  <si>
    <t>FORMATO Nº 1:</t>
  </si>
  <si>
    <t>FORMATO Nº 2:</t>
  </si>
  <si>
    <t>FORMATO Nº 3:</t>
  </si>
  <si>
    <t>FORMATO Nº 4:</t>
  </si>
  <si>
    <t>FORMATO Nº 5:</t>
  </si>
  <si>
    <t>FORMATO Nº 6:</t>
  </si>
  <si>
    <t>FORMATO Nº 7:</t>
  </si>
  <si>
    <t>FORMATO Nº 8:</t>
  </si>
  <si>
    <t>FORMATO Nº 9:</t>
  </si>
  <si>
    <t>FORMATO Nº 10:</t>
  </si>
  <si>
    <t>FORMATO Nº 11:</t>
  </si>
  <si>
    <t>FORMATO Nº 12:</t>
  </si>
  <si>
    <t>FORMATO Nº 13:</t>
  </si>
  <si>
    <t>FORMATO Nº 14:</t>
  </si>
  <si>
    <t>FORMATO Nº 15:</t>
  </si>
  <si>
    <t>FORMATO Nº 16:</t>
  </si>
  <si>
    <t>FORMATO Nº 17:</t>
  </si>
  <si>
    <t>FORMATO Nº 18:</t>
  </si>
  <si>
    <t>INDICADORES INSTITUCIONALES</t>
  </si>
  <si>
    <t>DISTRIBUCIÓN DEL GASTO</t>
  </si>
  <si>
    <t>GASTOS DE PERSONAL</t>
  </si>
  <si>
    <t>GASTOS EN BIENES Y SERVICIOS</t>
  </si>
  <si>
    <t>FORMATO 09: COMPARATIVO DEL NÚMERO DE PLAZAS EN EL PRESUPUESTO  2020 Y PROYECTO 2021</t>
  </si>
  <si>
    <t>2020 (PIA)</t>
  </si>
  <si>
    <t>FORMATO 13: CONTRATOS DE OBRAS SUSCRITOS EN LOS AÑOS 2019 Y 2020</t>
  </si>
  <si>
    <t>FORMATO 14: PRINCIPALES ADQUISICIONES DE BIENES Y SERVICIOS - PRESUPUESTO 2019, 2020 Y PROYECTO 2021</t>
  </si>
  <si>
    <t>FORMATO 15: DETALLE DE CONSULTORIAS PERSONAS JURÍDICAS Y NATURALES - PRESUPUESTO 2019 Y 2020</t>
  </si>
  <si>
    <t>FORMATO 16: TESORERIA - RESUMEN POR GRUPO GENERICO Y FUENTES DE FINANCIAMIENTO 2019 Y 2020</t>
  </si>
  <si>
    <t>(*) Saldo al 31 de Diciembre de 2019</t>
  </si>
  <si>
    <t>(**) Saldo al 30 de Junio de 2020</t>
  </si>
  <si>
    <t>FORMATO 18: ALQUILER DE INMUEBLES EN LOS AÑOS FISCALES 2019 Y 2020</t>
  </si>
  <si>
    <t>(*) = Al 30 de junio de 2020</t>
  </si>
  <si>
    <t>FORMATO 11: INGRESOS MENSUALES POR PERIODO DEL PERSONAL ACTIVO -  COMPARATIVO PRESUPUESTO 2019, 2020 Y PROYECTO 2021</t>
  </si>
  <si>
    <t>INGRESOS PERSONAL PRESUPUESTO 2020</t>
  </si>
  <si>
    <t>PROYECTO 2021</t>
  </si>
  <si>
    <t>DISTRIBUCIÓN DEL PRESUPUESTO POR CATEGORÍA PRESUPUESTAL 2019, 2020 Y PROYECTO 2021</t>
  </si>
  <si>
    <t>DISTRIBUCIÓN DEL PRESUPUESTO POR FUENTE DE FINANCIAMIENTO 2019, 2020 Y PROYECTO 2021</t>
  </si>
  <si>
    <t>DISTRIBUCIÓN DEL GASTO POR UNIDADES EJECUTORAS / ENTIDAD PÚBLICA Y FUENTES DE FINANCIAMIENTO - PROYECTO 2021</t>
  </si>
  <si>
    <t>DISTRIBUCIÓN DEL PRESUPUESTO POR PROGRAMA PRESUPUESTAL 2019, 2020 Y 2021</t>
  </si>
  <si>
    <t>PROGRAMAS SOCIALES PRIORIZADOS SEGÚN EL CICLO DE VIDA POR FUENTE DE FINANCIAMIENTO 2019, 2020 Y PROYECTO 2021</t>
  </si>
  <si>
    <t>RESUMEN POR GRUPO GENÉRICO Y FUENTES DE FINANCIAMIENTO PROYECTO 2021</t>
  </si>
  <si>
    <t>RESUMEN DE PRESUPUESTO POR FUNCIONES PIA 2019, 2020 Y PROYECTO 2021</t>
  </si>
  <si>
    <t>COMPARATIVO DEL NÚMERO DE PLAZAS EN EL PRESUPUESTO 2019, 2020 Y PROYECTO 2021</t>
  </si>
  <si>
    <t>INFORMACIÓN DE REMUNERACIONES Y NÚMERO DE PLAZAS - PRESUPUESTO 2019, 2020 Y PROYECTO 2021</t>
  </si>
  <si>
    <t>INGRESOS MENSUALES POR PERIODO DEL PERSONAL ACTIVO -  COMPARATIVO PRESUPUESTO 2019, 2020 Y PROYECTO 2021</t>
  </si>
  <si>
    <t>ASIGNACIÓN DE BIENES Y SERVICIOS - COMPARATIVO PRESUPUESTO 2019, 2020 Y PROYECTO 2021</t>
  </si>
  <si>
    <t>CONTRATOS DE OBRAS SUSCRITOS EN LOS AÑOS 2019 Y 2020</t>
  </si>
  <si>
    <t>PRINCIPALES ADQUISICIONES DE BIENES Y SERVICIOS - PRESUPUESTO 2019, 2020 Y PROYECTO 2021</t>
  </si>
  <si>
    <t>DETALLE DE CONSULTORIAS PERSONAS JURÍDICAS Y NATURALES - PRESUPUESTO 2019, 2020 Y PROYECTO 2021</t>
  </si>
  <si>
    <t>TESORERIA - RESUMEN POR GRUPO GENERICO Y FUENTES DE FINANCIAMIENTO 2019 Y 2020</t>
  </si>
  <si>
    <t>NOMBRES E INGRESOS MENSUALES DEL PERSONAL CONTRATADO FUERA DEL PAP EN LOS AÑOS FISCALES 2019 Y 2020</t>
  </si>
  <si>
    <t>ALQUILER DE INMUEBLES EN LOS AÑOS FISCALES 2019 Y 2020</t>
  </si>
  <si>
    <t>FORMATO 10: INFORMACIÓN DE REMUNERACIONES Y NÚMERO DE PLAZAS - PRESUPUESTO 2019, 2020 Y PROYECTO 2021</t>
  </si>
  <si>
    <t>Concurso Público</t>
  </si>
  <si>
    <t>CP-SM-1-2020-JNJ-1</t>
  </si>
  <si>
    <t>RIMAC SEGUROS Y REASEGUROS</t>
  </si>
  <si>
    <t>ADJUDICADO CON CONTRATO</t>
  </si>
  <si>
    <t>AS-SM-2-2020-JNJ-1</t>
  </si>
  <si>
    <t>Adjudicación Simplificada</t>
  </si>
  <si>
    <t>GRUPO KINSA S.A.C.-GKINSA S.A.C.</t>
  </si>
  <si>
    <t>PENDIENTE DE CONVOCAR</t>
  </si>
  <si>
    <t>CONVOCATORIA P/DIC 2020</t>
  </si>
  <si>
    <t>CP-SM-1-2019-CNM-1</t>
  </si>
  <si>
    <t>AS-SM-1-2019-CNM-1</t>
  </si>
  <si>
    <t>GRUPO DILCORPS SERVICIOS INTEGRALES DE LIMPIEZA S.A.C.</t>
  </si>
  <si>
    <t>AS-SM-1-2020-JNJ-1</t>
  </si>
  <si>
    <t>MAPFRE PERU COMPAÑIA DE SEGUROS Y REASEGUROS S.A.</t>
  </si>
  <si>
    <t>AS-SM-6-2019-JNJ-1</t>
  </si>
  <si>
    <t>VIGILIA Y SEGURIDAD PERUANA SAC - CORPORACION ALEJANDRA SAC</t>
  </si>
  <si>
    <t xml:space="preserve"> AS-SM-8-2019-JNJ-1</t>
  </si>
  <si>
    <t>MANRIQUE ECHEVARRIA ELTON OMAR</t>
  </si>
  <si>
    <t>MANTILLA SANCHEZ CATHERINE IVETTE</t>
  </si>
  <si>
    <t>1 CONSULTORIA EN INFORMATICA</t>
  </si>
  <si>
    <t>2 CONSULTORIA EN INFORMATICA</t>
  </si>
  <si>
    <t>PPTO 2019 (AL 31/12)</t>
  </si>
  <si>
    <t>PPTO 2020 (PROYECCI{ON 31/12)</t>
  </si>
  <si>
    <t>SERVICIO DE CONSULTORIA ESPECIALIZADA QUE PERMITA DETERMINAR EL EQUIPAMIENTO Y LOS SERVICIOS NECESARIOS PARA LA IMPLEMENTACION FISICA Y AMBIENTAL DEL DATA CENTER DE LA JUNTA NACIONAL DE JUSTICIA</t>
  </si>
  <si>
    <t>02 ENTREGABLES</t>
  </si>
  <si>
    <t>SERVICIO DE SUPERVISIÓN DE LA INTEGRIDAD Y LEGIBILIDAD DE LOS ARCHIVOS ELECTRÓNICOS RESULTANTES DE LA MICROGRABACIÓN DE LOS DOCUMENTOS DEL ÁREA DE REGISTRO DE JUECES Y FISCALES; ASÍ COMO SU PARTICIPACIÓN EN LAS INSPECCIONES DEL ORGANISMO  DE CERTIFICACIÓN DEL SGS DEL PERÚ AL SISTEMA DE PRODUCCIÓN DE MICROFORMAS  DE LA JUNTA NACIONAL DE JUSTICIA.</t>
  </si>
  <si>
    <t>PRODUCTO DE LA CONSULTORIA: RESUMEN EJECUTIVO, DISEÑO DEL CENTRO DE DATOS, PROPUESTA DE DISEÑO, ARQUITECTURA, SISTEMA DE INSTALACIONES ELECTRICAS, SISTEMA DE DETECCION Y EXTINCION DE INCENDIOS, SISTEMA DE SEGURIDAD FISICA, AMBIENTAL Y CONTROL, SISTEMA DE CABLEADO ESTRUCTURADO.</t>
  </si>
  <si>
    <t>3 CONSULTORIA ASISTENCIA TECNICA</t>
  </si>
  <si>
    <t>4 CONSULTORIA ASISTENCIA TECNICA</t>
  </si>
  <si>
    <t>5 CONSULTORIA ASISTENCIA TECNICA</t>
  </si>
  <si>
    <t>6 CONSULTORIA ASISTENCIA TECNICA</t>
  </si>
  <si>
    <t>7 CONSULTORIA EN EVALUACION PSICOTECNICA</t>
  </si>
  <si>
    <t>8 CONSULTORIA EN EVALUACION PSICOTECNICA</t>
  </si>
  <si>
    <t>UNIVERSIDAD CONTINENTAL SOCIEDAD ANONIMA CERRADA</t>
  </si>
  <si>
    <t>UNIVERSIDAD NACIONAL MAYOR DE SAN MARCOS</t>
  </si>
  <si>
    <t>MICHAEL PAGE INTERNATIONAL PERU SRL</t>
  </si>
  <si>
    <t>PPTO 2020 (AL 21/09)</t>
  </si>
  <si>
    <t>9 CONSULTORIA EN INGENIERIA</t>
  </si>
  <si>
    <t>10 CONSULTORIA EN INGENIERIA</t>
  </si>
  <si>
    <t>11 CONSULTORIA EN ELABORACION DE BALOTARIO DE PREGUNTAS</t>
  </si>
  <si>
    <t>12 CONSULTORIA EN ELABORACION DE BALOTARIO DE PREGUNTAS</t>
  </si>
  <si>
    <t>13 CONSULTORIA EN ELABORACION DE BALOTARIO DE PREGUNTAS</t>
  </si>
  <si>
    <t>14 ASESORÍA EN COSTEO DE PROCEDIMIENTOS ADMINISTRATIVOS Y SERVICIOS - TUPA</t>
  </si>
  <si>
    <t>15 ASESORÍA EN COSTEO DE PROCEDIMIENTOS ADMINISTRATIVOS Y SERVICIOS - TUPA</t>
  </si>
  <si>
    <t>PEZO ACURIO FREDDY RAUL</t>
  </si>
  <si>
    <t>ESCARATE COBEÑAS ALFREDO</t>
  </si>
  <si>
    <t>ZEGARRA VALENCIA JAVIER EDUARDO</t>
  </si>
  <si>
    <t>FERNANDEZ PACIFICO CHRISTIAN MARTIN</t>
  </si>
  <si>
    <t>SANTOS BECERRA ALLAN FREDY</t>
  </si>
  <si>
    <t xml:space="preserve">Formulación de ocho (08) casos  de carácter técnico  </t>
  </si>
  <si>
    <t xml:space="preserve">
Servicios de consultoría, contratación de un Centro Superior de Estudios para la elaboración de casos prácticos, para la selección y nombramiento del  Jefe de la Oficina Nacional de Procesos Electorales, en el marco de la Convocatoria Nº 002-2020-SN/JNJ</t>
  </si>
  <si>
    <t>Servicios de consultoría, contratación de un Centro Superior de Estudios para la elaboración de casos prácticos, para la selección y nombramiento del Jefe del Registro Nacional de Identificación y Estado Civil, en el marco de la Convocatoria Nº 001-2020-SN/JNJ</t>
  </si>
  <si>
    <t xml:space="preserve">Elaboración (08) casos  de carácter técnico  </t>
  </si>
  <si>
    <t>Servicios de aplicación on line de  la  evaluación de   conocimientos  de  la  Convocatoria  nº 001-2020-SN/JNJ  y  Bases  respectivas,  para  la  selección  y nombramiento del/la Jefe (a) del Registro Nacional de Identificación y Estado Civil - RENIEC.</t>
  </si>
  <si>
    <t>Producto: Garantizar la identidad virtual y permanencia  del postulante . Asignación del caso (proporcionado por la jnj) al postulante, a través de una plataforma virtual. 
Asistencia virtual al comité de expertos (02 evaluadores por cada postulante)
Habilitación y  supervisión virtual del postulante durante la revisión, análisis y exposición del caso ante el comité de expertos designado por la jnj. 
Grabación en formato digital de la sustentación oral del postulante ante el comité de expertos.
Procesamiento de datos (calificación en formato)  y entrega de resultados hasta el 28.06.2020, de acuerdo a la ejecución del cronograma establecido en las bases del concurso.</t>
  </si>
  <si>
    <t xml:space="preserve">Servicios  de administración virtual  de la evaluación de conocimientos, en el marco de la Convocatoria  Nº 002-2020-SN/JNJ - Concurso Público  para la Selección y Nombramiento del/la Jefe (a) de la Oficina Nacional de  Procesos  Electorales  -  ONPE,   autoridad  máxima  en  la  organización  y ejecución de los procesos electorales, de referéndum y otros tipos de consulta popular.
</t>
  </si>
  <si>
    <t xml:space="preserve">Producto :
Identificación virtual del postulante .
Uso de plataforma virtual para asignar el caso al postulante
Supervisión y asistencia virtual al comité de expertos (02 evaluadores por postulante)
Diseño informático y supervisión virtual de la revisión, análisis y exposición del caso ante el Comité de expertos designados.
Grabar en medio magnético la sustentación oral del postulante ante el comité de expertos.
Procesamiento de datos, calificación  y entrega de resultados de acuerdo a la ejecución del Cronograma establecido en las Bases del Concurso
</t>
  </si>
  <si>
    <t xml:space="preserve">Servicio de consultoría para la  evaluación psicológica  y  psicométrica,  en  la modalidad virtual,  a   un   número  de  diez   (10)   postulantes,  en   el  marco de  la convocatoria Nº 001-2020-SN/JNJ  -  Selección y Nombramiento de  el/la Jefe del Registro Nacional de Identificación y Estado Civil - RENIEC, en el marco de la Convocatoria N° 002-2020-SN/JNJ ONPE 
</t>
  </si>
  <si>
    <t>-Informe psicológico integral,  que  deberà contener  los aspectos relevantes de la evaluaciòn,  resultados finales, el nivel alcanzado, entre otros.
-Informe psicológico individual que contenga los resultados de cada una de las dimensiones evaluadas, indicando el nivel mínimo deseado y el nivel alcanzado;  las caracterìsticas de personalidad identificadas, así como el perfil psicológico y por competencias obtenido, fortalezas, aspectos a mejorar,  recomendaciones y sugerencias para la entrevista.
- Los  informes deberàn ser de caràcter cualitativo y cuantitativo.
- Los informes de resultados integral e individuales, debidamente firmados, deberán ser entregados en formato digital, archivo pdf, en una memoria extraíble usb, que contenga dos carpetas: 4. los informes de resultados integral e individuales, debidamente firmados, deberán ser entregados en formato digital, archivo pdf, en una memoria extraíble usb</t>
  </si>
  <si>
    <t xml:space="preserve">Servicio de consultoría para la  evaluación psicológica  y  psicométrica,  en  la modalidad virtual,  a   un   número  de  diez   (02)   postulantes,  en   el  marco de  la convocatoria Nº 002-2020-SN/JNJ  -  Selección y Nombramiento de  el/la Jefe de la Oficina Nacional de Procesos Electorales - ONPE.
</t>
  </si>
  <si>
    <t>-Informe psicológico integral,  que  deberá contener  los aspectos relevantes de la evaluación,  resultados finales, el nivel alcanzado, entre otros.
-Informe psicológico individual que contenga los resultados de cada una de las dimensiones evaluadas, indicando el nivel mínimo deseado y el nivel alcanzado;  las características de personalidad identificadas, así como el perfil psicológico y por competencias obtenido, fortalezas, aspectos a mejorar,  recomendaciones y sugerencias para la entrevista.
- Los  informes deberán ser de carácter cualitativo y cuantitativo.
- Los informes de resultados integral e individuales, debidamente firmados, deberán ser entregados en formato digital, archivo pdf, en una memoria extraíble usb, que contenga dos carpetas: 4. los informes de resultados integral e individuales, debidamente firmados, deberán ser entregados en formato digital, archivo pdf, en una memoria extraíble usb</t>
  </si>
  <si>
    <t xml:space="preserve">Servicios de consultoría externa para determinar la información de ejecución financiera de la obra de la nueva edificación, a efectos de entregar dicha información al Procurador de la JNJ, para las inherentes a los arbitrajes pendientes de la entidad con el Consorcio San Isidro. </t>
  </si>
  <si>
    <t xml:space="preserve">Único entregable: Informe donde explique el procedimiento realizado para la elaboración de la pre liquidación, Ia cual deberá estar debidamente sustentada con Ia documentación necesaria y suficiente.
</t>
  </si>
  <si>
    <t xml:space="preserve"> Servicio especializado para realizar las labores de supervisión en la adquisición e instalación del sistema de aire acondicionado en la nueva sede de la Junta Nacional de Justicia</t>
  </si>
  <si>
    <t xml:space="preserve">Producto: A los cinco días de haber recepcionado el servicio sin observaciones correspondiente al suministro e instalación del aire acondicionado por parte del ganador de la Buena Pro (LP N° 001-2019-JNJ), el locador encargado de la supervisión presentará el informe final con  el detalle de la supervisión del avance de los trabajos realizados al 100%, información fotográfica (mínimo 25 fotografías),  se adjuntará copia de los certificados de calidad de los materiales según corresponda, copias de los protocolos de pruebas y demás información técnica que sustente el funcionamiento integral del sistema, recomendaciones y conclusiones; asimismo los entregables se presentan en dos originales y en versión digital (cd) </t>
  </si>
  <si>
    <t>Contratación de una persona natural para que efectúe la elaboración del banco de pregunas para las convocatorias  bajo la modalidad de contratación administrativa de servicios en la Junta Nacional de Justicia, de las direcciones de línea: Direción de Selección y Nombramiento, Dirección de Evaluación y Ratificación y de Dirección de Procedimientos Disciplnarios.</t>
  </si>
  <si>
    <t xml:space="preserve">PRODUCTO DE LA CONSULTORIA
1er.entregable: Informe sobre la elaboración de 60 preguntas por cada convocatoria CAS de las direcciones de líneas y adjuntando en archivo digital el banco de preguntas y remitirlas al correo de la Direción General  BETTY.MARRUJO@JNJ.GOB.PE
Supervisión y conformidad por parte de la Unidad de Recursos Humanos con visto bueno de la Oficina de Adminisración y Finanzas.
</t>
  </si>
  <si>
    <t>Servicio de consultoría, para la elaboración del banco de preguntas de las Convocatorias CAS de las siguientes Unidades: Procuraduría Pública, Área de Registro de Información Funcional y Secretaría General</t>
  </si>
  <si>
    <t>Entregable:
Informe sobre la elaboración de preguntas (Rango de 30 a 60) por cada Convocatorias CAS de las dependencias de las Unidades señaladas, adjuntando archivo digital del banco de preguntas que deberá remitirlas al correo electrónico de la Directora General.</t>
  </si>
  <si>
    <t xml:space="preserve">Servicio de consultoría, para la elaboración del banco de preguntas de las Convocatorias CAS de las Oficinas Administrativas de la JNJ (Oficina de Administración, Unidad de Contabilidad, Unidad de Tesorería, Unidad de Recursos Humanos, Unidad de abastecimientos y Servicios Generales y Oficina de Tecnologías de la Información y Gobierno Digital
</t>
  </si>
  <si>
    <t>Entregable:
Informe sobre la elaboración de preguntas (Rango de 30 a 60) por cada Convocatorias CAS de las dependencias de Administración y de la Oficina de Tecnologías de la Información, adjuntando archivo digital del banco de preguntas que deberá remitirlas al correo electrónico de la Directora General.</t>
  </si>
  <si>
    <t>Servicio de determinación de costos de tres (03) procedimientos administrativos correspondientes a la modificación propuesta del TUPA de la Junta Nacional de Justicia:</t>
  </si>
  <si>
    <t>Entregable: 
Informe técnico de la determinación de costos de tres (03) procedimientos
administrativos correspondientes a la propuesta de modificación del Texto Único de Procedimientos
Administrativos de la Junta Nacional de Justicia:
" Postulación a concursos para la selección y nombramiento de el/la jefe (a) de la Oficina Nacional
de Procesos Electorales y de el/la jefe (a) del Registro Nacional de Identificación y Estado Civil.
" Tacha contra postulante apto a concurso para la selección y nombramiento de el/la jefe (a) de la
Oficina Nacional de Procesos Electorales y de el/la jefe (a) del Registro Nacional de Identificación
y Estado Civil.
" Denuncia vía participación ciudadana contra postulante apto a concurso para la selección y
nombramiento de el/la jefe (a) de la Oficina Nacional de Procesos Electorales y de el/la jefe (a)
del Registro Nacional de Identificación y Estado Civil.</t>
  </si>
  <si>
    <t xml:space="preserve">Servicio de revisión, formulación y determinación de costos de  (02) procedimientos administrativos correspondientes a la modificación propuesta del TUPA de la Junta Nacional de Justicia:
</t>
  </si>
  <si>
    <t xml:space="preserve">Entregable del Servicio: 
Informe técnico de la determinación de costos de dos (02) procedimientos administrativos correspondientes a la propuesta de modificación del Texto Único de Procedimientos
"Postulación a concursos para la selección y nombramiento de los/las jefes (as) de la Autoridad Nacional de Control del Poder Judicial y del Ministerio Público, y
"Tacha contra postulante que ha superado la evaluación curricular en el concurso para la selección y nombramiento de los/las jefes (as) de la Autoridad Nacional de Control del Poder Judicial y del Ministerio Público
</t>
  </si>
  <si>
    <t>PROGRAMACION PAC 2021</t>
  </si>
  <si>
    <t>.---</t>
  </si>
  <si>
    <t>Precios Unitarios</t>
  </si>
  <si>
    <t>Suma Alzada</t>
  </si>
  <si>
    <t>PREVISTO PARA CANCELACION</t>
  </si>
  <si>
    <t>EN RESOLUCION DE LA ENTIDAD, PARA CANCELACION POR EXTINCION DE LA  NECESIDAD.</t>
  </si>
  <si>
    <t>1 SEGURO MEDICO FAMILIAR / SERVICIO</t>
  </si>
  <si>
    <t>2 SERVICIO DE MANTENIMIENTO Y LIMPIEZA DE INMUEBLE / SERVICIO</t>
  </si>
  <si>
    <t>3 SERVICIO DE SEGURIDAD Y VIGILANCIA / SERVICIO</t>
  </si>
  <si>
    <t>4 ADQUISICIÓN DE UNIFORMES PARA EL PERSONAL / BIEN</t>
  </si>
  <si>
    <t>5 SERVICIO DE SEGURO DE ASISTENCIA MEDICO FAMILIAR PARA LOS TRABAJADORES DE LA JUNTA NACIONAL DE JUSTICIA / SERVICIO</t>
  </si>
  <si>
    <t>6 SERVICIO DE SEGURIDAD Y VIGILANCIA / SERVICIO</t>
  </si>
  <si>
    <t>7 SERVICIO DE MANTENIMIENTO Y LIMPIEZA DE INMUEBLES / SERVICIO</t>
  </si>
  <si>
    <t>8 SEGUROS PATRIMONIALES  / SERVICIO</t>
  </si>
  <si>
    <t>9 SEGURO MEDICO FAMILIAR / SERVICIO</t>
  </si>
  <si>
    <t>10 SEGUROS PATRIMONIALES  / SERVICIO</t>
  </si>
  <si>
    <t>11 SERVICIO DE MANTENIMIENTO Y LIMPIEZA DE INMUEBLES / SERVICIO</t>
  </si>
  <si>
    <t>12 SERVICIO DE SEGURIDAD Y VIGILANCIA / SERVICIO</t>
  </si>
  <si>
    <t>13 ADQUISICIÓN DE UNIFORMES PARA EL PERSONAL / BIEN</t>
  </si>
  <si>
    <t>FORMATO 01: INDICADORES DE GESTIÓN SEGÚN OBJETIVOS ESTRATÉGICOS INSTITUCIONALES AL 2021</t>
  </si>
  <si>
    <t>PLIEGO O ENTIDAD DEL SECTOR</t>
  </si>
  <si>
    <t>Objetivo Estrategico Sectorial*
(Código)</t>
  </si>
  <si>
    <t>Objetivo Estrategico Institucional
(Código y Enunciado)</t>
  </si>
  <si>
    <t>Nombre del Indicador</t>
  </si>
  <si>
    <t>Linea Base</t>
  </si>
  <si>
    <t>Meta 2021</t>
  </si>
  <si>
    <t>Fuente de Información</t>
  </si>
  <si>
    <t>Responsable</t>
  </si>
  <si>
    <t>2018**</t>
  </si>
  <si>
    <t>2019***</t>
  </si>
  <si>
    <t>Meta</t>
  </si>
  <si>
    <t>Resultado</t>
  </si>
  <si>
    <t>Proyectado</t>
  </si>
  <si>
    <t>JUNTA NACIONAL DE JUSTICIA</t>
  </si>
  <si>
    <t>-</t>
  </si>
  <si>
    <t>OEI 01.  Optimizar  los procesos de  nombramiento, ratificación y  destitución de jueces del Poder Judicial y fiscales del Ministerio Público así como de los jefes de la ONPE y el RENIEC.</t>
  </si>
  <si>
    <t>N° de Procesos Certificados con normas ISO</t>
  </si>
  <si>
    <t>Informe de Certificacion ISO por proceso</t>
  </si>
  <si>
    <t>DSN
DER
DPD
SG</t>
  </si>
  <si>
    <t>N° de Reglamentos de procesos funcionales actualizados y/o mejorados</t>
  </si>
  <si>
    <t>Acuerdos del Pleno</t>
  </si>
  <si>
    <t>OEI 02. Fortalecer la  Gestión Institucional.</t>
  </si>
  <si>
    <t>Porcentaje de Desempeño de los procesos funcionales</t>
  </si>
  <si>
    <t>Informes de evaluacion de metas de los procesos funcionales</t>
  </si>
  <si>
    <t>OPCT</t>
  </si>
  <si>
    <t xml:space="preserve">OEI 03. Implementar la gestión Interna de  riesgos de desastre. </t>
  </si>
  <si>
    <t>N° de Informes de los resultados de la implementación del Plan Institucional de Continuidad Operativa por componente</t>
  </si>
  <si>
    <t>Sistema de Gestión</t>
  </si>
  <si>
    <t>ARH</t>
  </si>
  <si>
    <t>(*) La Junta Nacional de Justicia al ser un organismo constitucional autonomo no se articula a un PESEM (PEI=PESEM) , su PEI está vinculado al Plan Estrategico de Desarrollo Nacional -PEDN.  ( Pág. 25,  Vinculación del PEI con otros planes según tipo de Entidad  de la "Guia para el Planeamiento Institucional - CEPLAN" aprobada por  Resolución de Presidencia de Consejo Directivo N° 033-
2017/CEPLAN/PCD y modificatorias.)</t>
  </si>
  <si>
    <t>(**) (***) Respecto a los resultados de los años 2018 y 2019 estos se dieron en el marco de la Ley 30833 Ley que declara en situacion de emergencia el Consejo Nacional de la Magistratura y suspende su ley orgánica</t>
  </si>
  <si>
    <r>
      <rPr>
        <b/>
        <sz val="8"/>
        <rFont val="Arial"/>
        <family val="2"/>
      </rPr>
      <t>Nota</t>
    </r>
    <r>
      <rPr>
        <sz val="8"/>
        <rFont val="Arial"/>
        <family val="2"/>
      </rPr>
      <t>: La información de metas de los objetivos estratégicos institucionales son las aprobadas en el PEI 2018-2023 aprobado mediante Resolucion N° 025-2020-DG-JNJ y los resultados  corresponden a la  Evaluacion del PEI de los años 2018 y 2019.</t>
    </r>
  </si>
  <si>
    <t>SALDO 2019 (*)</t>
  </si>
  <si>
    <t>SALDO 2020 (**)</t>
  </si>
  <si>
    <t>0198</t>
  </si>
  <si>
    <t>BANCO DE LA NACION</t>
  </si>
  <si>
    <t>0000-300829</t>
  </si>
  <si>
    <t>SOLES</t>
  </si>
  <si>
    <t xml:space="preserve">        1.1. CUENTA UNICA DE TESORO</t>
  </si>
  <si>
    <t xml:space="preserve">SOLES </t>
  </si>
  <si>
    <t>0000-282766</t>
  </si>
  <si>
    <t>DIFERENCIA 
(2019 -2020)  (**)</t>
  </si>
  <si>
    <t>TOTAL INGRESO ANUAL PEA (Proyección al 31 de diciembre de 2021)</t>
  </si>
  <si>
    <t>-Vocales y Fiscales Supremos - Consejeros</t>
  </si>
  <si>
    <t>-Vocales y Fiscales Supremos - Miembros de la JNJ</t>
  </si>
  <si>
    <t>(**) Nota: Destitución de Titulares de la JNJ en julio 2018: Costo Anual  2019 de personal  es S/ 0.00 por no haberse seleccionado a los nuevos (7) miembros de la JNJ. /  En el 2020 y 2021 se incluye a los nuevos (7) miembros de la JNJ.  (Ley N° 30057)</t>
  </si>
  <si>
    <t>2019 (PIA) (***)</t>
  </si>
  <si>
    <t>2021  (PROYECTO) (****)</t>
  </si>
  <si>
    <t>VARIACION 2020-2021</t>
  </si>
  <si>
    <t>(**) PNUD, BONOS, CTS,etc</t>
  </si>
  <si>
    <t>(***) En el año 2019 se encuentran vacantes las plazas 7  miembros de la JNJ, el PEA incluye esas 7 plazas.</t>
  </si>
  <si>
    <t>(***) 2021 (Proyecto) Montos conforme techo presupuestal. Corresponde a la asignación presupuestaria informada por la Oficina de Presupuesto JNJ conforme lo requerido por dicha Oficina.</t>
  </si>
  <si>
    <t xml:space="preserve">         Existe un deficit respecto a la información proyectada en el Presupuesto MultiAnual para el 2021</t>
  </si>
  <si>
    <t>Vocales Fiscales Supremos-Miembros JNJ</t>
  </si>
  <si>
    <t>Director General</t>
  </si>
  <si>
    <t>Secretario General</t>
  </si>
  <si>
    <t>Asesor I</t>
  </si>
  <si>
    <t>Jefe Oficina</t>
  </si>
  <si>
    <t>Director</t>
  </si>
  <si>
    <t>Procurador</t>
  </si>
  <si>
    <t xml:space="preserve">Asesor  </t>
  </si>
  <si>
    <t>Jefe Area / Unidad</t>
  </si>
  <si>
    <t>SPB</t>
  </si>
  <si>
    <t>SPC</t>
  </si>
  <si>
    <t>APOYO PROFESIONAL CAS</t>
  </si>
  <si>
    <t>STA (SEC I)</t>
  </si>
  <si>
    <t>STB</t>
  </si>
  <si>
    <t>STC</t>
  </si>
  <si>
    <t>APOYO TECNICO CAS</t>
  </si>
  <si>
    <t>PRACTICANTES-SECIGRISTAS</t>
  </si>
  <si>
    <t>(*) No incluye Aporte Empleador (Essalud), ni CTS.</t>
  </si>
  <si>
    <t>(***) Practicantes (Incluye Ley Modalidades Formativas-practicas- y Programa Secigra Derecho)</t>
  </si>
  <si>
    <t>(****) Proyectado. No incluye Aporte Empleador (Essalud), ni CTS.</t>
  </si>
  <si>
    <r>
      <rPr>
        <b/>
        <sz val="9"/>
        <rFont val="Arial"/>
        <family val="2"/>
      </rPr>
      <t xml:space="preserve">Nota: </t>
    </r>
    <r>
      <rPr>
        <sz val="9"/>
        <rFont val="Arial"/>
        <family val="2"/>
      </rPr>
      <t xml:space="preserve">1. Contratos CAS y Prácticas en el año </t>
    </r>
    <r>
      <rPr>
        <b/>
        <sz val="9"/>
        <rFont val="Arial"/>
        <family val="2"/>
      </rPr>
      <t>2020:</t>
    </r>
    <r>
      <rPr>
        <sz val="9"/>
        <rFont val="Arial"/>
        <family val="2"/>
      </rPr>
      <t xml:space="preserve"> limitado el número de contratos y participantes por periodo de inmovilización social y Estado de Emergencia Nacional. Procesos de Ingresos CAS a partir de julio 2020.Sólo se cuenta con Programa Secigra.</t>
    </r>
  </si>
  <si>
    <t xml:space="preserve">                 2. Existe un deficit en el año 2020 respecto al DL 728 y DL 30057, conforme los gastos proyectados a diciembre 2020.</t>
  </si>
  <si>
    <r>
      <t xml:space="preserve">Proyección 2021: </t>
    </r>
    <r>
      <rPr>
        <sz val="9"/>
        <rFont val="Arial"/>
        <family val="2"/>
      </rPr>
      <t>Montos conforme techo presupuestal. Corresponde a la asignación presupuestaria informada por la Oficina de Presupuesto JNJ conforme lo requerido por dicha Oficina.(No incluye Aporte Empleador Essalud ni CTS)</t>
    </r>
  </si>
  <si>
    <t>(*) Información al 18 de Setiembre de 2020 proyectado a diciembre 2020</t>
  </si>
  <si>
    <t>Secundaria completa</t>
  </si>
  <si>
    <t>Chofer</t>
  </si>
  <si>
    <t>Yañez Ancieta Luis Guillermo</t>
  </si>
  <si>
    <t>Apoyo Tecnico</t>
  </si>
  <si>
    <t>CAS</t>
  </si>
  <si>
    <t>RECURSOS ORDINARIOS</t>
  </si>
  <si>
    <t>Titulado Tecnico</t>
  </si>
  <si>
    <t>Titulado</t>
  </si>
  <si>
    <t>Informatica</t>
  </si>
  <si>
    <t>Vallejos Herencia Mario Alberto</t>
  </si>
  <si>
    <t>Tecnico</t>
  </si>
  <si>
    <t>Sosa Linares Yuri</t>
  </si>
  <si>
    <t>40543795</t>
  </si>
  <si>
    <t>Titulo Profesional</t>
  </si>
  <si>
    <t>Abogado</t>
  </si>
  <si>
    <t>Sembrera Saico Miguel Angel</t>
  </si>
  <si>
    <t>06074373</t>
  </si>
  <si>
    <t>Apoyo Profesional</t>
  </si>
  <si>
    <t>Archivero</t>
  </si>
  <si>
    <t>Santisteban Huapaya Freddy</t>
  </si>
  <si>
    <t>44807543</t>
  </si>
  <si>
    <t>Apoyo Técnico</t>
  </si>
  <si>
    <t>Salinas Machaca Alejandro</t>
  </si>
  <si>
    <t>Estudiante</t>
  </si>
  <si>
    <t xml:space="preserve">Abogado - Técnico </t>
  </si>
  <si>
    <t>Saldaña Valdivia Sarita</t>
  </si>
  <si>
    <t>46606033</t>
  </si>
  <si>
    <t>Rojas Silva Piero Angello</t>
  </si>
  <si>
    <t>Administrador</t>
  </si>
  <si>
    <t>Rodríguez Miranda Juliana Elizabeth</t>
  </si>
  <si>
    <t>Egresado</t>
  </si>
  <si>
    <t>Historiador</t>
  </si>
  <si>
    <t>Rodriguez Aquino Kenyel</t>
  </si>
  <si>
    <t>Magister</t>
  </si>
  <si>
    <t xml:space="preserve">Abogado </t>
  </si>
  <si>
    <t>Rivero Li Katherine Jannet</t>
  </si>
  <si>
    <t>Raygada Villanueva Roberto</t>
  </si>
  <si>
    <t>06795080</t>
  </si>
  <si>
    <t>ing.Civil</t>
  </si>
  <si>
    <t>Ramos Gallegos Susy Giovana</t>
  </si>
  <si>
    <t>09715409</t>
  </si>
  <si>
    <t>Ramos Espinoza Javier Hebert</t>
  </si>
  <si>
    <t>06282338</t>
  </si>
  <si>
    <t xml:space="preserve">Pissani Lembcke Delia Mercedes </t>
  </si>
  <si>
    <t>Patiño López Jorge Alejandro</t>
  </si>
  <si>
    <t>08212239</t>
  </si>
  <si>
    <t>Conserje</t>
  </si>
  <si>
    <t>Palmadera Arrostico Ermelindo Julio</t>
  </si>
  <si>
    <t>Osorio Cruz Almenia Tatiana</t>
  </si>
  <si>
    <t>Ortiz Romero Alexis Ignacio</t>
  </si>
  <si>
    <t>Olivari Dionicio Ana Rosa</t>
  </si>
  <si>
    <t>Egresado de Maestria</t>
  </si>
  <si>
    <t>Economista</t>
  </si>
  <si>
    <t>Munguía Cruz Suzel Nilda</t>
  </si>
  <si>
    <t>Contador</t>
  </si>
  <si>
    <t>Muñoz Egusquiza Deborah Esther</t>
  </si>
  <si>
    <t>09515761</t>
  </si>
  <si>
    <t>Morales Llempen Matilde</t>
  </si>
  <si>
    <t>Montoya La Rosa Antuaned</t>
  </si>
  <si>
    <t>Montenegro Gonzáles Juan Carlos</t>
  </si>
  <si>
    <t>Molleapaza Calderón Ricardo</t>
  </si>
  <si>
    <t>09587741</t>
  </si>
  <si>
    <t>Merino Alegria Jannie</t>
  </si>
  <si>
    <t>41993449</t>
  </si>
  <si>
    <t>Ingeniero</t>
  </si>
  <si>
    <t>Lujan Moreno Jose Antonio</t>
  </si>
  <si>
    <t>40506512</t>
  </si>
  <si>
    <t>Titulo Tecnico</t>
  </si>
  <si>
    <t>Secretaria</t>
  </si>
  <si>
    <t>Lozano Baldeon Nilda Justina</t>
  </si>
  <si>
    <t xml:space="preserve">Abogado  </t>
  </si>
  <si>
    <t>Inafuku Maravi Midori Patricia</t>
  </si>
  <si>
    <t>43539612</t>
  </si>
  <si>
    <t>Huamaní Chirinos Hubert Luque</t>
  </si>
  <si>
    <t>Huaman Rojas Anthony Yafer</t>
  </si>
  <si>
    <t>47588451</t>
  </si>
  <si>
    <t>Bachiller</t>
  </si>
  <si>
    <t xml:space="preserve">Administrador - Técnico </t>
  </si>
  <si>
    <t>Huaman Quispe Jhoselyn Susan</t>
  </si>
  <si>
    <t>Grande Minaya Amelia</t>
  </si>
  <si>
    <t>Granda Becerra Ana María</t>
  </si>
  <si>
    <t>09298553</t>
  </si>
  <si>
    <t>Figueroa Valderrama, Patricia Hilda</t>
  </si>
  <si>
    <t>Fernandez Echevarria Frank Franklin</t>
  </si>
  <si>
    <t>Fernández Cornejo  Jackeline Lizbeth</t>
  </si>
  <si>
    <t>Técnico</t>
  </si>
  <si>
    <t>Falconí Peña Andrea Patricia</t>
  </si>
  <si>
    <t>43091076</t>
  </si>
  <si>
    <t>Durand Durand Deysi Anahí</t>
  </si>
  <si>
    <t>Díaz Gonzáles Samuel</t>
  </si>
  <si>
    <t>45467757</t>
  </si>
  <si>
    <t>Delgado Vasquez Silvia Nohemy</t>
  </si>
  <si>
    <t>Curi Portocarrero Percy Antonio</t>
  </si>
  <si>
    <t>Coronado Castillo Ignacio</t>
  </si>
  <si>
    <t>Collantes  Carmona Luis Alejandro</t>
  </si>
  <si>
    <t>Cauracuri Pino Jennifer</t>
  </si>
  <si>
    <t>41236152</t>
  </si>
  <si>
    <t>Castillo Arredondo Victor Manuel</t>
  </si>
  <si>
    <t>09944201</t>
  </si>
  <si>
    <t>Carpio Angosto Oscar Enrique</t>
  </si>
  <si>
    <t>41032806</t>
  </si>
  <si>
    <t>Carbajal Sanchez Sergio Antonio</t>
  </si>
  <si>
    <t>06766678</t>
  </si>
  <si>
    <t>Carbajal Carrasco Martha Bertha</t>
  </si>
  <si>
    <t>06907653</t>
  </si>
  <si>
    <t>Camus Guivin Jenny</t>
  </si>
  <si>
    <t>09970346</t>
  </si>
  <si>
    <t>Calderon Vallejo Marcial Anibal</t>
  </si>
  <si>
    <t>06216308</t>
  </si>
  <si>
    <t xml:space="preserve">Apoyo Profesional </t>
  </si>
  <si>
    <t xml:space="preserve">Bruno Sanchez Henry </t>
  </si>
  <si>
    <t>44934064</t>
  </si>
  <si>
    <t>Becerra Suarez Silvia Sonia</t>
  </si>
  <si>
    <t>08685614</t>
  </si>
  <si>
    <t>Basurto Ballarta Anselma Noemi</t>
  </si>
  <si>
    <t>Alvarez Herrera Lucy</t>
  </si>
  <si>
    <t>09448033</t>
  </si>
  <si>
    <t>Alvarado Vizcardo Guisella</t>
  </si>
  <si>
    <t>10189572</t>
  </si>
  <si>
    <t>Alva Vasquez  Jessica Maria</t>
  </si>
  <si>
    <t>18149119</t>
  </si>
  <si>
    <t>Almoguer Martínez Abraham Emilio</t>
  </si>
  <si>
    <t>07621664</t>
  </si>
  <si>
    <t>Alarcon Malpartida Ayrton Arturo</t>
  </si>
  <si>
    <t xml:space="preserve">Alfaro Zuñiga Irma </t>
  </si>
  <si>
    <t>07942958</t>
  </si>
  <si>
    <t>Monto Ejecutado</t>
  </si>
  <si>
    <t>Meses Ejecutados</t>
  </si>
  <si>
    <t>Numero de contratos o renovaciones</t>
  </si>
  <si>
    <t>Titulo Profesióonal, TécnIco o Capacitación Ocupacional</t>
  </si>
  <si>
    <t>Grado Academico</t>
  </si>
  <si>
    <t>Profesión</t>
  </si>
  <si>
    <t>Apellidos y Nombres</t>
  </si>
  <si>
    <t>DNI</t>
  </si>
  <si>
    <t xml:space="preserve">CONTRAPRESTACIÓN MENSUAL </t>
  </si>
  <si>
    <t>FUNCIÓN DESEMPEÑADA</t>
  </si>
  <si>
    <t>TIPO DE CONTRATO</t>
  </si>
  <si>
    <t>FUENTE DE FINANCIAMIENTO (*)</t>
  </si>
  <si>
    <t>AÑO FISCAL 2020 (*)</t>
  </si>
  <si>
    <t>AÑO FISCAL 2019</t>
  </si>
  <si>
    <t>CONTRATADO</t>
  </si>
  <si>
    <t>CONTRATANTE</t>
  </si>
  <si>
    <t>SECTOR : 21 JUNTA NACIONAL DE JUSTICIA</t>
  </si>
  <si>
    <t>FORMATO 17: NOMBRES E INGRESOS MENSUALES DEL PERSONAL CONTRATADO FUERA DEL PAP EN LOS AÑOS FISCALES 2019 Y 2020</t>
  </si>
  <si>
    <t>SECTOR:  JUNTA NACIONAL DE JUSTICIA</t>
  </si>
  <si>
    <t>SECTOR : 21  JUNTA NACIONAL DE JUSTICIA</t>
  </si>
  <si>
    <t>PLIEGO  : 021 JUNTA NACIONAL DE JUSTICIA</t>
  </si>
  <si>
    <t>PLIEGO   : 021 JUNTA NACIONAL DE JUSTICIA</t>
  </si>
  <si>
    <t>FORMATO 02: DISTRIBUCIÓN DEL PRESUPUESTO POR CATEGORÍA PRESUPUESTAL 2019, 2020 Y PROYECTO 2021</t>
  </si>
  <si>
    <t>PIA
POR CATEGORIA PRESUPUESTAL</t>
  </si>
  <si>
    <t>1: Acciones Centrales (AC)</t>
  </si>
  <si>
    <t>2: Asignaciones Presupuestarias que No Resultan en Productos (APNP)</t>
  </si>
  <si>
    <t>3: Programas Presupuestales</t>
  </si>
  <si>
    <t>PIA TOTAL S/</t>
  </si>
  <si>
    <t>PIM
POR CATEGORIA PRESUPUESTAL</t>
  </si>
  <si>
    <t>2020 (*)</t>
  </si>
  <si>
    <t>2021 (**)</t>
  </si>
  <si>
    <t>PIM TOTAL S/</t>
  </si>
  <si>
    <t>EJECUCIÓN
POR CATEGORIA PRESUPUESTAL</t>
  </si>
  <si>
    <t>EJECUCIÓN TOTAL S/</t>
  </si>
  <si>
    <t>(*) Proyección al 31/12/2020</t>
  </si>
  <si>
    <t>(**) Proyecto 2021</t>
  </si>
  <si>
    <t>FORMATO 03: DISTRIBUCIÓN DEL PRESUPUESTO POR FUENTE DE FINANCIAMIENTO 2019, 2020 Y PROYECTO 2021</t>
  </si>
  <si>
    <t>GASTOS CORRIENTES</t>
  </si>
  <si>
    <t>1: Reserva de Contingencia</t>
  </si>
  <si>
    <t>2: Personal y Obligaciones Sociales</t>
  </si>
  <si>
    <t>3: Pensiones y Prestaciones Sociales</t>
  </si>
  <si>
    <t>4: Bienes y Servicios</t>
  </si>
  <si>
    <t>5: Donaciones y Transferencias (corrientes)</t>
  </si>
  <si>
    <t>6: Otros Gastos (corrientes)</t>
  </si>
  <si>
    <t>GASTOS DE CAPITAL</t>
  </si>
  <si>
    <t>7: Donaciones y Transferencias (de capital)</t>
  </si>
  <si>
    <t>8: Otros Gastos (de capital)</t>
  </si>
  <si>
    <t>9: Adquisiciones de Activos No Financieros</t>
  </si>
  <si>
    <t>10: Adquisiciones de Activos Financieros</t>
  </si>
  <si>
    <t>SERVICIO DE DEUDA</t>
  </si>
  <si>
    <t>11: Servicio de la Deuda</t>
  </si>
  <si>
    <t>FORMATO 04: DISTRIBUCIÓN DEL GASTO POR UNIDADES EJECUTORAS / ENTIDAD PÚBLICA Y FUENTES DE FINANCIAMIENTO - PROYECTO 2021</t>
  </si>
  <si>
    <t>PLIEGOS DEL SECTOR O GOBIERNO REGIONAL</t>
  </si>
  <si>
    <t>UNIDADES EJECUTORAS O ENTIDADES PÚBLICAS ADSCRITAS AL SECTOR</t>
  </si>
  <si>
    <t>5: Donaciones y Transferencias</t>
  </si>
  <si>
    <t>6: Otros Gastos</t>
  </si>
  <si>
    <t>SUB TOTAL GASTOS CORRIENTES</t>
  </si>
  <si>
    <t>7: Donaciones y Transferencias</t>
  </si>
  <si>
    <t>8: Otros Gastos</t>
  </si>
  <si>
    <t>SUB TOTAL GASTOS DE CAPITAL</t>
  </si>
  <si>
    <t>SUB TOTAL SERVICIO DE DEUDA</t>
  </si>
  <si>
    <t>TOTAL GASTOS UNIDAD EJECUTORA / ENTIDAD PÚBLICA</t>
  </si>
  <si>
    <t>PART. %</t>
  </si>
  <si>
    <t>02</t>
  </si>
  <si>
    <t>002</t>
  </si>
  <si>
    <t>03</t>
  </si>
  <si>
    <t>003</t>
  </si>
  <si>
    <t>04</t>
  </si>
  <si>
    <t>004</t>
  </si>
  <si>
    <t>05</t>
  </si>
  <si>
    <t>005</t>
  </si>
  <si>
    <t>06</t>
  </si>
  <si>
    <t>006</t>
  </si>
  <si>
    <t>07</t>
  </si>
  <si>
    <t>007</t>
  </si>
  <si>
    <t>..</t>
  </si>
  <si>
    <t>TOTAL SECTOR</t>
  </si>
  <si>
    <t>FORMATO 05: DISTRIBUCIÓN DEL PRESUPUESTO POR PROGRAMA PRESUPUESTAL 2019, 2020 Y 2021</t>
  </si>
  <si>
    <t>PIA
POR PROGRAMA PRESUPUESTAL</t>
  </si>
  <si>
    <t>0001: Programa Articulado Nutricional</t>
  </si>
  <si>
    <t>0002: Salud Materno Neonatal</t>
  </si>
  <si>
    <t>0016: Tbc-Vih/Sida</t>
  </si>
  <si>
    <t>0017: Enfermedades Metaxenicas Y Zoonosis</t>
  </si>
  <si>
    <t>0018: Enfermedades No Transmisibles</t>
  </si>
  <si>
    <t>0024: Prevencion Y Control Del Cancer</t>
  </si>
  <si>
    <t>0030: Reduccion De Delitos Y Faltas Que Afectan La Seguridad Ciudadana</t>
  </si>
  <si>
    <t>(…)</t>
  </si>
  <si>
    <t>0145: Mejora De La Calidad Del Servicio Electrico</t>
  </si>
  <si>
    <t>0146: Acceso De Las Familias A Vivienda Y Entorno Urbano Adecuado</t>
  </si>
  <si>
    <t>0147: Fortalecimiento De La Educacion Superior Tecnologica</t>
  </si>
  <si>
    <t>0148: Reduccion Del Tiempo, Inseguridad Y Costo Ambiental En El Transporte Urbano</t>
  </si>
  <si>
    <t>0149: Mejora Del Desempeño En Las Contrataciones Publicas</t>
  </si>
  <si>
    <t>PIM
POR PROGRAMA PRESUPUESTAL</t>
  </si>
  <si>
    <t>EJECUCIÓN
POR PROGRAMA PRESUPUESTAL</t>
  </si>
  <si>
    <t>FORMATO 06: PROGRAMAS SOCIALES PRIORIZADOS SEGÚN EL CICLO DE VIDA POR FUENTE DE FINANCIAMIENTO 2019, 2020 Y PROYECTO 2021</t>
  </si>
  <si>
    <t>PROGRAMAS SOCIALES</t>
  </si>
  <si>
    <t>PRESUPUESTO PIA</t>
  </si>
  <si>
    <t>PRESUPUESTO PIM</t>
  </si>
  <si>
    <t>BENEFICIARIOS</t>
  </si>
  <si>
    <t>DIferencia 
(2019-2020</t>
  </si>
  <si>
    <t>Proyecto 2021</t>
  </si>
  <si>
    <t>Estimado 2020 (**)</t>
  </si>
  <si>
    <t>DIferencia 
(2020-2021)</t>
  </si>
  <si>
    <t>I.  DE GESTANTES A NIÑOS DE HASTA 14 AÑOS</t>
  </si>
  <si>
    <t>JUNTOS</t>
  </si>
  <si>
    <t>II.  GESTACIÓN</t>
  </si>
  <si>
    <t>SAMU</t>
  </si>
  <si>
    <t>SMN</t>
  </si>
  <si>
    <t>Mortalidad Materna</t>
  </si>
  <si>
    <t>Mortalidad Neonatal</t>
  </si>
  <si>
    <t>III.  De 0 a 2 AÑOS</t>
  </si>
  <si>
    <t>PAN</t>
  </si>
  <si>
    <t>CUNA MAS</t>
  </si>
  <si>
    <t>Desnutrición Cronica</t>
  </si>
  <si>
    <t>Mortalidad Infantil</t>
  </si>
  <si>
    <t>Desarrollo cognitivo, lenguaje, socioemocional y motor</t>
  </si>
  <si>
    <t>IV. DE 3 A 5 AÑOS</t>
  </si>
  <si>
    <t>PELA</t>
  </si>
  <si>
    <t>Logros de aprendizaje</t>
  </si>
  <si>
    <t>Cobertura escolar</t>
  </si>
  <si>
    <t>V. DE 6 A 12 AÑOS</t>
  </si>
  <si>
    <t>PELA Primaria</t>
  </si>
  <si>
    <t>VI. DE 13 A 17 AÑOS</t>
  </si>
  <si>
    <t>PELA Secundaria</t>
  </si>
  <si>
    <t>Logros de aprindizaje</t>
  </si>
  <si>
    <t>Deserción escolar</t>
  </si>
  <si>
    <t>VII. DE 17 A 24 AÑOS</t>
  </si>
  <si>
    <t>Jovenes a la obra</t>
  </si>
  <si>
    <t>Beca 18</t>
  </si>
  <si>
    <t>Acceso a la educación superior de calidad</t>
  </si>
  <si>
    <t>Educacion pertienente para el mercado laboral</t>
  </si>
  <si>
    <t>VIII. DE 65 A MAS</t>
  </si>
  <si>
    <t>Pensión 65</t>
  </si>
  <si>
    <t>Asegurar las condiciones básicas para la subsistencia</t>
  </si>
  <si>
    <t>Est. %</t>
  </si>
  <si>
    <t>(*) Al 30 de junio de 2020</t>
  </si>
  <si>
    <t>(**) Estimado al 31 de diciembre de 2020</t>
  </si>
  <si>
    <t>FORMATO 07: RESUMEN POR GRUPO GENÉRICO Y FUENTES DE FINANCIAMIENTO PROYECTO 2021</t>
  </si>
  <si>
    <t>RECURSOS PUBLICOS</t>
  </si>
  <si>
    <t>GASTO CORRIENTE 2021</t>
  </si>
  <si>
    <t>GASTO CAPITAL 2021</t>
  </si>
  <si>
    <t>SERVICIO DE DEUDA 2021</t>
  </si>
  <si>
    <t>RESERVA DE CONTINGENCIA</t>
  </si>
  <si>
    <t>PERSONAL Y OBLIGAC. SOC.</t>
  </si>
  <si>
    <t>PENSIONES Y PREST. SOC.</t>
  </si>
  <si>
    <t>BIENES Y SERVICIOS</t>
  </si>
  <si>
    <t>DONACIONES TRANSFER.</t>
  </si>
  <si>
    <t>OTROS GASTOS</t>
  </si>
  <si>
    <t>SUB TOTAL GASTO CTE</t>
  </si>
  <si>
    <t>DONACIONES Y TRANSFER,</t>
  </si>
  <si>
    <t>ADQUIS. ACT. NO FINANC.</t>
  </si>
  <si>
    <t>ADQUIS. ACT. FINANC.</t>
  </si>
  <si>
    <t>SUB TOTAL GASTOS CAP.</t>
  </si>
  <si>
    <t xml:space="preserve">SERVICIO DE DEUDA </t>
  </si>
  <si>
    <t>SUB TOTAL SER. DEUDA</t>
  </si>
  <si>
    <t>S/.</t>
  </si>
  <si>
    <t>EST. %</t>
  </si>
  <si>
    <t xml:space="preserve">       OFICIALES DE CREDITO</t>
  </si>
  <si>
    <t xml:space="preserve">    - OTROS (ESPECIFICAR)</t>
  </si>
  <si>
    <t>FORMATO 08: RESUMEN DE PRESUPUESTO POR FUNCIONES PIA 2019, 2020 Y PROYECTO 2021</t>
  </si>
  <si>
    <t>FUNCIONES</t>
  </si>
  <si>
    <t>PPTO (PIA)</t>
  </si>
  <si>
    <t>GASTOS CORRIENTES */</t>
  </si>
  <si>
    <t>0: Reserva de Contingencia</t>
  </si>
  <si>
    <t>1: Personal y Obligaciones Sociales</t>
  </si>
  <si>
    <t>2: Pensiones y Prestaciones Sociales</t>
  </si>
  <si>
    <t>3: Bienes y Servicios</t>
  </si>
  <si>
    <t>4: Donaciones y Transferencias</t>
  </si>
  <si>
    <t>5: Otros Gastos</t>
  </si>
  <si>
    <t>6: Adquisiciones de Activos No Financieros</t>
  </si>
  <si>
    <t>7: Adquisiciones de Activos Financieros</t>
  </si>
  <si>
    <t>8: Servicio de la Deuda</t>
  </si>
  <si>
    <t>1 Legislativa</t>
  </si>
  <si>
    <t>Var. % (2020-2021)</t>
  </si>
  <si>
    <t>2 Relaciones Exteriores</t>
  </si>
  <si>
    <t xml:space="preserve"> </t>
  </si>
  <si>
    <t>3 Planeam. Gestión y Reserva</t>
  </si>
  <si>
    <t>4 Defensa y Seg. Nacional</t>
  </si>
  <si>
    <t>5 Orden Púb. y Seguridad</t>
  </si>
  <si>
    <t>6 Justicia</t>
  </si>
  <si>
    <t>7 Trabajo</t>
  </si>
  <si>
    <t>8 Comercio</t>
  </si>
  <si>
    <t>9 Turismo</t>
  </si>
  <si>
    <t>10 Agropecuaria</t>
  </si>
  <si>
    <t>11 Pesca</t>
  </si>
  <si>
    <t>12 Energía</t>
  </si>
  <si>
    <t>13 Mineria</t>
  </si>
  <si>
    <t>14 Industria</t>
  </si>
  <si>
    <t>15 Transporte</t>
  </si>
  <si>
    <t>16 Comunicaciones</t>
  </si>
  <si>
    <t>17 Ambiente</t>
  </si>
  <si>
    <t>18 aneamiento</t>
  </si>
  <si>
    <t>19 Vivienda y Des. Urbano</t>
  </si>
  <si>
    <t>20 Salud</t>
  </si>
  <si>
    <t>21 Cultura y Deporte</t>
  </si>
  <si>
    <t>22 Educación</t>
  </si>
  <si>
    <t>23 Protección Social</t>
  </si>
  <si>
    <t>24 Previsión Social</t>
  </si>
  <si>
    <t>25 Deuda Pública</t>
  </si>
  <si>
    <t>FUENTE DE FINANCIAMIENTO : RECURSOS ORDINARIOS</t>
  </si>
  <si>
    <t>FUENTE DE FINANCIAMIENTO : RECURSOS DIRECTAMENTE RECAUDADOS</t>
  </si>
  <si>
    <t>FUENTE DE FINANCIAMIENTO : RECURSOS POR OPERACIONES OFICIALES DE CREDITO</t>
  </si>
  <si>
    <t>01  Junta Nacional de Justicia</t>
  </si>
  <si>
    <t>001 Dirección de Administración</t>
  </si>
  <si>
    <t xml:space="preserve">PIA </t>
  </si>
  <si>
    <t>PIM</t>
  </si>
  <si>
    <t>EJECUCION</t>
  </si>
  <si>
    <t>FORMATO 12: ASIGNACIÓN DE BIENES Y SERVICIOS - COMPARATIVO PRESUPUESTO 2019, 2020 Y PROYECTO 2021</t>
  </si>
  <si>
    <t>RUBROS</t>
  </si>
  <si>
    <t>PPTO 2019 
(PIA)</t>
  </si>
  <si>
    <t>PPTO 2019 (PIM)</t>
  </si>
  <si>
    <t>PPTO 2020 
(PIA)</t>
  </si>
  <si>
    <t>PPTO 2020
(PIM 30 JUNIO)</t>
  </si>
  <si>
    <t>PPTO 2021 (PROYECTO)</t>
  </si>
  <si>
    <t>Diferencia PIA (2019-2020)</t>
  </si>
  <si>
    <t>Variación % (2019-2020)</t>
  </si>
  <si>
    <t>Diferencia PIA (2020-2021)</t>
  </si>
  <si>
    <t>Variación % (2020-2021)</t>
  </si>
  <si>
    <t>ALIMENTOS DE PERSONAS</t>
  </si>
  <si>
    <t>ALQUILERES DE MUEBLES E INMUEBLES</t>
  </si>
  <si>
    <t>BIENES DE CONSUMO</t>
  </si>
  <si>
    <t>BIENES DISTRIBUCION GRATUITA</t>
  </si>
  <si>
    <t>COMBUSTIBLE Y LUBRICANTES</t>
  </si>
  <si>
    <t>COMBUSTIBLE, CARBURANTES, LUBRICANTES Y AFINES</t>
  </si>
  <si>
    <t>COMPRA DE OTROS BIENES</t>
  </si>
  <si>
    <t>CONTRATACION CON EMPRESAS DE SERVICIOS</t>
  </si>
  <si>
    <t>CONTRATO ADMINISTRATIVO DE SERVICIOS</t>
  </si>
  <si>
    <t>ENSERES</t>
  </si>
  <si>
    <t>MATERIALES Y UTILES</t>
  </si>
  <si>
    <t>MATERIALES Y UTILES DE ENSEÑANZA</t>
  </si>
  <si>
    <t>OTROS (DETALLAR)</t>
  </si>
  <si>
    <t>OTROS SERVICIOS DE TERCEROS</t>
  </si>
  <si>
    <t>PASAJES Y GASTOS DE TRANSPORTE</t>
  </si>
  <si>
    <t>PROPINAS</t>
  </si>
  <si>
    <t>REPUESTOS Y ACCESORIOS</t>
  </si>
  <si>
    <t>SEGUROS</t>
  </si>
  <si>
    <t xml:space="preserve">SERVICIO DE CONSULTORIA </t>
  </si>
  <si>
    <t>SERVICIO DE MANTENIMIENTO, ACONDICIONAMIENTO Y REPARA</t>
  </si>
  <si>
    <t>SERVICIOS ADMINISTRATIVOS, FINANCIEROS Y DE SEGUROS</t>
  </si>
  <si>
    <t>SERVICIOS BASICOS, COMUNICACIONES, PUBLICIDAD Y DIFUSION</t>
  </si>
  <si>
    <t>SERVICIOS DE LIMPIEZA, SEGURIDAD Y VIGILANCIA</t>
  </si>
  <si>
    <t>SERVICIOS NO PERSONALES</t>
  </si>
  <si>
    <t>SERVICIOS PROFESIONALES Y TECNICOS</t>
  </si>
  <si>
    <t>SUMINISTROS MEDICOS</t>
  </si>
  <si>
    <t>SUMINISTROS PARA MANTENIMIENTO Y REPARACION</t>
  </si>
  <si>
    <t>SUMINISTROS PARA USO AGROPECUARIO, FORESTAL Y VETERIN</t>
  </si>
  <si>
    <t>TARIFAS DE SERVICIOS GENERALES</t>
  </si>
  <si>
    <t>VIAJES</t>
  </si>
  <si>
    <t>VIATICOS Y ASIGNACIONES</t>
  </si>
  <si>
    <t>(PIA) = Presupuesto Institucional de Apertura</t>
  </si>
  <si>
    <t>(*) DEBE COINCIDIR CON LOS MONTOS ASIGNADOS EN LA GENERICA 3. BIENES Y SERVICIOS CONSIDERADAS EN EL PRESUPUESTO 2018 - 2019 - 2020</t>
  </si>
  <si>
    <t>(**) Recursos Públicos / Recursos Ordinarios / Recursos Directamente Recaudados / Donaciones  y  Transferencias / Operaciones Oficiales de Crédito/ Recursos Determinados</t>
  </si>
  <si>
    <t>2020 (Setiembre)</t>
  </si>
  <si>
    <t>PROYECCIÓN 2021</t>
  </si>
  <si>
    <t>mun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</si>
</sst>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280A]d&quot; de &quot;mmmm&quot; de &quot;yyyy;@"/>
  </numFmts>
  <fonts count="29">
    <font>
      <sz val="10"/>
      <name val="Arial"/>
    </font>
    <font>
      <sz val="11"/>
      <color theme="1"/>
      <name val="Calibri"/>
      <family val="2"/>
      <scheme val="minor"/>
    </font>
    <font>
      <sz val="10"/>
      <name val="Arial"/>
      <family val="2"/>
    </font>
    <font>
      <sz val="8"/>
      <name val="Arial"/>
      <family val="2"/>
    </font>
    <font>
      <b/>
      <sz val="10"/>
      <name val="Arial"/>
      <family val="2"/>
    </font>
    <font>
      <sz val="10"/>
      <name val="Arial Narrow"/>
      <family val="2"/>
    </font>
    <font>
      <sz val="10"/>
      <name val="Arial"/>
      <family val="2"/>
    </font>
    <font>
      <b/>
      <sz val="8"/>
      <name val="Arial"/>
      <family val="2"/>
    </font>
    <font>
      <sz val="10"/>
      <name val="Courier"/>
      <family val="3"/>
    </font>
    <font>
      <b/>
      <sz val="12"/>
      <name val="Arial"/>
      <family val="2"/>
    </font>
    <font>
      <sz val="9"/>
      <name val="Arial"/>
      <family val="2"/>
    </font>
    <font>
      <b/>
      <sz val="9"/>
      <name val="Arial"/>
      <family val="2"/>
    </font>
    <font>
      <sz val="8"/>
      <name val="Arial"/>
      <family val="2"/>
    </font>
    <font>
      <sz val="9"/>
      <color indexed="32"/>
      <name val="Arial"/>
      <family val="2"/>
    </font>
    <font>
      <sz val="12"/>
      <name val="Arial"/>
      <family val="2"/>
    </font>
    <font>
      <sz val="10"/>
      <color indexed="8"/>
      <name val="SansSerif"/>
      <family val="2"/>
    </font>
    <font>
      <sz val="10"/>
      <name val="Arial"/>
      <family val="2"/>
    </font>
    <font>
      <b/>
      <sz val="11"/>
      <name val="Arial"/>
      <family val="2"/>
    </font>
    <font>
      <sz val="11"/>
      <name val="Arial"/>
      <family val="2"/>
    </font>
    <font>
      <sz val="8"/>
      <name val="Calibri"/>
      <family val="2"/>
      <scheme val="minor"/>
    </font>
    <font>
      <sz val="8"/>
      <color indexed="81"/>
      <name val="Tahoma"/>
      <family val="2"/>
    </font>
    <font>
      <sz val="7"/>
      <name val="Arial"/>
      <family val="2"/>
    </font>
    <font>
      <sz val="9"/>
      <name val="Arial Narrow"/>
      <family val="2"/>
    </font>
    <font>
      <b/>
      <sz val="8"/>
      <name val="Calibri"/>
      <family val="2"/>
      <scheme val="minor"/>
    </font>
    <font>
      <sz val="8"/>
      <color indexed="8"/>
      <name val="Arial"/>
      <family val="2"/>
    </font>
    <font>
      <b/>
      <u/>
      <sz val="8"/>
      <name val="Arial"/>
      <family val="2"/>
    </font>
    <font>
      <sz val="9"/>
      <color indexed="8"/>
      <name val="Arial"/>
      <family val="2"/>
    </font>
    <font>
      <b/>
      <sz val="9"/>
      <color indexed="8"/>
      <name val="Arial"/>
      <family val="2"/>
    </font>
    <font>
      <sz val="10"/>
      <color rgb="FFFF0000"/>
      <name val="Arial"/>
      <family val="2"/>
    </font>
  </fonts>
  <fills count="13">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9" tint="-0.249977111117893"/>
        <bgColor indexed="64"/>
      </patternFill>
    </fill>
    <fill>
      <patternFill patternType="solid">
        <fgColor theme="9"/>
        <bgColor indexed="64"/>
      </patternFill>
    </fill>
    <fill>
      <patternFill patternType="solid">
        <fgColor rgb="FFFFFFFF"/>
        <bgColor indexed="64"/>
      </patternFill>
    </fill>
    <fill>
      <patternFill patternType="solid">
        <fgColor rgb="FFFFFFFF"/>
      </patternFill>
    </fill>
    <fill>
      <patternFill patternType="solid">
        <fgColor indexed="9"/>
        <bgColor indexed="64"/>
      </patternFill>
    </fill>
    <fill>
      <patternFill patternType="solid">
        <fgColor indexed="53"/>
        <bgColor indexed="64"/>
      </patternFill>
    </fill>
    <fill>
      <patternFill patternType="solid">
        <fgColor theme="3" tint="0.79998168889431442"/>
        <bgColor indexed="64"/>
      </patternFill>
    </fill>
    <fill>
      <patternFill patternType="solid">
        <fgColor theme="0" tint="-0.14999847407452621"/>
        <bgColor indexed="64"/>
      </patternFill>
    </fill>
  </fills>
  <borders count="81">
    <border>
      <left/>
      <right/>
      <top/>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right/>
      <top style="thin">
        <color indexed="64"/>
      </top>
      <bottom/>
      <diagonal/>
    </border>
    <border>
      <left style="medium">
        <color indexed="64"/>
      </left>
      <right/>
      <top style="medium">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right/>
      <top/>
      <bottom style="thick">
        <color indexed="64"/>
      </bottom>
      <diagonal/>
    </border>
    <border>
      <left style="thin">
        <color indexed="64"/>
      </left>
      <right style="thin">
        <color indexed="64"/>
      </right>
      <top/>
      <bottom style="thick">
        <color indexed="64"/>
      </bottom>
      <diagonal/>
    </border>
    <border>
      <left/>
      <right style="medium">
        <color indexed="64"/>
      </right>
      <top/>
      <bottom style="thick">
        <color indexed="64"/>
      </bottom>
      <diagonal/>
    </border>
    <border>
      <left/>
      <right style="thin">
        <color indexed="64"/>
      </right>
      <top/>
      <bottom style="thick">
        <color indexed="64"/>
      </bottom>
      <diagonal/>
    </border>
    <border>
      <left style="thin">
        <color indexed="64"/>
      </left>
      <right style="medium">
        <color indexed="64"/>
      </right>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0" fontId="5" fillId="0" borderId="0"/>
    <xf numFmtId="0" fontId="5" fillId="0" borderId="0"/>
    <xf numFmtId="49" fontId="8" fillId="0" borderId="0"/>
    <xf numFmtId="0" fontId="2" fillId="0" borderId="0"/>
    <xf numFmtId="43" fontId="16" fillId="0" borderId="0" applyFont="0" applyFill="0" applyBorder="0" applyAlignment="0" applyProtection="0"/>
    <xf numFmtId="0" fontId="1" fillId="0" borderId="0"/>
    <xf numFmtId="0" fontId="1" fillId="0" borderId="0"/>
  </cellStyleXfs>
  <cellXfs count="605">
    <xf numFmtId="0" fontId="0" fillId="0" borderId="0" xfId="0"/>
    <xf numFmtId="0" fontId="10" fillId="0" borderId="0" xfId="2" applyFont="1" applyFill="1" applyBorder="1" applyAlignment="1">
      <alignment horizontal="left" vertical="center"/>
    </xf>
    <xf numFmtId="0" fontId="11" fillId="0" borderId="0" xfId="2" applyFont="1" applyFill="1" applyBorder="1" applyAlignment="1">
      <alignment vertical="center"/>
    </xf>
    <xf numFmtId="0" fontId="10" fillId="0" borderId="0" xfId="0" applyFont="1"/>
    <xf numFmtId="0" fontId="10" fillId="0" borderId="0" xfId="0" applyFont="1" applyFill="1"/>
    <xf numFmtId="0" fontId="10" fillId="0" borderId="6" xfId="0" applyFont="1" applyBorder="1"/>
    <xf numFmtId="0" fontId="10" fillId="0" borderId="0" xfId="0" applyFont="1" applyBorder="1"/>
    <xf numFmtId="0" fontId="11" fillId="0" borderId="0" xfId="0" applyFont="1" applyBorder="1"/>
    <xf numFmtId="49" fontId="10" fillId="0" borderId="0" xfId="3" applyFont="1" applyAlignment="1">
      <alignment vertical="center"/>
    </xf>
    <xf numFmtId="0" fontId="10" fillId="0" borderId="11" xfId="0" applyFont="1" applyBorder="1"/>
    <xf numFmtId="0" fontId="11" fillId="0" borderId="0" xfId="0" applyFont="1"/>
    <xf numFmtId="0" fontId="10" fillId="0" borderId="3" xfId="0" applyFont="1" applyBorder="1"/>
    <xf numFmtId="0" fontId="10" fillId="0" borderId="4" xfId="0" applyFont="1" applyBorder="1"/>
    <xf numFmtId="0" fontId="10" fillId="0" borderId="16" xfId="0" applyFont="1" applyBorder="1"/>
    <xf numFmtId="49" fontId="13" fillId="0" borderId="0" xfId="1" quotePrefix="1" applyNumberFormat="1" applyFont="1" applyFill="1" applyAlignment="1">
      <alignment horizontal="left" vertical="center"/>
    </xf>
    <xf numFmtId="49" fontId="10" fillId="0" borderId="0" xfId="1" applyNumberFormat="1" applyFont="1" applyFill="1" applyAlignment="1">
      <alignment horizontal="left" vertical="center"/>
    </xf>
    <xf numFmtId="0" fontId="10" fillId="0" borderId="19" xfId="0" applyFont="1" applyBorder="1"/>
    <xf numFmtId="0" fontId="10" fillId="0" borderId="35" xfId="0" applyFont="1" applyBorder="1"/>
    <xf numFmtId="0" fontId="10" fillId="0" borderId="0" xfId="2" applyFont="1" applyAlignment="1">
      <alignment vertical="center"/>
    </xf>
    <xf numFmtId="0" fontId="11" fillId="0" borderId="0" xfId="2" applyFont="1" applyFill="1" applyBorder="1" applyAlignment="1">
      <alignment horizontal="center" vertical="center"/>
    </xf>
    <xf numFmtId="0" fontId="11" fillId="2" borderId="16" xfId="2" applyFont="1" applyFill="1" applyBorder="1" applyAlignment="1">
      <alignment horizontal="center" vertical="center"/>
    </xf>
    <xf numFmtId="0" fontId="11" fillId="2" borderId="9" xfId="2" applyFont="1" applyFill="1" applyBorder="1" applyAlignment="1">
      <alignment horizontal="center" vertical="center"/>
    </xf>
    <xf numFmtId="0" fontId="10" fillId="0" borderId="12" xfId="2" applyFont="1" applyBorder="1" applyAlignment="1">
      <alignment horizontal="center" vertical="center"/>
    </xf>
    <xf numFmtId="0" fontId="11" fillId="2" borderId="12" xfId="2" applyFont="1" applyFill="1" applyBorder="1" applyAlignment="1">
      <alignment horizontal="center" vertical="center"/>
    </xf>
    <xf numFmtId="0" fontId="10" fillId="0" borderId="3" xfId="2" applyFont="1" applyBorder="1" applyAlignment="1">
      <alignment vertical="center"/>
    </xf>
    <xf numFmtId="0" fontId="11" fillId="2" borderId="4" xfId="2" applyFont="1" applyFill="1" applyBorder="1" applyAlignment="1">
      <alignment horizontal="center" vertical="center"/>
    </xf>
    <xf numFmtId="0" fontId="11" fillId="2" borderId="29" xfId="2" applyFont="1" applyFill="1" applyBorder="1" applyAlignment="1">
      <alignment vertical="center"/>
    </xf>
    <xf numFmtId="0" fontId="11" fillId="2" borderId="18" xfId="2" applyFont="1" applyFill="1" applyBorder="1" applyAlignment="1">
      <alignment vertical="center"/>
    </xf>
    <xf numFmtId="0" fontId="11" fillId="2" borderId="16" xfId="2" applyFont="1" applyFill="1" applyBorder="1" applyAlignment="1">
      <alignment vertical="center"/>
    </xf>
    <xf numFmtId="0" fontId="11" fillId="2" borderId="30" xfId="2" applyFont="1" applyFill="1" applyBorder="1" applyAlignment="1">
      <alignment vertical="center"/>
    </xf>
    <xf numFmtId="0" fontId="11" fillId="0" borderId="2" xfId="2" applyFont="1" applyFill="1" applyBorder="1" applyAlignment="1">
      <alignment vertical="center"/>
    </xf>
    <xf numFmtId="0" fontId="10" fillId="0" borderId="12" xfId="2" applyFont="1" applyBorder="1" applyAlignment="1">
      <alignment vertical="center"/>
    </xf>
    <xf numFmtId="0" fontId="11" fillId="2" borderId="4" xfId="2" applyFont="1" applyFill="1" applyBorder="1" applyAlignment="1">
      <alignment vertical="center"/>
    </xf>
    <xf numFmtId="0" fontId="11" fillId="0" borderId="12" xfId="2" applyFont="1" applyFill="1" applyBorder="1" applyAlignment="1">
      <alignment vertical="center"/>
    </xf>
    <xf numFmtId="0" fontId="11" fillId="0" borderId="3" xfId="2" applyFont="1" applyFill="1" applyBorder="1" applyAlignment="1">
      <alignment vertical="center"/>
    </xf>
    <xf numFmtId="0" fontId="11" fillId="2" borderId="5" xfId="2" applyFont="1" applyFill="1" applyBorder="1" applyAlignment="1">
      <alignment horizontal="center" vertical="center"/>
    </xf>
    <xf numFmtId="0" fontId="11" fillId="2" borderId="19" xfId="2" applyFont="1" applyFill="1" applyBorder="1" applyAlignment="1">
      <alignment horizontal="center" vertical="center"/>
    </xf>
    <xf numFmtId="0" fontId="11" fillId="0" borderId="12" xfId="2" applyFont="1" applyFill="1" applyBorder="1" applyAlignment="1">
      <alignment horizontal="left" vertical="center"/>
    </xf>
    <xf numFmtId="0" fontId="10" fillId="0" borderId="40" xfId="0" applyFont="1" applyBorder="1"/>
    <xf numFmtId="0" fontId="10" fillId="0" borderId="7" xfId="0" applyFont="1" applyBorder="1"/>
    <xf numFmtId="0" fontId="10" fillId="0" borderId="14" xfId="0" applyFont="1" applyBorder="1"/>
    <xf numFmtId="164" fontId="10" fillId="0" borderId="0" xfId="0" applyNumberFormat="1" applyFont="1"/>
    <xf numFmtId="0" fontId="10" fillId="0" borderId="13" xfId="0" applyFont="1" applyBorder="1"/>
    <xf numFmtId="0" fontId="10" fillId="0" borderId="39" xfId="0" applyFont="1" applyBorder="1"/>
    <xf numFmtId="0" fontId="10" fillId="0" borderId="11" xfId="0" applyFont="1" applyBorder="1" applyAlignment="1"/>
    <xf numFmtId="0" fontId="10" fillId="0" borderId="35" xfId="0" applyFont="1" applyBorder="1" applyAlignment="1"/>
    <xf numFmtId="0" fontId="10" fillId="0" borderId="3" xfId="0" applyFont="1" applyBorder="1" applyAlignment="1"/>
    <xf numFmtId="0" fontId="11" fillId="0" borderId="3" xfId="2" applyFont="1" applyFill="1" applyBorder="1" applyAlignment="1">
      <alignment horizontal="left" vertical="center"/>
    </xf>
    <xf numFmtId="0" fontId="11" fillId="2" borderId="6" xfId="2" applyFont="1" applyFill="1" applyBorder="1" applyAlignment="1">
      <alignment horizontal="center" vertical="center"/>
    </xf>
    <xf numFmtId="0" fontId="10" fillId="0" borderId="6" xfId="2" applyFont="1" applyBorder="1" applyAlignment="1">
      <alignment horizontal="center" vertical="center"/>
    </xf>
    <xf numFmtId="0" fontId="11" fillId="2" borderId="3" xfId="2" applyFont="1" applyFill="1" applyBorder="1" applyAlignment="1">
      <alignment horizontal="center" vertical="center"/>
    </xf>
    <xf numFmtId="0" fontId="11" fillId="0" borderId="9" xfId="2" applyFont="1" applyBorder="1" applyAlignment="1">
      <alignment horizontal="left" vertical="center"/>
    </xf>
    <xf numFmtId="0" fontId="10" fillId="0" borderId="43" xfId="0" applyFont="1" applyBorder="1"/>
    <xf numFmtId="0" fontId="11" fillId="0" borderId="29" xfId="0" applyFont="1" applyBorder="1" applyAlignment="1">
      <alignment horizontal="center"/>
    </xf>
    <xf numFmtId="0" fontId="10" fillId="0" borderId="0" xfId="0" applyFont="1" applyAlignment="1">
      <alignment horizontal="center" wrapText="1"/>
    </xf>
    <xf numFmtId="0" fontId="11" fillId="0" borderId="0" xfId="0" applyFont="1" applyAlignment="1">
      <alignment horizontal="center" textRotation="90" wrapText="1"/>
    </xf>
    <xf numFmtId="0" fontId="10" fillId="0" borderId="0" xfId="0" applyFont="1"/>
    <xf numFmtId="0" fontId="11" fillId="2" borderId="19" xfId="2" applyFont="1" applyFill="1" applyBorder="1" applyAlignment="1">
      <alignment horizontal="center" vertical="center"/>
    </xf>
    <xf numFmtId="0" fontId="10" fillId="0" borderId="39" xfId="0" applyFont="1" applyBorder="1" applyAlignment="1"/>
    <xf numFmtId="0" fontId="10" fillId="0" borderId="40" xfId="0" applyFont="1" applyBorder="1" applyAlignment="1"/>
    <xf numFmtId="0" fontId="10" fillId="0" borderId="0" xfId="0" applyFont="1"/>
    <xf numFmtId="0" fontId="11" fillId="2" borderId="17" xfId="2" applyFont="1" applyFill="1" applyBorder="1" applyAlignment="1">
      <alignment horizontal="center" vertical="center"/>
    </xf>
    <xf numFmtId="0" fontId="11" fillId="2" borderId="19" xfId="2" applyFont="1" applyFill="1" applyBorder="1" applyAlignment="1">
      <alignment horizontal="center" vertical="center"/>
    </xf>
    <xf numFmtId="0" fontId="11" fillId="2" borderId="18" xfId="2" applyFont="1" applyFill="1" applyBorder="1" applyAlignment="1">
      <alignment horizontal="center" vertical="center"/>
    </xf>
    <xf numFmtId="0" fontId="11" fillId="2" borderId="16" xfId="2" applyFont="1" applyFill="1" applyBorder="1" applyAlignment="1">
      <alignment horizontal="center" vertical="center"/>
    </xf>
    <xf numFmtId="0" fontId="11" fillId="2" borderId="9" xfId="2" applyFont="1" applyFill="1" applyBorder="1" applyAlignment="1">
      <alignment horizontal="center" vertical="center"/>
    </xf>
    <xf numFmtId="0" fontId="10" fillId="0" borderId="11" xfId="2" applyFont="1" applyBorder="1" applyAlignment="1">
      <alignment horizontal="left" vertical="center"/>
    </xf>
    <xf numFmtId="0" fontId="7" fillId="0" borderId="12" xfId="2" applyFont="1" applyBorder="1" applyAlignment="1">
      <alignment vertical="center"/>
    </xf>
    <xf numFmtId="0" fontId="11" fillId="0" borderId="0" xfId="0" applyFont="1" applyFill="1"/>
    <xf numFmtId="0" fontId="10" fillId="0" borderId="0" xfId="0" applyFont="1"/>
    <xf numFmtId="0" fontId="11" fillId="4" borderId="0" xfId="2" applyFont="1" applyFill="1" applyAlignment="1">
      <alignment vertical="center"/>
    </xf>
    <xf numFmtId="0" fontId="9" fillId="3" borderId="0" xfId="0" applyFont="1" applyFill="1" applyAlignment="1">
      <alignment vertical="center"/>
    </xf>
    <xf numFmtId="0" fontId="14" fillId="3" borderId="0" xfId="0" applyFont="1" applyFill="1" applyAlignment="1">
      <alignment vertical="center" wrapText="1"/>
    </xf>
    <xf numFmtId="0" fontId="14" fillId="3" borderId="0" xfId="0" applyFont="1" applyFill="1" applyAlignment="1">
      <alignment vertical="center"/>
    </xf>
    <xf numFmtId="0" fontId="0" fillId="0" borderId="0" xfId="0" applyAlignment="1">
      <alignment vertical="center"/>
    </xf>
    <xf numFmtId="0" fontId="0" fillId="0" borderId="0" xfId="0" applyAlignment="1">
      <alignment vertical="center" wrapText="1"/>
    </xf>
    <xf numFmtId="0" fontId="6" fillId="0" borderId="0" xfId="0" applyFont="1" applyAlignment="1">
      <alignment vertical="center"/>
    </xf>
    <xf numFmtId="0" fontId="4" fillId="0" borderId="0" xfId="0" applyFont="1" applyAlignment="1">
      <alignment vertical="center"/>
    </xf>
    <xf numFmtId="0" fontId="14" fillId="0" borderId="0" xfId="0" applyFont="1" applyFill="1" applyAlignment="1">
      <alignment vertical="center"/>
    </xf>
    <xf numFmtId="0" fontId="0" fillId="0" borderId="0" xfId="0" applyFill="1" applyAlignment="1">
      <alignment vertical="center"/>
    </xf>
    <xf numFmtId="0" fontId="6" fillId="0" borderId="0" xfId="0" applyFont="1" applyFill="1" applyAlignment="1">
      <alignment vertical="center"/>
    </xf>
    <xf numFmtId="0" fontId="10" fillId="0" borderId="0" xfId="0" applyFont="1"/>
    <xf numFmtId="0" fontId="11" fillId="0" borderId="0" xfId="2" applyFont="1" applyFill="1" applyAlignment="1">
      <alignment vertical="center"/>
    </xf>
    <xf numFmtId="0" fontId="11" fillId="0" borderId="0" xfId="0" applyFont="1" applyFill="1" applyAlignment="1"/>
    <xf numFmtId="0" fontId="11" fillId="0" borderId="16" xfId="0" applyFont="1" applyBorder="1" applyAlignment="1">
      <alignment horizontal="center"/>
    </xf>
    <xf numFmtId="0" fontId="10" fillId="0" borderId="30" xfId="0" applyFont="1" applyBorder="1"/>
    <xf numFmtId="0" fontId="10" fillId="0" borderId="38" xfId="2" applyFont="1" applyBorder="1" applyAlignment="1">
      <alignment horizontal="left" vertical="center"/>
    </xf>
    <xf numFmtId="0" fontId="10" fillId="0" borderId="38" xfId="0" applyFont="1" applyBorder="1"/>
    <xf numFmtId="0" fontId="10" fillId="0" borderId="38" xfId="0" applyFont="1" applyBorder="1" applyAlignment="1"/>
    <xf numFmtId="0" fontId="10" fillId="0" borderId="15" xfId="0" applyFont="1" applyBorder="1"/>
    <xf numFmtId="0" fontId="10" fillId="0" borderId="29" xfId="0" applyFont="1" applyBorder="1"/>
    <xf numFmtId="0" fontId="7" fillId="5" borderId="47" xfId="2" applyFont="1" applyFill="1" applyBorder="1" applyAlignment="1">
      <alignment horizontal="center" vertical="center"/>
    </xf>
    <xf numFmtId="0" fontId="11" fillId="5" borderId="19" xfId="2" applyFont="1" applyFill="1" applyBorder="1" applyAlignment="1">
      <alignment horizontal="center" vertical="center" wrapText="1"/>
    </xf>
    <xf numFmtId="0" fontId="11" fillId="5" borderId="44" xfId="2" applyFont="1" applyFill="1" applyBorder="1" applyAlignment="1">
      <alignment horizontal="center" vertical="center" wrapText="1"/>
    </xf>
    <xf numFmtId="0" fontId="11" fillId="5" borderId="4" xfId="2" applyFont="1" applyFill="1" applyBorder="1" applyAlignment="1">
      <alignment horizontal="center" vertical="center"/>
    </xf>
    <xf numFmtId="0" fontId="11" fillId="5" borderId="16" xfId="2" applyFont="1" applyFill="1" applyBorder="1" applyAlignment="1">
      <alignment horizontal="center" vertical="center" wrapText="1"/>
    </xf>
    <xf numFmtId="0" fontId="11" fillId="5" borderId="17" xfId="2" applyFont="1" applyFill="1" applyBorder="1" applyAlignment="1">
      <alignment horizontal="center" vertical="center"/>
    </xf>
    <xf numFmtId="0" fontId="11" fillId="5" borderId="4" xfId="2" applyFont="1" applyFill="1" applyBorder="1" applyAlignment="1">
      <alignment horizontal="center" vertical="center" wrapText="1"/>
    </xf>
    <xf numFmtId="0" fontId="11" fillId="5" borderId="6" xfId="2" applyFont="1" applyFill="1" applyBorder="1" applyAlignment="1">
      <alignment horizontal="center" vertical="center"/>
    </xf>
    <xf numFmtId="0" fontId="11" fillId="5" borderId="29"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17" xfId="0" applyFont="1" applyFill="1" applyBorder="1" applyAlignment="1">
      <alignment horizontal="center" vertical="center" wrapText="1"/>
    </xf>
    <xf numFmtId="164" fontId="11" fillId="5" borderId="14" xfId="0" applyNumberFormat="1" applyFont="1" applyFill="1" applyBorder="1" applyAlignment="1">
      <alignment horizontal="center" vertical="center" textRotation="90" wrapText="1"/>
    </xf>
    <xf numFmtId="164" fontId="11" fillId="5" borderId="30" xfId="0" applyNumberFormat="1" applyFont="1" applyFill="1" applyBorder="1" applyAlignment="1">
      <alignment horizontal="center" vertical="center" textRotation="90" wrapText="1"/>
    </xf>
    <xf numFmtId="0" fontId="11" fillId="5" borderId="16" xfId="0" applyFont="1" applyFill="1" applyBorder="1" applyAlignment="1">
      <alignment horizontal="center" vertical="center" wrapText="1"/>
    </xf>
    <xf numFmtId="0" fontId="11" fillId="2" borderId="14" xfId="2" applyFont="1" applyFill="1" applyBorder="1" applyAlignment="1">
      <alignment vertical="center"/>
    </xf>
    <xf numFmtId="0" fontId="10" fillId="0" borderId="0" xfId="4" applyFont="1"/>
    <xf numFmtId="0" fontId="10" fillId="0" borderId="4" xfId="4" applyFont="1" applyBorder="1"/>
    <xf numFmtId="0" fontId="10" fillId="0" borderId="18" xfId="4" applyFont="1" applyBorder="1"/>
    <xf numFmtId="0" fontId="11" fillId="0" borderId="9" xfId="4" applyFont="1" applyBorder="1" applyAlignment="1">
      <alignment horizontal="center"/>
    </xf>
    <xf numFmtId="0" fontId="11" fillId="0" borderId="5" xfId="4" applyFont="1" applyBorder="1" applyAlignment="1">
      <alignment horizontal="center"/>
    </xf>
    <xf numFmtId="0" fontId="10" fillId="0" borderId="3" xfId="4" applyFont="1" applyBorder="1"/>
    <xf numFmtId="0" fontId="10" fillId="0" borderId="12" xfId="4" applyFont="1" applyBorder="1"/>
    <xf numFmtId="0" fontId="10" fillId="0" borderId="6" xfId="4" applyFont="1" applyBorder="1"/>
    <xf numFmtId="0" fontId="10" fillId="0" borderId="9" xfId="4" applyFont="1" applyBorder="1"/>
    <xf numFmtId="3" fontId="10" fillId="0" borderId="3" xfId="4" applyNumberFormat="1" applyFont="1" applyBorder="1"/>
    <xf numFmtId="3" fontId="10" fillId="0" borderId="12" xfId="4" applyNumberFormat="1" applyFont="1" applyBorder="1"/>
    <xf numFmtId="0" fontId="10" fillId="0" borderId="19" xfId="4" applyFont="1" applyBorder="1"/>
    <xf numFmtId="0" fontId="10" fillId="0" borderId="10" xfId="4" applyFont="1" applyBorder="1"/>
    <xf numFmtId="0" fontId="11" fillId="6" borderId="16" xfId="4" applyFont="1" applyFill="1" applyBorder="1" applyAlignment="1">
      <alignment horizontal="center"/>
    </xf>
    <xf numFmtId="0" fontId="11" fillId="6" borderId="4" xfId="4" applyFont="1" applyFill="1" applyBorder="1" applyAlignment="1">
      <alignment horizontal="center" wrapText="1"/>
    </xf>
    <xf numFmtId="0" fontId="11" fillId="6" borderId="4" xfId="4" applyFont="1" applyFill="1" applyBorder="1" applyAlignment="1">
      <alignment horizontal="center"/>
    </xf>
    <xf numFmtId="0" fontId="0" fillId="4" borderId="0" xfId="0" applyFill="1" applyAlignment="1">
      <alignment horizontal="left" vertical="center" wrapText="1"/>
    </xf>
    <xf numFmtId="0" fontId="0" fillId="0" borderId="0" xfId="0" applyAlignment="1">
      <alignment horizontal="left" vertical="center"/>
    </xf>
    <xf numFmtId="0" fontId="0" fillId="0" borderId="0" xfId="0" applyFill="1" applyAlignment="1">
      <alignment horizontal="left" vertical="center"/>
    </xf>
    <xf numFmtId="0" fontId="4" fillId="0" borderId="23" xfId="0" applyFont="1" applyBorder="1" applyAlignment="1">
      <alignment horizontal="left" vertical="center"/>
    </xf>
    <xf numFmtId="0" fontId="15" fillId="7" borderId="0" xfId="0" applyNumberFormat="1" applyFont="1" applyFill="1" applyBorder="1" applyAlignment="1" applyProtection="1">
      <alignment vertical="top"/>
    </xf>
    <xf numFmtId="0" fontId="15" fillId="7" borderId="0" xfId="0" applyNumberFormat="1" applyFont="1" applyFill="1" applyBorder="1" applyAlignment="1" applyProtection="1">
      <alignment horizontal="left" vertical="top"/>
    </xf>
    <xf numFmtId="0" fontId="11" fillId="0" borderId="3" xfId="2" applyFont="1" applyFill="1" applyBorder="1" applyAlignment="1">
      <alignment horizontal="center" vertical="center"/>
    </xf>
    <xf numFmtId="43" fontId="11" fillId="0" borderId="2" xfId="5" applyFont="1" applyFill="1" applyBorder="1" applyAlignment="1">
      <alignment horizontal="left" vertical="center"/>
    </xf>
    <xf numFmtId="0" fontId="11" fillId="0" borderId="2" xfId="2" applyFont="1" applyFill="1" applyBorder="1" applyAlignment="1">
      <alignment horizontal="center" vertical="center" wrapText="1"/>
    </xf>
    <xf numFmtId="0" fontId="11" fillId="0" borderId="3" xfId="2" applyFont="1" applyFill="1" applyBorder="1" applyAlignment="1">
      <alignment horizontal="center" vertical="center" wrapText="1"/>
    </xf>
    <xf numFmtId="14" fontId="11" fillId="0" borderId="3" xfId="2" applyNumberFormat="1" applyFont="1" applyFill="1" applyBorder="1" applyAlignment="1">
      <alignment horizontal="center" vertical="center"/>
    </xf>
    <xf numFmtId="0" fontId="11" fillId="0" borderId="12" xfId="2" applyFont="1" applyFill="1" applyBorder="1" applyAlignment="1">
      <alignment horizontal="left" vertical="center" wrapText="1"/>
    </xf>
    <xf numFmtId="43" fontId="11" fillId="0" borderId="2" xfId="5" applyFont="1" applyFill="1" applyBorder="1" applyAlignment="1">
      <alignment vertical="center"/>
    </xf>
    <xf numFmtId="0" fontId="11" fillId="0" borderId="12" xfId="2" applyFont="1" applyFill="1" applyBorder="1" applyAlignment="1">
      <alignment horizontal="center" vertical="center" wrapText="1"/>
    </xf>
    <xf numFmtId="0" fontId="0" fillId="0" borderId="0" xfId="0" applyAlignment="1" applyProtection="1">
      <alignment horizontal="left"/>
      <protection locked="0"/>
    </xf>
    <xf numFmtId="0" fontId="2" fillId="0" borderId="0" xfId="0" applyFont="1" applyAlignment="1" applyProtection="1">
      <alignment horizontal="left"/>
      <protection locked="0"/>
    </xf>
    <xf numFmtId="0" fontId="11" fillId="0" borderId="0" xfId="2" applyFont="1" applyFill="1" applyBorder="1" applyAlignment="1">
      <alignment horizontal="center" vertical="center" wrapText="1"/>
    </xf>
    <xf numFmtId="43" fontId="11" fillId="0" borderId="2" xfId="5" applyFont="1" applyFill="1" applyBorder="1" applyAlignment="1">
      <alignment horizontal="right" vertical="center"/>
    </xf>
    <xf numFmtId="0" fontId="11" fillId="0" borderId="2" xfId="2" applyFont="1" applyFill="1" applyBorder="1" applyAlignment="1">
      <alignment horizontal="center" vertical="center"/>
    </xf>
    <xf numFmtId="0" fontId="11" fillId="0" borderId="12" xfId="2" applyFont="1" applyFill="1" applyBorder="1" applyAlignment="1">
      <alignment horizontal="center" vertical="center"/>
    </xf>
    <xf numFmtId="0" fontId="11" fillId="0" borderId="12" xfId="2" applyFont="1" applyFill="1" applyBorder="1" applyAlignment="1">
      <alignment horizontal="left" vertical="center" wrapText="1" indent="1"/>
    </xf>
    <xf numFmtId="0" fontId="11" fillId="0" borderId="12" xfId="2" applyFont="1" applyFill="1" applyBorder="1" applyAlignment="1">
      <alignment horizontal="left" vertical="center" indent="1"/>
    </xf>
    <xf numFmtId="0" fontId="0" fillId="8" borderId="0" xfId="0" applyNumberFormat="1" applyFont="1" applyFill="1" applyBorder="1" applyAlignment="1" applyProtection="1">
      <alignment horizontal="left" vertical="center" wrapText="1" indent="1"/>
    </xf>
    <xf numFmtId="0" fontId="11" fillId="5" borderId="24" xfId="2" applyFont="1" applyFill="1" applyBorder="1" applyAlignment="1">
      <alignment horizontal="center" vertical="center" wrapText="1"/>
    </xf>
    <xf numFmtId="0" fontId="11" fillId="5" borderId="10" xfId="2" applyFont="1" applyFill="1" applyBorder="1" applyAlignment="1">
      <alignment horizontal="center" vertical="center"/>
    </xf>
    <xf numFmtId="0" fontId="11" fillId="6" borderId="17" xfId="4" applyFont="1" applyFill="1" applyBorder="1" applyAlignment="1">
      <alignment horizontal="center"/>
    </xf>
    <xf numFmtId="0" fontId="11" fillId="0" borderId="12" xfId="0" applyFont="1" applyBorder="1" applyAlignment="1">
      <alignment vertical="center" wrapText="1"/>
    </xf>
    <xf numFmtId="0" fontId="11" fillId="0" borderId="12" xfId="0" applyFont="1" applyBorder="1" applyAlignment="1">
      <alignment vertical="center"/>
    </xf>
    <xf numFmtId="15" fontId="11" fillId="5" borderId="4" xfId="2" applyNumberFormat="1" applyFont="1" applyFill="1" applyBorder="1" applyAlignment="1">
      <alignment horizontal="center" vertical="center" wrapText="1"/>
    </xf>
    <xf numFmtId="0" fontId="11" fillId="5" borderId="10" xfId="2" applyFont="1" applyFill="1" applyBorder="1" applyAlignment="1">
      <alignment horizontal="center" vertical="center" wrapText="1"/>
    </xf>
    <xf numFmtId="43" fontId="17" fillId="0" borderId="0" xfId="5" applyFont="1" applyFill="1" applyBorder="1" applyAlignment="1">
      <alignment vertical="center"/>
    </xf>
    <xf numFmtId="43" fontId="17" fillId="0" borderId="53" xfId="5" applyFont="1" applyFill="1" applyBorder="1" applyAlignment="1">
      <alignment vertical="center"/>
    </xf>
    <xf numFmtId="0" fontId="17" fillId="0" borderId="11" xfId="2" applyFont="1" applyFill="1" applyBorder="1" applyAlignment="1">
      <alignment vertical="center"/>
    </xf>
    <xf numFmtId="43" fontId="17" fillId="0" borderId="35" xfId="5" applyFont="1" applyFill="1" applyBorder="1" applyAlignment="1">
      <alignment vertical="center"/>
    </xf>
    <xf numFmtId="0" fontId="17" fillId="0" borderId="2" xfId="2" applyFont="1" applyFill="1" applyBorder="1" applyAlignment="1">
      <alignment vertical="center"/>
    </xf>
    <xf numFmtId="0" fontId="18" fillId="0" borderId="0" xfId="0" applyFont="1" applyAlignment="1" applyProtection="1">
      <alignment horizontal="center" vertical="center"/>
      <protection locked="0"/>
    </xf>
    <xf numFmtId="0" fontId="18" fillId="0" borderId="0" xfId="0" applyFont="1" applyAlignment="1" applyProtection="1">
      <alignment horizontal="center"/>
      <protection locked="0"/>
    </xf>
    <xf numFmtId="0" fontId="11" fillId="0" borderId="39" xfId="2" applyFont="1" applyFill="1" applyBorder="1" applyAlignment="1">
      <alignment horizontal="justify" vertical="center" wrapText="1"/>
    </xf>
    <xf numFmtId="0" fontId="7" fillId="0" borderId="0" xfId="4" applyFont="1" applyAlignment="1">
      <alignment horizontal="left"/>
    </xf>
    <xf numFmtId="0" fontId="2" fillId="0" borderId="0" xfId="4"/>
    <xf numFmtId="0" fontId="3" fillId="0" borderId="0" xfId="4" applyFont="1" applyAlignment="1">
      <alignment horizontal="left"/>
    </xf>
    <xf numFmtId="0" fontId="7" fillId="0" borderId="0" xfId="2" applyFont="1" applyAlignment="1">
      <alignment vertical="center"/>
    </xf>
    <xf numFmtId="0" fontId="7" fillId="5" borderId="54" xfId="4" applyFont="1" applyFill="1" applyBorder="1" applyAlignment="1">
      <alignment horizontal="center" vertical="center" wrapText="1"/>
    </xf>
    <xf numFmtId="0" fontId="3" fillId="0" borderId="0" xfId="4" applyFont="1" applyAlignment="1">
      <alignment horizontal="center" vertical="center" wrapText="1"/>
    </xf>
    <xf numFmtId="0" fontId="7" fillId="5" borderId="55" xfId="4" applyFont="1" applyFill="1" applyBorder="1" applyAlignment="1">
      <alignment horizontal="center" vertical="center" wrapText="1"/>
    </xf>
    <xf numFmtId="0" fontId="3" fillId="0" borderId="23" xfId="4" applyFont="1" applyBorder="1" applyAlignment="1">
      <alignment horizontal="justify" vertical="center" wrapText="1"/>
    </xf>
    <xf numFmtId="0" fontId="3" fillId="0" borderId="23" xfId="4" applyFont="1" applyBorder="1" applyAlignment="1">
      <alignment horizontal="center" vertical="center" wrapText="1"/>
    </xf>
    <xf numFmtId="0" fontId="3" fillId="0" borderId="0" xfId="4" applyFont="1" applyAlignment="1">
      <alignment horizontal="justify" vertical="center" wrapText="1"/>
    </xf>
    <xf numFmtId="0" fontId="3" fillId="0" borderId="21" xfId="4" applyFont="1" applyBorder="1" applyAlignment="1">
      <alignment horizontal="justify" vertical="center" wrapText="1"/>
    </xf>
    <xf numFmtId="9" fontId="3" fillId="0" borderId="23" xfId="4" applyNumberFormat="1" applyFont="1" applyBorder="1" applyAlignment="1">
      <alignment horizontal="center" vertical="center" wrapText="1"/>
    </xf>
    <xf numFmtId="0" fontId="3" fillId="0" borderId="57" xfId="4" applyFont="1" applyBorder="1" applyAlignment="1">
      <alignment horizontal="justify" vertical="center" wrapText="1"/>
    </xf>
    <xf numFmtId="0" fontId="3" fillId="0" borderId="58" xfId="4" applyFont="1" applyBorder="1" applyAlignment="1">
      <alignment horizontal="justify" vertical="center" wrapText="1"/>
    </xf>
    <xf numFmtId="0" fontId="3" fillId="0" borderId="58" xfId="4" applyFont="1" applyBorder="1" applyAlignment="1">
      <alignment horizontal="center" vertical="center" wrapText="1"/>
    </xf>
    <xf numFmtId="0" fontId="3" fillId="0" borderId="0" xfId="4" applyFont="1" applyAlignment="1">
      <alignment vertical="center" wrapText="1"/>
    </xf>
    <xf numFmtId="0" fontId="3" fillId="0" borderId="0" xfId="4" applyFont="1"/>
    <xf numFmtId="0" fontId="11" fillId="0" borderId="0" xfId="4" applyFont="1"/>
    <xf numFmtId="0" fontId="9" fillId="0" borderId="0" xfId="4" applyFont="1"/>
    <xf numFmtId="0" fontId="11" fillId="0" borderId="0" xfId="2" applyFont="1" applyAlignment="1">
      <alignment vertical="center"/>
    </xf>
    <xf numFmtId="0" fontId="9" fillId="0" borderId="0" xfId="2" applyFont="1" applyAlignment="1">
      <alignment vertical="center"/>
    </xf>
    <xf numFmtId="0" fontId="14" fillId="0" borderId="0" xfId="4" applyFont="1"/>
    <xf numFmtId="0" fontId="11" fillId="0" borderId="0" xfId="4" applyFont="1" applyAlignment="1">
      <alignment horizontal="center"/>
    </xf>
    <xf numFmtId="3" fontId="10" fillId="0" borderId="0" xfId="4" applyNumberFormat="1" applyFont="1"/>
    <xf numFmtId="49" fontId="10" fillId="0" borderId="3" xfId="4" applyNumberFormat="1" applyFont="1" applyBorder="1" applyAlignment="1">
      <alignment horizontal="center" vertical="center"/>
    </xf>
    <xf numFmtId="3" fontId="10" fillId="0" borderId="3" xfId="4" applyNumberFormat="1" applyFont="1" applyBorder="1" applyAlignment="1">
      <alignment horizontal="center" vertical="center"/>
    </xf>
    <xf numFmtId="3" fontId="10" fillId="0" borderId="0" xfId="4" applyNumberFormat="1" applyFont="1" applyAlignment="1">
      <alignment horizontal="center" vertical="center"/>
    </xf>
    <xf numFmtId="1" fontId="10" fillId="0" borderId="12" xfId="4" applyNumberFormat="1" applyFont="1" applyBorder="1" applyAlignment="1">
      <alignment horizontal="center" vertical="center"/>
    </xf>
    <xf numFmtId="3" fontId="10" fillId="0" borderId="12" xfId="4" applyNumberFormat="1" applyFont="1" applyBorder="1" applyAlignment="1">
      <alignment horizontal="center" vertical="center"/>
    </xf>
    <xf numFmtId="49" fontId="10" fillId="0" borderId="3" xfId="4" applyNumberFormat="1" applyFont="1" applyBorder="1"/>
    <xf numFmtId="1" fontId="10" fillId="0" borderId="12" xfId="4" applyNumberFormat="1" applyFont="1" applyBorder="1"/>
    <xf numFmtId="0" fontId="11" fillId="4" borderId="0" xfId="4" applyFont="1" applyFill="1"/>
    <xf numFmtId="0" fontId="10" fillId="4" borderId="0" xfId="4" applyFont="1" applyFill="1"/>
    <xf numFmtId="0" fontId="4" fillId="0" borderId="0" xfId="2" applyFont="1" applyAlignment="1">
      <alignment vertical="center"/>
    </xf>
    <xf numFmtId="0" fontId="4" fillId="4" borderId="0" xfId="4" applyFont="1" applyFill="1"/>
    <xf numFmtId="0" fontId="11" fillId="5" borderId="10" xfId="4" applyFont="1" applyFill="1" applyBorder="1" applyAlignment="1">
      <alignment horizontal="center" vertical="center" textRotation="90" wrapText="1"/>
    </xf>
    <xf numFmtId="0" fontId="11" fillId="5" borderId="11" xfId="4" applyFont="1" applyFill="1" applyBorder="1" applyAlignment="1">
      <alignment horizontal="center" vertical="center" textRotation="90" wrapText="1"/>
    </xf>
    <xf numFmtId="0" fontId="11" fillId="5" borderId="35" xfId="4" applyFont="1" applyFill="1" applyBorder="1" applyAlignment="1">
      <alignment horizontal="center" vertical="center" textRotation="90" wrapText="1"/>
    </xf>
    <xf numFmtId="0" fontId="11" fillId="5" borderId="38" xfId="4" applyFont="1" applyFill="1" applyBorder="1" applyAlignment="1">
      <alignment horizontal="center" vertical="center" textRotation="90" wrapText="1"/>
    </xf>
    <xf numFmtId="0" fontId="11" fillId="5" borderId="43" xfId="4" applyFont="1" applyFill="1" applyBorder="1" applyAlignment="1">
      <alignment horizontal="center" vertical="center" textRotation="90" wrapText="1"/>
    </xf>
    <xf numFmtId="0" fontId="11" fillId="5" borderId="19" xfId="4" applyFont="1" applyFill="1" applyBorder="1" applyAlignment="1">
      <alignment horizontal="center" vertical="center" textRotation="90" wrapText="1"/>
    </xf>
    <xf numFmtId="0" fontId="11" fillId="5" borderId="12" xfId="4" applyFont="1" applyFill="1" applyBorder="1" applyAlignment="1">
      <alignment horizontal="center" vertical="center" textRotation="90" wrapText="1"/>
    </xf>
    <xf numFmtId="0" fontId="11" fillId="5" borderId="9" xfId="4" applyFont="1" applyFill="1" applyBorder="1" applyAlignment="1">
      <alignment horizontal="center"/>
    </xf>
    <xf numFmtId="0" fontId="11" fillId="5" borderId="8" xfId="4" applyFont="1" applyFill="1" applyBorder="1" applyAlignment="1">
      <alignment horizontal="center"/>
    </xf>
    <xf numFmtId="0" fontId="11" fillId="5" borderId="36" xfId="4" applyFont="1" applyFill="1" applyBorder="1" applyAlignment="1">
      <alignment horizontal="center"/>
    </xf>
    <xf numFmtId="0" fontId="11" fillId="5" borderId="36" xfId="4" quotePrefix="1" applyFont="1" applyFill="1" applyBorder="1" applyAlignment="1">
      <alignment horizontal="center"/>
    </xf>
    <xf numFmtId="0" fontId="11" fillId="5" borderId="41" xfId="4" quotePrefix="1" applyFont="1" applyFill="1" applyBorder="1" applyAlignment="1">
      <alignment horizontal="center"/>
    </xf>
    <xf numFmtId="0" fontId="11" fillId="5" borderId="7" xfId="4" quotePrefix="1" applyFont="1" applyFill="1" applyBorder="1" applyAlignment="1">
      <alignment horizontal="center"/>
    </xf>
    <xf numFmtId="0" fontId="11" fillId="5" borderId="6" xfId="4" quotePrefix="1" applyFont="1" applyFill="1" applyBorder="1" applyAlignment="1">
      <alignment horizontal="center"/>
    </xf>
    <xf numFmtId="0" fontId="11" fillId="5" borderId="6" xfId="4" applyFont="1" applyFill="1" applyBorder="1" applyAlignment="1">
      <alignment horizontal="center"/>
    </xf>
    <xf numFmtId="0" fontId="10" fillId="0" borderId="11" xfId="4" applyFont="1" applyBorder="1"/>
    <xf numFmtId="0" fontId="10" fillId="0" borderId="40" xfId="4" applyFont="1" applyBorder="1"/>
    <xf numFmtId="0" fontId="10" fillId="0" borderId="12" xfId="4" quotePrefix="1" applyFont="1" applyBorder="1"/>
    <xf numFmtId="4" fontId="10" fillId="0" borderId="11" xfId="4" applyNumberFormat="1" applyFont="1" applyBorder="1"/>
    <xf numFmtId="4" fontId="10" fillId="0" borderId="0" xfId="4" applyNumberFormat="1" applyFont="1"/>
    <xf numFmtId="4" fontId="10" fillId="0" borderId="40" xfId="4" applyNumberFormat="1" applyFont="1" applyBorder="1"/>
    <xf numFmtId="4" fontId="11" fillId="0" borderId="3" xfId="4" applyNumberFormat="1" applyFont="1" applyBorder="1"/>
    <xf numFmtId="4" fontId="10" fillId="0" borderId="3" xfId="4" applyNumberFormat="1" applyFont="1" applyBorder="1"/>
    <xf numFmtId="4" fontId="10" fillId="0" borderId="12" xfId="4" applyNumberFormat="1" applyFont="1" applyBorder="1"/>
    <xf numFmtId="0" fontId="10" fillId="0" borderId="51" xfId="4" applyFont="1" applyBorder="1"/>
    <xf numFmtId="0" fontId="10" fillId="0" borderId="32" xfId="4" applyFont="1" applyBorder="1"/>
    <xf numFmtId="0" fontId="10" fillId="0" borderId="31" xfId="4" applyFont="1" applyBorder="1"/>
    <xf numFmtId="0" fontId="10" fillId="0" borderId="20" xfId="4" applyFont="1" applyBorder="1"/>
    <xf numFmtId="0" fontId="10" fillId="0" borderId="42" xfId="4" applyFont="1" applyBorder="1"/>
    <xf numFmtId="0" fontId="10" fillId="0" borderId="48" xfId="4" applyFont="1" applyBorder="1"/>
    <xf numFmtId="0" fontId="10" fillId="0" borderId="37" xfId="4" applyFont="1" applyBorder="1"/>
    <xf numFmtId="0" fontId="10" fillId="0" borderId="27" xfId="4" applyFont="1" applyBorder="1"/>
    <xf numFmtId="0" fontId="10" fillId="0" borderId="28" xfId="4" applyFont="1" applyBorder="1"/>
    <xf numFmtId="0" fontId="10" fillId="0" borderId="26" xfId="4" applyFont="1" applyBorder="1"/>
    <xf numFmtId="49" fontId="9" fillId="0" borderId="0" xfId="3" applyFont="1" applyAlignment="1">
      <alignment vertical="center"/>
    </xf>
    <xf numFmtId="0" fontId="10" fillId="0" borderId="0" xfId="4" applyFont="1" applyAlignment="1">
      <alignment wrapText="1"/>
    </xf>
    <xf numFmtId="0" fontId="10" fillId="0" borderId="33" xfId="2" applyFont="1" applyBorder="1" applyAlignment="1">
      <alignment horizontal="left" vertical="center"/>
    </xf>
    <xf numFmtId="0" fontId="11" fillId="0" borderId="22" xfId="2" applyFont="1" applyBorder="1" applyAlignment="1">
      <alignment vertical="center"/>
    </xf>
    <xf numFmtId="4" fontId="11" fillId="0" borderId="45" xfId="2" applyNumberFormat="1" applyFont="1" applyBorder="1" applyAlignment="1">
      <alignment vertical="center"/>
    </xf>
    <xf numFmtId="0" fontId="11" fillId="0" borderId="21" xfId="2" applyFont="1" applyBorder="1" applyAlignment="1">
      <alignment vertical="center"/>
    </xf>
    <xf numFmtId="0" fontId="10" fillId="0" borderId="12" xfId="2" applyFont="1" applyBorder="1" applyAlignment="1">
      <alignment horizontal="left" vertical="center"/>
    </xf>
    <xf numFmtId="4" fontId="11" fillId="2" borderId="16" xfId="2" applyNumberFormat="1" applyFont="1" applyFill="1" applyBorder="1" applyAlignment="1">
      <alignment vertical="center"/>
    </xf>
    <xf numFmtId="0" fontId="10" fillId="0" borderId="0" xfId="2" applyFont="1" applyAlignment="1">
      <alignment horizontal="left" vertical="center"/>
    </xf>
    <xf numFmtId="3" fontId="11" fillId="0" borderId="0" xfId="2" applyNumberFormat="1" applyFont="1" applyAlignment="1">
      <alignment vertical="center"/>
    </xf>
    <xf numFmtId="0" fontId="11" fillId="4" borderId="0" xfId="2" applyFont="1" applyFill="1" applyAlignment="1">
      <alignment horizontal="left" vertical="center"/>
    </xf>
    <xf numFmtId="0" fontId="9" fillId="4" borderId="0" xfId="4" applyFont="1" applyFill="1"/>
    <xf numFmtId="0" fontId="11" fillId="0" borderId="0" xfId="2" applyFont="1" applyAlignment="1">
      <alignment horizontal="center" vertical="center"/>
    </xf>
    <xf numFmtId="0" fontId="7" fillId="4" borderId="0" xfId="2" applyFont="1" applyFill="1" applyAlignment="1">
      <alignment horizontal="center" vertical="center"/>
    </xf>
    <xf numFmtId="0" fontId="7" fillId="5" borderId="56" xfId="2" applyFont="1" applyFill="1" applyBorder="1" applyAlignment="1">
      <alignment horizontal="center" vertical="center" wrapText="1"/>
    </xf>
    <xf numFmtId="0" fontId="3" fillId="5" borderId="59" xfId="2" applyFont="1" applyFill="1" applyBorder="1" applyAlignment="1">
      <alignment horizontal="center" vertical="center" textRotation="90" wrapText="1"/>
    </xf>
    <xf numFmtId="0" fontId="3" fillId="5" borderId="58" xfId="2" applyFont="1" applyFill="1" applyBorder="1" applyAlignment="1">
      <alignment horizontal="center" vertical="center" textRotation="90" wrapText="1"/>
    </xf>
    <xf numFmtId="0" fontId="7" fillId="5" borderId="58" xfId="2" applyFont="1" applyFill="1" applyBorder="1" applyAlignment="1">
      <alignment horizontal="center" vertical="center" textRotation="90" wrapText="1"/>
    </xf>
    <xf numFmtId="0" fontId="7" fillId="5" borderId="60" xfId="2" applyFont="1" applyFill="1" applyBorder="1" applyAlignment="1">
      <alignment horizontal="center" vertical="center" textRotation="90" wrapText="1"/>
    </xf>
    <xf numFmtId="0" fontId="7" fillId="5" borderId="61" xfId="2" applyFont="1" applyFill="1" applyBorder="1" applyAlignment="1">
      <alignment horizontal="center" vertical="center" textRotation="90" wrapText="1"/>
    </xf>
    <xf numFmtId="0" fontId="7" fillId="4" borderId="0" xfId="2" applyFont="1" applyFill="1" applyAlignment="1">
      <alignment horizontal="center" vertical="center" textRotation="90" wrapText="1"/>
    </xf>
    <xf numFmtId="0" fontId="3" fillId="0" borderId="0" xfId="4" applyFont="1" applyAlignment="1">
      <alignment wrapText="1"/>
    </xf>
    <xf numFmtId="0" fontId="10" fillId="0" borderId="10" xfId="2" applyFont="1" applyBorder="1" applyAlignment="1">
      <alignment horizontal="center" vertical="center"/>
    </xf>
    <xf numFmtId="0" fontId="10" fillId="0" borderId="34" xfId="2" applyFont="1" applyBorder="1" applyAlignment="1">
      <alignment vertical="center"/>
    </xf>
    <xf numFmtId="0" fontId="10" fillId="0" borderId="19" xfId="2" applyFont="1" applyBorder="1" applyAlignment="1">
      <alignment vertical="center"/>
    </xf>
    <xf numFmtId="0" fontId="11" fillId="2" borderId="0" xfId="2" applyFont="1" applyFill="1" applyAlignment="1">
      <alignment vertical="center"/>
    </xf>
    <xf numFmtId="3" fontId="11" fillId="2" borderId="0" xfId="2" applyNumberFormat="1" applyFont="1" applyFill="1" applyAlignment="1">
      <alignment vertical="center"/>
    </xf>
    <xf numFmtId="4" fontId="11" fillId="2" borderId="3" xfId="2" applyNumberFormat="1" applyFont="1" applyFill="1" applyBorder="1" applyAlignment="1">
      <alignment vertical="center"/>
    </xf>
    <xf numFmtId="4" fontId="10" fillId="0" borderId="0" xfId="2" applyNumberFormat="1" applyFont="1" applyAlignment="1">
      <alignment vertical="center"/>
    </xf>
    <xf numFmtId="1" fontId="10" fillId="0" borderId="0" xfId="2" applyNumberFormat="1" applyFont="1" applyAlignment="1">
      <alignment vertical="center"/>
    </xf>
    <xf numFmtId="3" fontId="10" fillId="0" borderId="0" xfId="2" applyNumberFormat="1" applyFont="1" applyAlignment="1">
      <alignment vertical="center"/>
    </xf>
    <xf numFmtId="4" fontId="10" fillId="0" borderId="3" xfId="2" applyNumberFormat="1" applyFont="1" applyBorder="1" applyAlignment="1">
      <alignment vertical="center"/>
    </xf>
    <xf numFmtId="4" fontId="2" fillId="0" borderId="0" xfId="4" applyNumberFormat="1"/>
    <xf numFmtId="0" fontId="10" fillId="0" borderId="9" xfId="2" applyFont="1" applyBorder="1" applyAlignment="1">
      <alignment horizontal="center" vertical="center"/>
    </xf>
    <xf numFmtId="0" fontId="10" fillId="0" borderId="62" xfId="2" applyFont="1" applyBorder="1" applyAlignment="1">
      <alignment vertical="center"/>
    </xf>
    <xf numFmtId="0" fontId="10" fillId="0" borderId="6" xfId="2" applyFont="1" applyBorder="1" applyAlignment="1">
      <alignment vertical="center"/>
    </xf>
    <xf numFmtId="3" fontId="11" fillId="2" borderId="18" xfId="2" applyNumberFormat="1" applyFont="1" applyFill="1" applyBorder="1" applyAlignment="1">
      <alignment vertical="center"/>
    </xf>
    <xf numFmtId="4" fontId="11" fillId="0" borderId="0" xfId="4" applyNumberFormat="1" applyFont="1"/>
    <xf numFmtId="0" fontId="3" fillId="0" borderId="34" xfId="4" applyFont="1" applyBorder="1" applyAlignment="1">
      <alignment horizontal="left"/>
    </xf>
    <xf numFmtId="0" fontId="21" fillId="0" borderId="0" xfId="4" applyFont="1"/>
    <xf numFmtId="4" fontId="11" fillId="0" borderId="4" xfId="4" applyNumberFormat="1" applyFont="1" applyBorder="1"/>
    <xf numFmtId="0" fontId="10" fillId="0" borderId="16" xfId="4" applyFont="1" applyBorder="1"/>
    <xf numFmtId="0" fontId="3" fillId="0" borderId="18" xfId="4" applyFont="1" applyBorder="1"/>
    <xf numFmtId="0" fontId="11" fillId="0" borderId="18" xfId="4" applyFont="1" applyBorder="1" applyAlignment="1">
      <alignment horizontal="center"/>
    </xf>
    <xf numFmtId="0" fontId="11" fillId="0" borderId="17" xfId="4" applyFont="1" applyBorder="1" applyAlignment="1">
      <alignment horizontal="center"/>
    </xf>
    <xf numFmtId="1" fontId="10" fillId="0" borderId="35" xfId="4" applyNumberFormat="1" applyFont="1" applyBorder="1"/>
    <xf numFmtId="1" fontId="10" fillId="9" borderId="35" xfId="4" applyNumberFormat="1" applyFont="1" applyFill="1" applyBorder="1"/>
    <xf numFmtId="0" fontId="22" fillId="9" borderId="35" xfId="4" applyFont="1" applyFill="1" applyBorder="1" applyAlignment="1">
      <alignment horizontal="center"/>
    </xf>
    <xf numFmtId="0" fontId="22" fillId="9" borderId="0" xfId="4" applyFont="1" applyFill="1" applyAlignment="1">
      <alignment horizontal="left"/>
    </xf>
    <xf numFmtId="0" fontId="22" fillId="9" borderId="35" xfId="4" applyFont="1" applyFill="1" applyBorder="1" applyAlignment="1">
      <alignment horizontal="left"/>
    </xf>
    <xf numFmtId="0" fontId="22" fillId="0" borderId="35" xfId="4" applyFont="1" applyBorder="1" applyAlignment="1">
      <alignment horizontal="center"/>
    </xf>
    <xf numFmtId="4" fontId="22" fillId="0" borderId="0" xfId="4" applyNumberFormat="1" applyFont="1" applyAlignment="1">
      <alignment horizontal="center"/>
    </xf>
    <xf numFmtId="0" fontId="3" fillId="0" borderId="35" xfId="4" applyFont="1" applyBorder="1" applyAlignment="1">
      <alignment horizontal="center"/>
    </xf>
    <xf numFmtId="0" fontId="3" fillId="0" borderId="0" xfId="4" applyFont="1" applyAlignment="1">
      <alignment horizontal="center"/>
    </xf>
    <xf numFmtId="0" fontId="21" fillId="0" borderId="40" xfId="4" applyFont="1" applyBorder="1"/>
    <xf numFmtId="0" fontId="22" fillId="0" borderId="35" xfId="4" quotePrefix="1" applyFont="1" applyBorder="1" applyAlignment="1">
      <alignment horizontal="center"/>
    </xf>
    <xf numFmtId="4" fontId="22" fillId="9" borderId="0" xfId="4" applyNumberFormat="1" applyFont="1" applyFill="1" applyAlignment="1">
      <alignment horizontal="center"/>
    </xf>
    <xf numFmtId="4" fontId="10" fillId="9" borderId="3" xfId="4" applyNumberFormat="1" applyFont="1" applyFill="1" applyBorder="1"/>
    <xf numFmtId="0" fontId="22" fillId="9" borderId="35" xfId="4" quotePrefix="1" applyFont="1" applyFill="1" applyBorder="1" applyAlignment="1">
      <alignment horizontal="center"/>
    </xf>
    <xf numFmtId="0" fontId="22" fillId="9" borderId="35" xfId="4" applyFont="1" applyFill="1" applyBorder="1"/>
    <xf numFmtId="0" fontId="22" fillId="0" borderId="0" xfId="4" applyFont="1" applyAlignment="1">
      <alignment horizontal="left"/>
    </xf>
    <xf numFmtId="0" fontId="22" fillId="0" borderId="35" xfId="4" applyFont="1" applyBorder="1" applyAlignment="1">
      <alignment horizontal="left"/>
    </xf>
    <xf numFmtId="0" fontId="11" fillId="0" borderId="0" xfId="4" applyFont="1" applyAlignment="1">
      <alignment horizontal="center" textRotation="90" wrapText="1"/>
    </xf>
    <xf numFmtId="0" fontId="11" fillId="10" borderId="30" xfId="4" applyFont="1" applyFill="1" applyBorder="1" applyAlignment="1">
      <alignment horizontal="center" textRotation="90" wrapText="1"/>
    </xf>
    <xf numFmtId="0" fontId="11" fillId="10" borderId="14" xfId="4" applyFont="1" applyFill="1" applyBorder="1" applyAlignment="1">
      <alignment horizontal="center" vertical="center" textRotation="90" wrapText="1"/>
    </xf>
    <xf numFmtId="0" fontId="11" fillId="10" borderId="29" xfId="4" applyFont="1" applyFill="1" applyBorder="1" applyAlignment="1">
      <alignment horizontal="center" textRotation="90" wrapText="1"/>
    </xf>
    <xf numFmtId="0" fontId="11" fillId="10" borderId="14" xfId="4" applyFont="1" applyFill="1" applyBorder="1" applyAlignment="1">
      <alignment horizontal="center" textRotation="90" wrapText="1"/>
    </xf>
    <xf numFmtId="0" fontId="11" fillId="10" borderId="16" xfId="4" applyFont="1" applyFill="1" applyBorder="1" applyAlignment="1">
      <alignment horizontal="center" vertical="center" wrapText="1"/>
    </xf>
    <xf numFmtId="0" fontId="11" fillId="10" borderId="13" xfId="4" applyFont="1" applyFill="1" applyBorder="1" applyAlignment="1">
      <alignment horizontal="center" vertical="center" wrapText="1"/>
    </xf>
    <xf numFmtId="0" fontId="11" fillId="10" borderId="14" xfId="4" applyFont="1" applyFill="1" applyBorder="1" applyAlignment="1">
      <alignment horizontal="center" vertical="center" wrapText="1"/>
    </xf>
    <xf numFmtId="0" fontId="11" fillId="10" borderId="29" xfId="4" applyFont="1" applyFill="1" applyBorder="1" applyAlignment="1">
      <alignment horizontal="center" vertical="center" wrapText="1"/>
    </xf>
    <xf numFmtId="0" fontId="11" fillId="10" borderId="30" xfId="4" applyFont="1" applyFill="1" applyBorder="1" applyAlignment="1">
      <alignment horizontal="center" vertical="center" wrapText="1"/>
    </xf>
    <xf numFmtId="0" fontId="11" fillId="10" borderId="17" xfId="4" applyFont="1" applyFill="1" applyBorder="1" applyAlignment="1">
      <alignment horizontal="center" vertical="center" wrapText="1"/>
    </xf>
    <xf numFmtId="0" fontId="10" fillId="0" borderId="0" xfId="4" applyFont="1" applyAlignment="1">
      <alignment horizontal="center" wrapText="1"/>
    </xf>
    <xf numFmtId="0" fontId="11" fillId="10" borderId="16" xfId="4" applyFont="1" applyFill="1" applyBorder="1" applyAlignment="1">
      <alignment horizontal="centerContinuous" vertical="center" wrapText="1"/>
    </xf>
    <xf numFmtId="0" fontId="11" fillId="10" borderId="18" xfId="4" applyFont="1" applyFill="1" applyBorder="1" applyAlignment="1">
      <alignment horizontal="centerContinuous" vertical="center" wrapText="1"/>
    </xf>
    <xf numFmtId="0" fontId="11" fillId="10" borderId="17" xfId="4" applyFont="1" applyFill="1" applyBorder="1" applyAlignment="1">
      <alignment horizontal="centerContinuous" vertical="center" wrapText="1"/>
    </xf>
    <xf numFmtId="0" fontId="11" fillId="10" borderId="30" xfId="4" applyFont="1" applyFill="1" applyBorder="1" applyAlignment="1">
      <alignment horizontal="centerContinuous" vertical="center" wrapText="1"/>
    </xf>
    <xf numFmtId="0" fontId="11" fillId="10" borderId="15" xfId="4" applyFont="1" applyFill="1" applyBorder="1" applyAlignment="1">
      <alignment horizontal="centerContinuous" vertical="center" wrapText="1"/>
    </xf>
    <xf numFmtId="0" fontId="11" fillId="10" borderId="14" xfId="4" applyFont="1" applyFill="1" applyBorder="1" applyAlignment="1">
      <alignment horizontal="centerContinuous" vertical="center" wrapText="1"/>
    </xf>
    <xf numFmtId="0" fontId="11" fillId="10" borderId="29" xfId="4" applyFont="1" applyFill="1" applyBorder="1" applyAlignment="1">
      <alignment horizontal="centerContinuous" vertical="center" wrapText="1"/>
    </xf>
    <xf numFmtId="0" fontId="10" fillId="2" borderId="0" xfId="4" applyFont="1" applyFill="1"/>
    <xf numFmtId="0" fontId="11" fillId="2" borderId="0" xfId="4" applyFont="1" applyFill="1"/>
    <xf numFmtId="0" fontId="4" fillId="5" borderId="23" xfId="4" applyFont="1" applyFill="1" applyBorder="1" applyAlignment="1">
      <alignment horizontal="center" vertical="center" wrapText="1"/>
    </xf>
    <xf numFmtId="0" fontId="4" fillId="5" borderId="23" xfId="4" applyFont="1" applyFill="1" applyBorder="1" applyAlignment="1">
      <alignment horizontal="center" vertical="center"/>
    </xf>
    <xf numFmtId="0" fontId="4" fillId="0" borderId="0" xfId="4" applyFont="1" applyAlignment="1">
      <alignment horizontal="center" vertical="center"/>
    </xf>
    <xf numFmtId="0" fontId="2" fillId="0" borderId="23" xfId="4" applyBorder="1"/>
    <xf numFmtId="0" fontId="4" fillId="11" borderId="23" xfId="4" applyFont="1" applyFill="1" applyBorder="1" applyAlignment="1">
      <alignment horizontal="right" vertical="center" indent="2"/>
    </xf>
    <xf numFmtId="0" fontId="4" fillId="11" borderId="23" xfId="4" applyFont="1" applyFill="1" applyBorder="1" applyAlignment="1">
      <alignment vertical="center"/>
    </xf>
    <xf numFmtId="0" fontId="2" fillId="0" borderId="0" xfId="4" applyAlignment="1">
      <alignment vertical="center"/>
    </xf>
    <xf numFmtId="0" fontId="3" fillId="0" borderId="63" xfId="4" applyFont="1" applyBorder="1" applyAlignment="1">
      <alignment horizontal="left" indent="2"/>
    </xf>
    <xf numFmtId="0" fontId="3" fillId="0" borderId="0" xfId="4" applyFont="1" applyAlignment="1">
      <alignment horizontal="left" indent="2"/>
    </xf>
    <xf numFmtId="0" fontId="4" fillId="11" borderId="23" xfId="4" applyFont="1" applyFill="1" applyBorder="1"/>
    <xf numFmtId="0" fontId="2" fillId="0" borderId="23" xfId="4" applyBorder="1" applyAlignment="1">
      <alignment horizontal="left" indent="2"/>
    </xf>
    <xf numFmtId="0" fontId="4" fillId="11" borderId="23" xfId="4" applyFont="1" applyFill="1" applyBorder="1" applyAlignment="1">
      <alignment horizontal="right" vertical="center"/>
    </xf>
    <xf numFmtId="0" fontId="4" fillId="11" borderId="58" xfId="4" applyFont="1" applyFill="1" applyBorder="1" applyAlignment="1">
      <alignment horizontal="right" vertical="center"/>
    </xf>
    <xf numFmtId="0" fontId="3" fillId="0" borderId="0" xfId="4" applyFont="1" applyAlignment="1">
      <alignment horizontal="centerContinuous"/>
    </xf>
    <xf numFmtId="0" fontId="19" fillId="0" borderId="0" xfId="4" applyFont="1"/>
    <xf numFmtId="0" fontId="23" fillId="0" borderId="0" xfId="2" applyFont="1" applyAlignment="1">
      <alignment vertical="center"/>
    </xf>
    <xf numFmtId="0" fontId="19" fillId="0" borderId="0" xfId="4" applyFont="1" applyAlignment="1">
      <alignment vertical="center" wrapText="1"/>
    </xf>
    <xf numFmtId="49" fontId="24" fillId="5" borderId="29" xfId="3" applyFont="1" applyFill="1" applyBorder="1" applyAlignment="1">
      <alignment horizontal="center" textRotation="90" wrapText="1"/>
    </xf>
    <xf numFmtId="49" fontId="24" fillId="5" borderId="14" xfId="3" applyFont="1" applyFill="1" applyBorder="1" applyAlignment="1">
      <alignment horizontal="center" textRotation="90" wrapText="1"/>
    </xf>
    <xf numFmtId="49" fontId="24" fillId="5" borderId="15" xfId="3" applyFont="1" applyFill="1" applyBorder="1" applyAlignment="1">
      <alignment horizontal="center" textRotation="90" wrapText="1"/>
    </xf>
    <xf numFmtId="49" fontId="7" fillId="5" borderId="29" xfId="3" applyFont="1" applyFill="1" applyBorder="1" applyAlignment="1">
      <alignment horizontal="center" textRotation="90" wrapText="1"/>
    </xf>
    <xf numFmtId="49" fontId="7" fillId="5" borderId="30" xfId="3" applyFont="1" applyFill="1" applyBorder="1" applyAlignment="1">
      <alignment horizontal="center" textRotation="90" wrapText="1"/>
    </xf>
    <xf numFmtId="0" fontId="19" fillId="0" borderId="0" xfId="4" applyFont="1" applyAlignment="1">
      <alignment wrapText="1"/>
    </xf>
    <xf numFmtId="49" fontId="3" fillId="0" borderId="46" xfId="3" applyFont="1" applyBorder="1" applyAlignment="1">
      <alignment vertical="center"/>
    </xf>
    <xf numFmtId="4" fontId="7" fillId="0" borderId="20" xfId="3" applyNumberFormat="1" applyFont="1" applyBorder="1" applyAlignment="1">
      <alignment vertical="center"/>
    </xf>
    <xf numFmtId="4" fontId="7" fillId="0" borderId="55" xfId="3" applyNumberFormat="1" applyFont="1" applyBorder="1" applyAlignment="1">
      <alignment vertical="center"/>
    </xf>
    <xf numFmtId="4" fontId="7" fillId="0" borderId="65" xfId="3" applyNumberFormat="1" applyFont="1" applyBorder="1" applyAlignment="1">
      <alignment vertical="center"/>
    </xf>
    <xf numFmtId="49" fontId="3" fillId="0" borderId="67" xfId="3" applyFont="1" applyBorder="1" applyAlignment="1">
      <alignment vertical="center"/>
    </xf>
    <xf numFmtId="4" fontId="7" fillId="0" borderId="21" xfId="3" applyNumberFormat="1" applyFont="1" applyBorder="1" applyAlignment="1">
      <alignment vertical="center"/>
    </xf>
    <xf numFmtId="4" fontId="7" fillId="0" borderId="23" xfId="3" applyNumberFormat="1" applyFont="1" applyBorder="1" applyAlignment="1">
      <alignment vertical="center"/>
    </xf>
    <xf numFmtId="4" fontId="7" fillId="0" borderId="1" xfId="3" applyNumberFormat="1" applyFont="1" applyBorder="1" applyAlignment="1">
      <alignment vertical="center"/>
    </xf>
    <xf numFmtId="4" fontId="7" fillId="0" borderId="68" xfId="3" applyNumberFormat="1" applyFont="1" applyBorder="1" applyAlignment="1">
      <alignment vertical="center"/>
    </xf>
    <xf numFmtId="4" fontId="3" fillId="0" borderId="21" xfId="3" applyNumberFormat="1" applyFont="1" applyBorder="1" applyAlignment="1">
      <alignment horizontal="justify" vertical="center"/>
    </xf>
    <xf numFmtId="4" fontId="3" fillId="0" borderId="23" xfId="3" applyNumberFormat="1" applyFont="1" applyBorder="1" applyAlignment="1">
      <alignment horizontal="justify" vertical="center"/>
    </xf>
    <xf numFmtId="4" fontId="3" fillId="0" borderId="23" xfId="3" applyNumberFormat="1" applyFont="1" applyBorder="1" applyAlignment="1">
      <alignment horizontal="right" vertical="center"/>
    </xf>
    <xf numFmtId="4" fontId="3" fillId="0" borderId="1" xfId="3" applyNumberFormat="1" applyFont="1" applyBorder="1" applyAlignment="1">
      <alignment horizontal="justify" vertical="center"/>
    </xf>
    <xf numFmtId="4" fontId="3" fillId="0" borderId="1" xfId="3" applyNumberFormat="1" applyFont="1" applyBorder="1" applyAlignment="1">
      <alignment horizontal="right" vertical="center"/>
    </xf>
    <xf numFmtId="4" fontId="3" fillId="0" borderId="21" xfId="3" applyNumberFormat="1" applyFont="1" applyBorder="1" applyAlignment="1">
      <alignment horizontal="right" vertical="center"/>
    </xf>
    <xf numFmtId="4" fontId="3" fillId="0" borderId="68" xfId="3" applyNumberFormat="1" applyFont="1" applyBorder="1" applyAlignment="1">
      <alignment horizontal="right" vertical="center"/>
    </xf>
    <xf numFmtId="4" fontId="3" fillId="0" borderId="21" xfId="3" applyNumberFormat="1" applyFont="1" applyBorder="1" applyAlignment="1">
      <alignment vertical="center"/>
    </xf>
    <xf numFmtId="4" fontId="3" fillId="0" borderId="23" xfId="3" applyNumberFormat="1" applyFont="1" applyBorder="1" applyAlignment="1">
      <alignment vertical="center"/>
    </xf>
    <xf numFmtId="4" fontId="3" fillId="0" borderId="1" xfId="3" applyNumberFormat="1" applyFont="1" applyBorder="1" applyAlignment="1">
      <alignment vertical="center"/>
    </xf>
    <xf numFmtId="4" fontId="3" fillId="0" borderId="68" xfId="3" applyNumberFormat="1" applyFont="1" applyBorder="1" applyAlignment="1">
      <alignment vertical="center"/>
    </xf>
    <xf numFmtId="49" fontId="3" fillId="0" borderId="1" xfId="3" applyFont="1" applyBorder="1" applyAlignment="1">
      <alignment vertical="center"/>
    </xf>
    <xf numFmtId="49" fontId="3" fillId="0" borderId="21" xfId="3" applyFont="1" applyBorder="1" applyAlignment="1">
      <alignment vertical="center"/>
    </xf>
    <xf numFmtId="49" fontId="3" fillId="0" borderId="69" xfId="3" applyFont="1" applyBorder="1" applyAlignment="1">
      <alignment vertical="center"/>
    </xf>
    <xf numFmtId="4" fontId="7" fillId="0" borderId="57" xfId="3" applyNumberFormat="1" applyFont="1" applyBorder="1" applyAlignment="1">
      <alignment vertical="center"/>
    </xf>
    <xf numFmtId="4" fontId="7" fillId="0" borderId="58" xfId="3" applyNumberFormat="1" applyFont="1" applyBorder="1" applyAlignment="1">
      <alignment vertical="center"/>
    </xf>
    <xf numFmtId="4" fontId="7" fillId="0" borderId="60" xfId="3" applyNumberFormat="1" applyFont="1" applyBorder="1" applyAlignment="1">
      <alignment vertical="center"/>
    </xf>
    <xf numFmtId="49" fontId="7" fillId="2" borderId="17" xfId="3" applyFont="1" applyFill="1" applyBorder="1" applyAlignment="1">
      <alignment horizontal="center" vertical="center"/>
    </xf>
    <xf numFmtId="4" fontId="7" fillId="2" borderId="29" xfId="3" applyNumberFormat="1" applyFont="1" applyFill="1" applyBorder="1" applyAlignment="1">
      <alignment horizontal="right" vertical="center"/>
    </xf>
    <xf numFmtId="4" fontId="7" fillId="2" borderId="14" xfId="3" applyNumberFormat="1" applyFont="1" applyFill="1" applyBorder="1" applyAlignment="1">
      <alignment horizontal="right" vertical="center"/>
    </xf>
    <xf numFmtId="49" fontId="23" fillId="0" borderId="0" xfId="3" applyFont="1" applyAlignment="1">
      <alignment horizontal="left" vertical="center"/>
    </xf>
    <xf numFmtId="3" fontId="19" fillId="0" borderId="0" xfId="3" applyNumberFormat="1" applyFont="1" applyAlignment="1">
      <alignment vertical="center"/>
    </xf>
    <xf numFmtId="3" fontId="19" fillId="0" borderId="0" xfId="3" applyNumberFormat="1" applyFont="1" applyAlignment="1">
      <alignment horizontal="right" vertical="center"/>
    </xf>
    <xf numFmtId="0" fontId="7" fillId="0" borderId="0" xfId="4" applyFont="1"/>
    <xf numFmtId="0" fontId="7" fillId="0" borderId="0" xfId="4" quotePrefix="1" applyFont="1"/>
    <xf numFmtId="0" fontId="23" fillId="0" borderId="0" xfId="4" applyFont="1"/>
    <xf numFmtId="0" fontId="7" fillId="5" borderId="29" xfId="4" applyFont="1" applyFill="1" applyBorder="1" applyAlignment="1">
      <alignment horizontal="center" vertical="center" textRotation="90" wrapText="1"/>
    </xf>
    <xf numFmtId="0" fontId="7" fillId="5" borderId="14" xfId="4" applyFont="1" applyFill="1" applyBorder="1" applyAlignment="1">
      <alignment horizontal="center" vertical="center" textRotation="90" wrapText="1"/>
    </xf>
    <xf numFmtId="0" fontId="7" fillId="5" borderId="16" xfId="4" applyFont="1" applyFill="1" applyBorder="1" applyAlignment="1">
      <alignment horizontal="center" vertical="center" textRotation="90" wrapText="1"/>
    </xf>
    <xf numFmtId="0" fontId="7" fillId="5" borderId="13" xfId="4" applyFont="1" applyFill="1" applyBorder="1" applyAlignment="1">
      <alignment horizontal="center" vertical="center" textRotation="90" wrapText="1"/>
    </xf>
    <xf numFmtId="0" fontId="23" fillId="0" borderId="0" xfId="4" applyFont="1" applyAlignment="1">
      <alignment horizontal="center" vertical="center" textRotation="90"/>
    </xf>
    <xf numFmtId="0" fontId="7" fillId="0" borderId="10" xfId="4" applyFont="1" applyBorder="1" applyAlignment="1">
      <alignment horizontal="center" wrapText="1"/>
    </xf>
    <xf numFmtId="0" fontId="7" fillId="0" borderId="43" xfId="4" applyFont="1" applyBorder="1" applyAlignment="1">
      <alignment horizontal="center"/>
    </xf>
    <xf numFmtId="0" fontId="7" fillId="0" borderId="35" xfId="4" applyFont="1" applyBorder="1" applyAlignment="1">
      <alignment horizontal="center"/>
    </xf>
    <xf numFmtId="0" fontId="7" fillId="0" borderId="11" xfId="4" applyFont="1" applyBorder="1" applyAlignment="1">
      <alignment horizontal="center"/>
    </xf>
    <xf numFmtId="0" fontId="7" fillId="0" borderId="3" xfId="4" applyFont="1" applyBorder="1" applyAlignment="1">
      <alignment horizontal="center"/>
    </xf>
    <xf numFmtId="0" fontId="25" fillId="0" borderId="12" xfId="4" applyFont="1" applyBorder="1" applyAlignment="1">
      <alignment wrapText="1"/>
    </xf>
    <xf numFmtId="3" fontId="7" fillId="0" borderId="40" xfId="4" applyNumberFormat="1" applyFont="1" applyBorder="1"/>
    <xf numFmtId="3" fontId="7" fillId="0" borderId="35" xfId="4" applyNumberFormat="1" applyFont="1" applyBorder="1"/>
    <xf numFmtId="3" fontId="7" fillId="0" borderId="11" xfId="4" applyNumberFormat="1" applyFont="1" applyBorder="1"/>
    <xf numFmtId="3" fontId="7" fillId="0" borderId="3" xfId="4" applyNumberFormat="1" applyFont="1" applyBorder="1"/>
    <xf numFmtId="0" fontId="3" fillId="0" borderId="12" xfId="4" applyFont="1" applyBorder="1" applyAlignment="1">
      <alignment wrapText="1"/>
    </xf>
    <xf numFmtId="3" fontId="3" fillId="0" borderId="40" xfId="4" applyNumberFormat="1" applyFont="1" applyBorder="1"/>
    <xf numFmtId="3" fontId="3" fillId="0" borderId="35" xfId="4" applyNumberFormat="1" applyFont="1" applyBorder="1"/>
    <xf numFmtId="3" fontId="3" fillId="0" borderId="11" xfId="4" applyNumberFormat="1" applyFont="1" applyBorder="1"/>
    <xf numFmtId="3" fontId="3" fillId="0" borderId="3" xfId="4" applyNumberFormat="1" applyFont="1" applyBorder="1"/>
    <xf numFmtId="0" fontId="7" fillId="0" borderId="12" xfId="4" applyFont="1" applyBorder="1" applyAlignment="1">
      <alignment wrapText="1"/>
    </xf>
    <xf numFmtId="0" fontId="3" fillId="0" borderId="12" xfId="4" applyFont="1" applyBorder="1" applyAlignment="1">
      <alignment horizontal="left" wrapText="1"/>
    </xf>
    <xf numFmtId="0" fontId="3" fillId="0" borderId="12" xfId="4" quotePrefix="1" applyFont="1" applyBorder="1" applyAlignment="1">
      <alignment horizontal="left" wrapText="1"/>
    </xf>
    <xf numFmtId="0" fontId="25" fillId="0" borderId="12" xfId="4" applyFont="1" applyBorder="1" applyAlignment="1">
      <alignment horizontal="left" wrapText="1"/>
    </xf>
    <xf numFmtId="0" fontId="3" fillId="0" borderId="5" xfId="4" applyFont="1" applyBorder="1" applyAlignment="1">
      <alignment wrapText="1"/>
    </xf>
    <xf numFmtId="0" fontId="3" fillId="0" borderId="2" xfId="4" applyFont="1" applyBorder="1" applyAlignment="1">
      <alignment wrapText="1"/>
    </xf>
    <xf numFmtId="3" fontId="3" fillId="0" borderId="43" xfId="4" applyNumberFormat="1" applyFont="1" applyBorder="1"/>
    <xf numFmtId="3" fontId="3" fillId="0" borderId="34" xfId="4" applyNumberFormat="1" applyFont="1" applyBorder="1"/>
    <xf numFmtId="3" fontId="3" fillId="0" borderId="53" xfId="4" applyNumberFormat="1" applyFont="1" applyBorder="1"/>
    <xf numFmtId="3" fontId="3" fillId="0" borderId="19" xfId="4" applyNumberFormat="1" applyFont="1" applyBorder="1"/>
    <xf numFmtId="3" fontId="3" fillId="0" borderId="70" xfId="4" applyNumberFormat="1" applyFont="1" applyBorder="1"/>
    <xf numFmtId="3" fontId="3" fillId="0" borderId="71" xfId="4" applyNumberFormat="1" applyFont="1" applyBorder="1"/>
    <xf numFmtId="0" fontId="7" fillId="0" borderId="72" xfId="4" applyFont="1" applyBorder="1" applyAlignment="1">
      <alignment horizontal="center" wrapText="1"/>
    </xf>
    <xf numFmtId="3" fontId="7" fillId="0" borderId="73" xfId="4" applyNumberFormat="1" applyFont="1" applyBorder="1"/>
    <xf numFmtId="3" fontId="7" fillId="0" borderId="74" xfId="4" applyNumberFormat="1" applyFont="1" applyBorder="1"/>
    <xf numFmtId="3" fontId="7" fillId="0" borderId="75" xfId="4" applyNumberFormat="1" applyFont="1" applyBorder="1"/>
    <xf numFmtId="3" fontId="7" fillId="0" borderId="76" xfId="4" applyNumberFormat="1" applyFont="1" applyBorder="1"/>
    <xf numFmtId="3" fontId="7" fillId="0" borderId="77" xfId="4" applyNumberFormat="1" applyFont="1" applyBorder="1"/>
    <xf numFmtId="3" fontId="7" fillId="0" borderId="78" xfId="4" applyNumberFormat="1" applyFont="1" applyBorder="1"/>
    <xf numFmtId="0" fontId="7" fillId="0" borderId="4" xfId="4" applyFont="1" applyBorder="1" applyAlignment="1">
      <alignment horizontal="center" wrapText="1"/>
    </xf>
    <xf numFmtId="3" fontId="7" fillId="0" borderId="29" xfId="4" applyNumberFormat="1" applyFont="1" applyBorder="1"/>
    <xf numFmtId="3" fontId="7" fillId="0" borderId="18" xfId="4" applyNumberFormat="1" applyFont="1" applyBorder="1"/>
    <xf numFmtId="3" fontId="7" fillId="0" borderId="14" xfId="4" applyNumberFormat="1" applyFont="1" applyBorder="1"/>
    <xf numFmtId="3" fontId="7" fillId="0" borderId="16" xfId="4" applyNumberFormat="1" applyFont="1" applyBorder="1"/>
    <xf numFmtId="3" fontId="7" fillId="0" borderId="13" xfId="4" applyNumberFormat="1" applyFont="1" applyBorder="1"/>
    <xf numFmtId="3" fontId="7" fillId="0" borderId="30" xfId="4" applyNumberFormat="1" applyFont="1" applyBorder="1"/>
    <xf numFmtId="0" fontId="19" fillId="0" borderId="0" xfId="4" applyFont="1" applyAlignment="1">
      <alignment horizontal="centerContinuous"/>
    </xf>
    <xf numFmtId="0" fontId="23" fillId="5" borderId="4" xfId="4" applyFont="1" applyFill="1" applyBorder="1" applyAlignment="1">
      <alignment horizontal="center" vertical="center" textRotation="90" wrapText="1"/>
    </xf>
    <xf numFmtId="0" fontId="23" fillId="5" borderId="18" xfId="4" applyFont="1" applyFill="1" applyBorder="1" applyAlignment="1">
      <alignment horizontal="center" vertical="center" textRotation="90" wrapText="1"/>
    </xf>
    <xf numFmtId="0" fontId="23" fillId="5" borderId="16" xfId="4" applyFont="1" applyFill="1" applyBorder="1" applyAlignment="1">
      <alignment horizontal="center" vertical="center" textRotation="90" wrapText="1"/>
    </xf>
    <xf numFmtId="0" fontId="23" fillId="0" borderId="0" xfId="4" applyFont="1" applyAlignment="1">
      <alignment horizontal="center" vertical="center" wrapText="1"/>
    </xf>
    <xf numFmtId="0" fontId="19" fillId="0" borderId="12" xfId="4" applyFont="1" applyBorder="1"/>
    <xf numFmtId="3" fontId="19" fillId="0" borderId="12" xfId="4" applyNumberFormat="1" applyFont="1" applyBorder="1"/>
    <xf numFmtId="3" fontId="19" fillId="0" borderId="0" xfId="4" applyNumberFormat="1" applyFont="1"/>
    <xf numFmtId="3" fontId="19" fillId="0" borderId="3" xfId="4" applyNumberFormat="1" applyFont="1" applyBorder="1"/>
    <xf numFmtId="0" fontId="23" fillId="0" borderId="12" xfId="4" applyFont="1" applyBorder="1"/>
    <xf numFmtId="0" fontId="19" fillId="0" borderId="9" xfId="4" applyFont="1" applyBorder="1"/>
    <xf numFmtId="0" fontId="19" fillId="0" borderId="3" xfId="4" applyFont="1" applyBorder="1"/>
    <xf numFmtId="49" fontId="23" fillId="0" borderId="17" xfId="3" applyFont="1" applyBorder="1" applyAlignment="1">
      <alignment horizontal="left" vertical="center"/>
    </xf>
    <xf numFmtId="49" fontId="26" fillId="5" borderId="26" xfId="3" applyFont="1" applyFill="1" applyBorder="1" applyAlignment="1">
      <alignment horizontal="center" textRotation="90" wrapText="1"/>
    </xf>
    <xf numFmtId="49" fontId="26" fillId="5" borderId="27" xfId="3" applyFont="1" applyFill="1" applyBorder="1" applyAlignment="1">
      <alignment horizontal="center" textRotation="90" wrapText="1"/>
    </xf>
    <xf numFmtId="49" fontId="26" fillId="5" borderId="80" xfId="3" applyFont="1" applyFill="1" applyBorder="1" applyAlignment="1">
      <alignment horizontal="center" textRotation="90" wrapText="1"/>
    </xf>
    <xf numFmtId="49" fontId="26" fillId="5" borderId="37" xfId="3" applyFont="1" applyFill="1" applyBorder="1" applyAlignment="1">
      <alignment horizontal="center" textRotation="90" wrapText="1"/>
    </xf>
    <xf numFmtId="49" fontId="27" fillId="5" borderId="27" xfId="3" applyFont="1" applyFill="1" applyBorder="1" applyAlignment="1">
      <alignment horizontal="center" textRotation="90" wrapText="1"/>
    </xf>
    <xf numFmtId="49" fontId="11" fillId="5" borderId="80" xfId="3" applyFont="1" applyFill="1" applyBorder="1" applyAlignment="1">
      <alignment horizontal="center" textRotation="90" wrapText="1"/>
    </xf>
    <xf numFmtId="0" fontId="10" fillId="0" borderId="64" xfId="4" applyFont="1" applyBorder="1"/>
    <xf numFmtId="0" fontId="10" fillId="0" borderId="79" xfId="4" applyFont="1" applyBorder="1"/>
    <xf numFmtId="0" fontId="10" fillId="0" borderId="54" xfId="4" applyFont="1" applyBorder="1"/>
    <xf numFmtId="0" fontId="10" fillId="0" borderId="24" xfId="4" applyFont="1" applyBorder="1"/>
    <xf numFmtId="0" fontId="10" fillId="0" borderId="49" xfId="4" applyFont="1" applyBorder="1"/>
    <xf numFmtId="49" fontId="10" fillId="0" borderId="2" xfId="4" applyNumberFormat="1" applyFont="1" applyBorder="1" applyAlignment="1">
      <alignment horizontal="left"/>
    </xf>
    <xf numFmtId="0" fontId="10" fillId="0" borderId="21" xfId="4" applyFont="1" applyBorder="1"/>
    <xf numFmtId="0" fontId="10" fillId="0" borderId="23" xfId="4" applyFont="1" applyBorder="1"/>
    <xf numFmtId="0" fontId="10" fillId="0" borderId="68" xfId="4" applyFont="1" applyBorder="1"/>
    <xf numFmtId="0" fontId="10" fillId="0" borderId="22" xfId="4" applyFont="1" applyBorder="1"/>
    <xf numFmtId="0" fontId="10" fillId="0" borderId="57" xfId="4" applyFont="1" applyBorder="1"/>
    <xf numFmtId="0" fontId="10" fillId="0" borderId="58" xfId="4" applyFont="1" applyBorder="1"/>
    <xf numFmtId="0" fontId="10" fillId="0" borderId="61" xfId="4" applyFont="1" applyBorder="1"/>
    <xf numFmtId="0" fontId="10" fillId="0" borderId="59" xfId="4" applyFont="1" applyBorder="1"/>
    <xf numFmtId="49" fontId="10" fillId="0" borderId="5" xfId="4" applyNumberFormat="1" applyFont="1" applyBorder="1" applyAlignment="1">
      <alignment horizontal="left"/>
    </xf>
    <xf numFmtId="0" fontId="10" fillId="12" borderId="9" xfId="4" applyFont="1" applyFill="1" applyBorder="1" applyAlignment="1">
      <alignment horizontal="right"/>
    </xf>
    <xf numFmtId="0" fontId="10" fillId="12" borderId="26" xfId="4" applyFont="1" applyFill="1" applyBorder="1"/>
    <xf numFmtId="0" fontId="10" fillId="12" borderId="27" xfId="4" applyFont="1" applyFill="1" applyBorder="1"/>
    <xf numFmtId="0" fontId="10" fillId="12" borderId="80" xfId="4" applyFont="1" applyFill="1" applyBorder="1"/>
    <xf numFmtId="0" fontId="10" fillId="12" borderId="37" xfId="4" applyFont="1" applyFill="1" applyBorder="1"/>
    <xf numFmtId="0" fontId="10" fillId="0" borderId="2" xfId="4" applyFont="1" applyBorder="1"/>
    <xf numFmtId="0" fontId="10" fillId="0" borderId="55" xfId="4" applyFont="1" applyBorder="1"/>
    <xf numFmtId="0" fontId="10" fillId="0" borderId="66" xfId="4" applyFont="1" applyBorder="1"/>
    <xf numFmtId="0" fontId="10" fillId="0" borderId="5" xfId="4" applyFont="1" applyBorder="1" applyAlignment="1">
      <alignment horizontal="right"/>
    </xf>
    <xf numFmtId="0" fontId="10" fillId="0" borderId="80" xfId="4" applyFont="1" applyBorder="1"/>
    <xf numFmtId="0" fontId="10" fillId="0" borderId="2" xfId="4" applyFont="1" applyBorder="1" applyAlignment="1">
      <alignment horizontal="left"/>
    </xf>
    <xf numFmtId="0" fontId="10" fillId="0" borderId="2" xfId="4" applyFont="1" applyBorder="1" applyAlignment="1">
      <alignment horizontal="center"/>
    </xf>
    <xf numFmtId="3" fontId="2" fillId="0" borderId="23" xfId="4" applyNumberFormat="1" applyBorder="1"/>
    <xf numFmtId="3" fontId="4" fillId="11" borderId="23" xfId="4" applyNumberFormat="1" applyFont="1" applyFill="1" applyBorder="1" applyAlignment="1">
      <alignment vertical="center"/>
    </xf>
    <xf numFmtId="4" fontId="2" fillId="0" borderId="23" xfId="4" applyNumberFormat="1" applyBorder="1"/>
    <xf numFmtId="3" fontId="2" fillId="0" borderId="0" xfId="4" applyNumberFormat="1"/>
    <xf numFmtId="4" fontId="4" fillId="11" borderId="23" xfId="4" applyNumberFormat="1" applyFont="1" applyFill="1" applyBorder="1" applyAlignment="1">
      <alignment vertical="center"/>
    </xf>
    <xf numFmtId="3" fontId="4" fillId="11" borderId="23" xfId="4" applyNumberFormat="1" applyFont="1" applyFill="1" applyBorder="1"/>
    <xf numFmtId="3" fontId="2" fillId="0" borderId="0" xfId="4" applyNumberFormat="1" applyAlignment="1">
      <alignment vertical="center"/>
    </xf>
    <xf numFmtId="3" fontId="2" fillId="0" borderId="23" xfId="4" applyNumberFormat="1" applyFill="1" applyBorder="1"/>
    <xf numFmtId="9" fontId="19" fillId="0" borderId="4" xfId="4" applyNumberFormat="1" applyFont="1" applyBorder="1"/>
    <xf numFmtId="9" fontId="7" fillId="2" borderId="14" xfId="3" applyNumberFormat="1" applyFont="1" applyFill="1" applyBorder="1" applyAlignment="1">
      <alignment horizontal="right" vertical="center"/>
    </xf>
    <xf numFmtId="0" fontId="7" fillId="0" borderId="0" xfId="4" applyFont="1" applyFill="1" applyAlignment="1">
      <alignment horizontal="left"/>
    </xf>
    <xf numFmtId="3" fontId="19" fillId="0" borderId="12" xfId="4" applyNumberFormat="1" applyFont="1" applyBorder="1"/>
    <xf numFmtId="3" fontId="19" fillId="0" borderId="3" xfId="4" applyNumberFormat="1" applyFont="1" applyBorder="1"/>
    <xf numFmtId="4" fontId="7" fillId="2" borderId="14" xfId="3" applyNumberFormat="1" applyFont="1" applyFill="1" applyBorder="1" applyAlignment="1">
      <alignment horizontal="right" vertical="center"/>
    </xf>
    <xf numFmtId="9" fontId="7" fillId="0" borderId="66" xfId="3" applyNumberFormat="1" applyFont="1" applyBorder="1" applyAlignment="1">
      <alignment vertical="center"/>
    </xf>
    <xf numFmtId="3" fontId="19" fillId="0" borderId="4" xfId="4" applyNumberFormat="1" applyFont="1" applyBorder="1"/>
    <xf numFmtId="3" fontId="10" fillId="0" borderId="54" xfId="4" applyNumberFormat="1" applyFont="1" applyBorder="1"/>
    <xf numFmtId="3" fontId="10" fillId="0" borderId="79" xfId="4" applyNumberFormat="1" applyFont="1" applyBorder="1"/>
    <xf numFmtId="3" fontId="10" fillId="0" borderId="23" xfId="4" applyNumberFormat="1" applyFont="1" applyBorder="1"/>
    <xf numFmtId="3" fontId="10" fillId="0" borderId="21" xfId="4" applyNumberFormat="1" applyFont="1" applyBorder="1"/>
    <xf numFmtId="9" fontId="19" fillId="0" borderId="12" xfId="4" applyNumberFormat="1" applyFont="1" applyBorder="1"/>
    <xf numFmtId="3" fontId="10" fillId="0" borderId="24" xfId="4" applyNumberFormat="1" applyFont="1" applyBorder="1"/>
    <xf numFmtId="3" fontId="10" fillId="0" borderId="49" xfId="4" applyNumberFormat="1" applyFont="1" applyBorder="1"/>
    <xf numFmtId="3" fontId="10" fillId="0" borderId="68" xfId="4" applyNumberFormat="1" applyFont="1" applyBorder="1"/>
    <xf numFmtId="3" fontId="10" fillId="0" borderId="22" xfId="4" applyNumberFormat="1" applyFont="1" applyBorder="1"/>
    <xf numFmtId="3" fontId="10" fillId="12" borderId="26" xfId="4" applyNumberFormat="1" applyFont="1" applyFill="1" applyBorder="1"/>
    <xf numFmtId="3" fontId="10" fillId="12" borderId="27" xfId="4" applyNumberFormat="1" applyFont="1" applyFill="1" applyBorder="1"/>
    <xf numFmtId="3" fontId="10" fillId="12" borderId="37" xfId="4" applyNumberFormat="1" applyFont="1" applyFill="1" applyBorder="1"/>
    <xf numFmtId="9" fontId="10" fillId="0" borderId="68" xfId="4" applyNumberFormat="1" applyFont="1" applyBorder="1"/>
    <xf numFmtId="9" fontId="10" fillId="12" borderId="27" xfId="4" applyNumberFormat="1" applyFont="1" applyFill="1" applyBorder="1"/>
    <xf numFmtId="3" fontId="10" fillId="0" borderId="0" xfId="4" applyNumberFormat="1" applyFont="1" applyBorder="1"/>
    <xf numFmtId="9" fontId="10" fillId="12" borderId="0" xfId="4" applyNumberFormat="1" applyFont="1" applyFill="1" applyBorder="1"/>
    <xf numFmtId="0" fontId="10" fillId="0" borderId="0" xfId="4" applyFont="1" applyBorder="1"/>
    <xf numFmtId="0" fontId="4" fillId="11" borderId="23" xfId="4" applyFont="1" applyFill="1" applyBorder="1" applyAlignment="1"/>
    <xf numFmtId="0" fontId="28" fillId="0" borderId="0" xfId="4" applyFont="1"/>
    <xf numFmtId="3" fontId="11" fillId="0" borderId="39" xfId="2" applyNumberFormat="1" applyFont="1" applyBorder="1" applyAlignment="1">
      <alignment vertical="center"/>
    </xf>
    <xf numFmtId="3" fontId="11" fillId="0" borderId="11" xfId="2" applyNumberFormat="1" applyFont="1" applyBorder="1" applyAlignment="1">
      <alignment vertical="center"/>
    </xf>
    <xf numFmtId="4" fontId="11" fillId="0" borderId="12" xfId="2" applyNumberFormat="1" applyFont="1" applyBorder="1" applyAlignment="1">
      <alignment vertical="center"/>
    </xf>
    <xf numFmtId="3" fontId="11" fillId="0" borderId="2" xfId="2" applyNumberFormat="1" applyFont="1" applyBorder="1" applyAlignment="1">
      <alignment vertical="center"/>
    </xf>
    <xf numFmtId="9" fontId="11" fillId="0" borderId="38" xfId="2" applyNumberFormat="1" applyFont="1" applyBorder="1" applyAlignment="1">
      <alignment vertical="center"/>
    </xf>
    <xf numFmtId="4" fontId="11" fillId="0" borderId="40" xfId="2" applyNumberFormat="1" applyFont="1" applyBorder="1" applyAlignment="1">
      <alignment vertical="center"/>
    </xf>
    <xf numFmtId="9" fontId="11" fillId="0" borderId="3" xfId="2" applyNumberFormat="1" applyFont="1" applyBorder="1" applyAlignment="1">
      <alignment vertical="center"/>
    </xf>
    <xf numFmtId="3" fontId="10" fillId="0" borderId="39" xfId="2" applyNumberFormat="1" applyFont="1" applyBorder="1" applyAlignment="1">
      <alignment vertical="center"/>
    </xf>
    <xf numFmtId="3" fontId="10" fillId="0" borderId="11" xfId="2" applyNumberFormat="1" applyFont="1" applyBorder="1" applyAlignment="1">
      <alignment vertical="center"/>
    </xf>
    <xf numFmtId="4" fontId="10" fillId="0" borderId="12" xfId="2" applyNumberFormat="1" applyFont="1" applyBorder="1" applyAlignment="1">
      <alignment vertical="center"/>
    </xf>
    <xf numFmtId="9" fontId="10" fillId="0" borderId="38" xfId="2" applyNumberFormat="1" applyFont="1" applyBorder="1" applyAlignment="1">
      <alignment vertical="center"/>
    </xf>
    <xf numFmtId="3" fontId="11" fillId="2" borderId="17" xfId="2" applyNumberFormat="1" applyFont="1" applyFill="1" applyBorder="1" applyAlignment="1">
      <alignment vertical="center"/>
    </xf>
    <xf numFmtId="4" fontId="11" fillId="2" borderId="17" xfId="2" applyNumberFormat="1" applyFont="1" applyFill="1" applyBorder="1" applyAlignment="1">
      <alignment vertical="center"/>
    </xf>
    <xf numFmtId="9" fontId="11" fillId="3" borderId="4" xfId="2" applyNumberFormat="1" applyFont="1" applyFill="1" applyBorder="1" applyAlignment="1">
      <alignment vertical="center"/>
    </xf>
    <xf numFmtId="9" fontId="11" fillId="3" borderId="3" xfId="2" applyNumberFormat="1" applyFont="1" applyFill="1" applyBorder="1" applyAlignment="1">
      <alignment vertical="center"/>
    </xf>
    <xf numFmtId="0" fontId="2" fillId="0" borderId="23" xfId="4" applyFill="1" applyBorder="1"/>
    <xf numFmtId="0" fontId="2" fillId="4" borderId="1" xfId="0" applyFont="1" applyFill="1" applyBorder="1" applyAlignment="1">
      <alignment horizontal="left" vertical="center" wrapText="1"/>
    </xf>
    <xf numFmtId="0" fontId="2" fillId="4" borderId="52" xfId="0" applyFont="1" applyFill="1" applyBorder="1" applyAlignment="1">
      <alignment horizontal="left" vertical="center" wrapText="1"/>
    </xf>
    <xf numFmtId="0" fontId="2" fillId="4" borderId="22" xfId="0" applyFont="1" applyFill="1" applyBorder="1" applyAlignment="1">
      <alignment horizontal="left" vertical="center" wrapText="1"/>
    </xf>
    <xf numFmtId="0" fontId="3" fillId="0" borderId="0" xfId="4" applyFont="1" applyAlignment="1">
      <alignment horizontal="left" vertical="center" wrapText="1"/>
    </xf>
    <xf numFmtId="0" fontId="7" fillId="5" borderId="53" xfId="4" applyFont="1" applyFill="1" applyBorder="1" applyAlignment="1">
      <alignment horizontal="center" vertical="center" wrapText="1"/>
    </xf>
    <xf numFmtId="0" fontId="7" fillId="5" borderId="55" xfId="4" applyFont="1" applyFill="1" applyBorder="1" applyAlignment="1">
      <alignment horizontal="center" vertical="center" wrapText="1"/>
    </xf>
    <xf numFmtId="0" fontId="7" fillId="5" borderId="25" xfId="4" applyFont="1" applyFill="1" applyBorder="1" applyAlignment="1">
      <alignment horizontal="center" vertical="center" wrapText="1"/>
    </xf>
    <xf numFmtId="0" fontId="7" fillId="5" borderId="49" xfId="4" applyFont="1" applyFill="1" applyBorder="1" applyAlignment="1">
      <alignment horizontal="center" vertical="center" wrapText="1"/>
    </xf>
    <xf numFmtId="0" fontId="19" fillId="0" borderId="56" xfId="4" applyFont="1" applyBorder="1" applyAlignment="1">
      <alignment horizontal="center" vertical="center" wrapText="1"/>
    </xf>
    <xf numFmtId="0" fontId="19" fillId="0" borderId="12" xfId="4" applyFont="1" applyBorder="1" applyAlignment="1">
      <alignment horizontal="center" vertical="center" wrapText="1"/>
    </xf>
    <xf numFmtId="0" fontId="19" fillId="0" borderId="56" xfId="4" applyFont="1" applyBorder="1" applyAlignment="1">
      <alignment horizontal="center" vertical="center"/>
    </xf>
    <xf numFmtId="0" fontId="19" fillId="0" borderId="12" xfId="4" applyFont="1" applyBorder="1" applyAlignment="1">
      <alignment horizontal="center" vertical="center"/>
    </xf>
    <xf numFmtId="0" fontId="3" fillId="0" borderId="57" xfId="4" applyFont="1" applyBorder="1" applyAlignment="1">
      <alignment horizontal="center" vertical="center" wrapText="1"/>
    </xf>
    <xf numFmtId="0" fontId="3" fillId="0" borderId="20" xfId="4" applyFont="1" applyBorder="1" applyAlignment="1">
      <alignment horizontal="center" vertical="center" wrapText="1"/>
    </xf>
    <xf numFmtId="0" fontId="7" fillId="5" borderId="43" xfId="4" applyFont="1" applyFill="1" applyBorder="1" applyAlignment="1">
      <alignment horizontal="center" vertical="center" wrapText="1"/>
    </xf>
    <xf numFmtId="0" fontId="7" fillId="5" borderId="20" xfId="4" applyFont="1" applyFill="1" applyBorder="1" applyAlignment="1">
      <alignment horizontal="center" vertical="center" wrapText="1"/>
    </xf>
    <xf numFmtId="49" fontId="7" fillId="5" borderId="64" xfId="3" applyFont="1" applyFill="1" applyBorder="1" applyAlignment="1">
      <alignment horizontal="center" vertical="center" wrapText="1"/>
    </xf>
    <xf numFmtId="49" fontId="7" fillId="5" borderId="19" xfId="3" applyFont="1" applyFill="1" applyBorder="1" applyAlignment="1">
      <alignment horizontal="center" vertical="center" wrapText="1"/>
    </xf>
    <xf numFmtId="49" fontId="7" fillId="5" borderId="10" xfId="3" applyFont="1" applyFill="1" applyBorder="1" applyAlignment="1">
      <alignment horizontal="center" vertical="center" wrapText="1"/>
    </xf>
    <xf numFmtId="49" fontId="7" fillId="5" borderId="9" xfId="3" applyFont="1" applyFill="1" applyBorder="1" applyAlignment="1">
      <alignment horizontal="center" vertical="center" wrapText="1"/>
    </xf>
    <xf numFmtId="49" fontId="7" fillId="5" borderId="34" xfId="3" applyFont="1" applyFill="1" applyBorder="1" applyAlignment="1">
      <alignment horizontal="center" vertical="center" wrapText="1"/>
    </xf>
    <xf numFmtId="0" fontId="7" fillId="5" borderId="10" xfId="4" applyFont="1" applyFill="1" applyBorder="1" applyAlignment="1">
      <alignment horizontal="center" vertical="center"/>
    </xf>
    <xf numFmtId="0" fontId="7" fillId="5" borderId="9" xfId="4" applyFont="1" applyFill="1" applyBorder="1" applyAlignment="1">
      <alignment horizontal="center" vertical="center"/>
    </xf>
    <xf numFmtId="0" fontId="7" fillId="5" borderId="64" xfId="4" applyFont="1" applyFill="1" applyBorder="1" applyAlignment="1">
      <alignment horizontal="center" wrapText="1"/>
    </xf>
    <xf numFmtId="0" fontId="7" fillId="5" borderId="34" xfId="4" applyFont="1" applyFill="1" applyBorder="1" applyAlignment="1">
      <alignment horizontal="center" wrapText="1"/>
    </xf>
    <xf numFmtId="0" fontId="7" fillId="5" borderId="17" xfId="4" applyFont="1" applyFill="1" applyBorder="1" applyAlignment="1">
      <alignment horizontal="center" wrapText="1"/>
    </xf>
    <xf numFmtId="0" fontId="7" fillId="5" borderId="18" xfId="4" applyFont="1" applyFill="1" applyBorder="1" applyAlignment="1">
      <alignment horizontal="center" wrapText="1"/>
    </xf>
    <xf numFmtId="0" fontId="7" fillId="5" borderId="16" xfId="4" applyFont="1" applyFill="1" applyBorder="1" applyAlignment="1">
      <alignment horizontal="center" wrapText="1"/>
    </xf>
    <xf numFmtId="0" fontId="23" fillId="5" borderId="4" xfId="4" applyFont="1" applyFill="1" applyBorder="1" applyAlignment="1">
      <alignment horizontal="center" vertical="center"/>
    </xf>
    <xf numFmtId="0" fontId="23" fillId="5" borderId="9" xfId="4" applyFont="1" applyFill="1" applyBorder="1" applyAlignment="1">
      <alignment horizontal="center" vertical="center"/>
    </xf>
    <xf numFmtId="0" fontId="23" fillId="5" borderId="4" xfId="4" applyFont="1" applyFill="1" applyBorder="1" applyAlignment="1">
      <alignment horizontal="center"/>
    </xf>
    <xf numFmtId="0" fontId="23" fillId="5" borderId="18" xfId="4" applyFont="1" applyFill="1" applyBorder="1" applyAlignment="1">
      <alignment horizontal="center"/>
    </xf>
    <xf numFmtId="0" fontId="23" fillId="5" borderId="16" xfId="4" applyFont="1" applyFill="1" applyBorder="1" applyAlignment="1">
      <alignment horizontal="center"/>
    </xf>
    <xf numFmtId="0" fontId="23" fillId="5" borderId="17" xfId="4" applyFont="1" applyFill="1" applyBorder="1" applyAlignment="1">
      <alignment horizontal="center"/>
    </xf>
    <xf numFmtId="49" fontId="11" fillId="5" borderId="54" xfId="3" applyFont="1" applyFill="1" applyBorder="1" applyAlignment="1">
      <alignment horizontal="center" vertical="center" wrapText="1"/>
    </xf>
    <xf numFmtId="49" fontId="11" fillId="5" borderId="24" xfId="3" applyFont="1" applyFill="1" applyBorder="1" applyAlignment="1">
      <alignment horizontal="center" vertical="center" wrapText="1"/>
    </xf>
    <xf numFmtId="0" fontId="11" fillId="5" borderId="10" xfId="4" applyFont="1" applyFill="1" applyBorder="1" applyAlignment="1">
      <alignment horizontal="center" vertical="center"/>
    </xf>
    <xf numFmtId="0" fontId="11" fillId="5" borderId="9" xfId="4" applyFont="1" applyFill="1" applyBorder="1" applyAlignment="1">
      <alignment horizontal="center" vertical="center"/>
    </xf>
    <xf numFmtId="0" fontId="11" fillId="5" borderId="10" xfId="4" applyFont="1" applyFill="1" applyBorder="1" applyAlignment="1">
      <alignment horizontal="center" vertical="center" wrapText="1"/>
    </xf>
    <xf numFmtId="0" fontId="11" fillId="5" borderId="9" xfId="4" applyFont="1" applyFill="1" applyBorder="1" applyAlignment="1">
      <alignment horizontal="center" vertical="center" wrapText="1"/>
    </xf>
    <xf numFmtId="49" fontId="11" fillId="5" borderId="79" xfId="3" applyFont="1" applyFill="1" applyBorder="1" applyAlignment="1">
      <alignment horizontal="center" vertical="center"/>
    </xf>
    <xf numFmtId="49" fontId="11" fillId="5" borderId="54" xfId="3" applyFont="1" applyFill="1" applyBorder="1" applyAlignment="1">
      <alignment horizontal="center" vertical="center"/>
    </xf>
    <xf numFmtId="49" fontId="11" fillId="5" borderId="24" xfId="3" applyFont="1" applyFill="1" applyBorder="1" applyAlignment="1">
      <alignment horizontal="center" vertical="center"/>
    </xf>
    <xf numFmtId="49" fontId="11" fillId="5" borderId="79" xfId="3" applyFont="1" applyFill="1" applyBorder="1" applyAlignment="1">
      <alignment horizontal="center" vertical="center" wrapText="1"/>
    </xf>
    <xf numFmtId="49" fontId="11" fillId="5" borderId="49" xfId="3" applyFont="1" applyFill="1" applyBorder="1" applyAlignment="1">
      <alignment horizontal="center" vertical="center" wrapText="1"/>
    </xf>
    <xf numFmtId="0" fontId="7" fillId="5" borderId="46" xfId="2" applyFont="1" applyFill="1" applyBorder="1" applyAlignment="1">
      <alignment horizontal="center" vertical="center"/>
    </xf>
    <xf numFmtId="0" fontId="7" fillId="5" borderId="50" xfId="2" applyFont="1" applyFill="1" applyBorder="1" applyAlignment="1">
      <alignment horizontal="center" vertical="center"/>
    </xf>
    <xf numFmtId="0" fontId="7" fillId="5" borderId="44" xfId="2" applyFont="1" applyFill="1" applyBorder="1" applyAlignment="1">
      <alignment horizontal="center" vertical="center"/>
    </xf>
    <xf numFmtId="0" fontId="11" fillId="5" borderId="34" xfId="2" applyFont="1" applyFill="1" applyBorder="1" applyAlignment="1">
      <alignment horizontal="center" vertical="center"/>
    </xf>
    <xf numFmtId="0" fontId="11" fillId="5" borderId="17" xfId="2" applyFont="1" applyFill="1" applyBorder="1" applyAlignment="1">
      <alignment horizontal="center" vertical="center"/>
    </xf>
    <xf numFmtId="0" fontId="11" fillId="5" borderId="18" xfId="2" applyFont="1" applyFill="1" applyBorder="1" applyAlignment="1">
      <alignment horizontal="center" vertical="center"/>
    </xf>
    <xf numFmtId="0" fontId="11" fillId="5" borderId="16" xfId="2" applyFont="1" applyFill="1" applyBorder="1" applyAlignment="1">
      <alignment horizontal="center" vertical="center"/>
    </xf>
    <xf numFmtId="0" fontId="11" fillId="5" borderId="12" xfId="4" applyFont="1" applyFill="1" applyBorder="1" applyAlignment="1">
      <alignment horizontal="center" vertical="center" wrapText="1"/>
    </xf>
    <xf numFmtId="0" fontId="10" fillId="5" borderId="9" xfId="4" applyFont="1" applyFill="1" applyBorder="1" applyAlignment="1">
      <alignment horizontal="center" vertical="center" wrapText="1"/>
    </xf>
    <xf numFmtId="0" fontId="11" fillId="5" borderId="18" xfId="4" applyFont="1" applyFill="1" applyBorder="1" applyAlignment="1">
      <alignment horizontal="center"/>
    </xf>
    <xf numFmtId="0" fontId="11" fillId="5" borderId="17" xfId="4" applyFont="1" applyFill="1" applyBorder="1" applyAlignment="1">
      <alignment horizontal="center"/>
    </xf>
    <xf numFmtId="0" fontId="11" fillId="5" borderId="16" xfId="4" applyFont="1" applyFill="1" applyBorder="1" applyAlignment="1">
      <alignment horizontal="center"/>
    </xf>
    <xf numFmtId="0" fontId="11" fillId="5" borderId="17" xfId="4" applyFont="1" applyFill="1" applyBorder="1" applyAlignment="1">
      <alignment horizontal="center" wrapText="1"/>
    </xf>
    <xf numFmtId="0" fontId="11" fillId="5" borderId="16" xfId="4" applyFont="1" applyFill="1" applyBorder="1" applyAlignment="1">
      <alignment horizontal="center" wrapText="1"/>
    </xf>
    <xf numFmtId="0" fontId="11" fillId="5" borderId="79" xfId="2" applyFont="1" applyFill="1" applyBorder="1" applyAlignment="1">
      <alignment horizontal="center" vertical="center" wrapText="1"/>
    </xf>
    <xf numFmtId="0" fontId="11" fillId="5" borderId="26" xfId="2" applyFont="1" applyFill="1" applyBorder="1" applyAlignment="1">
      <alignment horizontal="center" vertical="center" wrapText="1"/>
    </xf>
    <xf numFmtId="0" fontId="11" fillId="5" borderId="25" xfId="2" applyFont="1" applyFill="1" applyBorder="1" applyAlignment="1">
      <alignment horizontal="center" vertical="center" wrapText="1"/>
    </xf>
    <xf numFmtId="0" fontId="11" fillId="5" borderId="28" xfId="2" applyFont="1" applyFill="1" applyBorder="1" applyAlignment="1">
      <alignment horizontal="center" vertical="center" wrapText="1"/>
    </xf>
    <xf numFmtId="0" fontId="11" fillId="5" borderId="24" xfId="2" applyFont="1" applyFill="1" applyBorder="1" applyAlignment="1">
      <alignment horizontal="center" vertical="center" wrapText="1"/>
    </xf>
    <xf numFmtId="0" fontId="11" fillId="5" borderId="80" xfId="2" applyFont="1" applyFill="1" applyBorder="1" applyAlignment="1">
      <alignment horizontal="center" vertical="center" wrapText="1"/>
    </xf>
    <xf numFmtId="0" fontId="11" fillId="5" borderId="64" xfId="2" applyFont="1" applyFill="1" applyBorder="1" applyAlignment="1">
      <alignment horizontal="center" vertical="center" wrapText="1"/>
    </xf>
    <xf numFmtId="0" fontId="11" fillId="5" borderId="17" xfId="2" applyFont="1" applyFill="1" applyBorder="1" applyAlignment="1">
      <alignment horizontal="center" vertical="center" wrapText="1"/>
    </xf>
    <xf numFmtId="0" fontId="11" fillId="5" borderId="46" xfId="2" applyFont="1" applyFill="1" applyBorder="1" applyAlignment="1">
      <alignment horizontal="center" vertical="center" wrapText="1"/>
    </xf>
    <xf numFmtId="0" fontId="11" fillId="5" borderId="49" xfId="2" applyFont="1" applyFill="1" applyBorder="1" applyAlignment="1">
      <alignment horizontal="center" vertical="center" wrapText="1"/>
    </xf>
    <xf numFmtId="0" fontId="11" fillId="5" borderId="37" xfId="2" applyFont="1" applyFill="1" applyBorder="1" applyAlignment="1">
      <alignment horizontal="center" vertical="center" wrapText="1"/>
    </xf>
    <xf numFmtId="0" fontId="11" fillId="5" borderId="47" xfId="2" applyFont="1" applyFill="1" applyBorder="1" applyAlignment="1">
      <alignment horizontal="center" vertical="center" wrapText="1"/>
    </xf>
    <xf numFmtId="0" fontId="11" fillId="5" borderId="48" xfId="2" applyFont="1" applyFill="1" applyBorder="1" applyAlignment="1">
      <alignment horizontal="center" vertical="center" wrapText="1"/>
    </xf>
    <xf numFmtId="0" fontId="11" fillId="5" borderId="10" xfId="2" applyFont="1" applyFill="1" applyBorder="1" applyAlignment="1">
      <alignment horizontal="center" vertical="center" wrapText="1"/>
    </xf>
    <xf numFmtId="0" fontId="11" fillId="5" borderId="4" xfId="2" applyFont="1" applyFill="1" applyBorder="1" applyAlignment="1">
      <alignment horizontal="center" vertical="center" wrapText="1"/>
    </xf>
    <xf numFmtId="0" fontId="11" fillId="5" borderId="10" xfId="2" applyFont="1" applyFill="1" applyBorder="1" applyAlignment="1">
      <alignment horizontal="center" vertical="center"/>
    </xf>
    <xf numFmtId="0" fontId="11" fillId="5" borderId="9" xfId="2" applyFont="1" applyFill="1" applyBorder="1" applyAlignment="1">
      <alignment horizontal="center" vertical="center"/>
    </xf>
    <xf numFmtId="0" fontId="11" fillId="6" borderId="4" xfId="4" applyFont="1" applyFill="1" applyBorder="1" applyAlignment="1">
      <alignment horizontal="center" vertical="center"/>
    </xf>
    <xf numFmtId="0" fontId="11" fillId="6" borderId="12" xfId="4" applyFont="1" applyFill="1" applyBorder="1" applyAlignment="1">
      <alignment horizontal="center" vertical="center"/>
    </xf>
    <xf numFmtId="0" fontId="11" fillId="6" borderId="17" xfId="4" applyFont="1" applyFill="1" applyBorder="1" applyAlignment="1">
      <alignment horizontal="center"/>
    </xf>
    <xf numFmtId="0" fontId="11" fillId="6" borderId="18" xfId="4" applyFont="1" applyFill="1" applyBorder="1" applyAlignment="1">
      <alignment horizontal="center"/>
    </xf>
    <xf numFmtId="0" fontId="11" fillId="5" borderId="10"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18" xfId="0" applyFont="1" applyFill="1" applyBorder="1" applyAlignment="1">
      <alignment horizontal="center" vertical="center" wrapText="1"/>
    </xf>
    <xf numFmtId="0" fontId="11" fillId="5" borderId="17" xfId="0" applyFont="1" applyFill="1" applyBorder="1" applyAlignment="1">
      <alignment horizontal="center" vertical="center" wrapText="1"/>
    </xf>
    <xf numFmtId="0" fontId="11" fillId="5" borderId="16" xfId="0" applyFont="1" applyFill="1" applyBorder="1" applyAlignment="1">
      <alignment horizontal="center" vertical="center" wrapText="1"/>
    </xf>
    <xf numFmtId="0" fontId="11" fillId="5" borderId="29"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5" borderId="30" xfId="0" applyFont="1" applyFill="1" applyBorder="1" applyAlignment="1">
      <alignment horizontal="center" vertical="center" wrapText="1"/>
    </xf>
  </cellXfs>
  <cellStyles count="8">
    <cellStyle name="Millares" xfId="5" builtinId="3"/>
    <cellStyle name="Normal" xfId="0" builtinId="0"/>
    <cellStyle name="Normal 2" xfId="4" xr:uid="{00000000-0005-0000-0000-000002000000}"/>
    <cellStyle name="Normal 3" xfId="6" xr:uid="{00000000-0005-0000-0000-000003000000}"/>
    <cellStyle name="Normal 3 2" xfId="7" xr:uid="{00000000-0005-0000-0000-000004000000}"/>
    <cellStyle name="Normal_ESTR98" xfId="1" xr:uid="{00000000-0005-0000-0000-000005000000}"/>
    <cellStyle name="Normal_PLAZAS98" xfId="2" xr:uid="{00000000-0005-0000-0000-000006000000}"/>
    <cellStyle name="Normal_SPGG98" xfId="3"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oneCellAnchor>
    <xdr:from>
      <xdr:col>1</xdr:col>
      <xdr:colOff>0</xdr:colOff>
      <xdr:row>8</xdr:row>
      <xdr:rowOff>0</xdr:rowOff>
    </xdr:from>
    <xdr:ext cx="2129762" cy="581025"/>
    <xdr:sp macro="" textlink="">
      <xdr:nvSpPr>
        <xdr:cNvPr id="2" name="Rectángulo 1">
          <a:extLst>
            <a:ext uri="{FF2B5EF4-FFF2-40B4-BE49-F238E27FC236}">
              <a16:creationId xmlns:a16="http://schemas.microsoft.com/office/drawing/2014/main" id="{7853D4CF-06C7-42CC-B440-6308675D2E2B}"/>
            </a:ext>
          </a:extLst>
        </xdr:cNvPr>
        <xdr:cNvSpPr/>
      </xdr:nvSpPr>
      <xdr:spPr>
        <a:xfrm>
          <a:off x="4486275" y="1485900"/>
          <a:ext cx="2129762" cy="581025"/>
        </a:xfrm>
        <a:prstGeom prst="rect">
          <a:avLst/>
        </a:prstGeom>
        <a:noFill/>
      </xdr:spPr>
      <xdr:txBody>
        <a:bodyPr wrap="square" lIns="91440" tIns="45720" rIns="91440" bIns="45720">
          <a:noAutofit/>
        </a:bodyPr>
        <a:lstStyle/>
        <a:p>
          <a:pPr algn="ctr"/>
          <a:r>
            <a:rPr lang="es-ES" sz="2400" b="1" cap="none" spc="0">
              <a:ln w="0"/>
              <a:solidFill>
                <a:schemeClr val="tx1"/>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NO APLICA</a:t>
          </a:r>
        </a:p>
      </xdr:txBody>
    </xdr:sp>
    <xdr:clientData/>
  </xdr:oneCellAnchor>
  <xdr:oneCellAnchor>
    <xdr:from>
      <xdr:col>1</xdr:col>
      <xdr:colOff>0</xdr:colOff>
      <xdr:row>23</xdr:row>
      <xdr:rowOff>0</xdr:rowOff>
    </xdr:from>
    <xdr:ext cx="2129762" cy="581025"/>
    <xdr:sp macro="" textlink="">
      <xdr:nvSpPr>
        <xdr:cNvPr id="3" name="Rectángulo 2">
          <a:extLst>
            <a:ext uri="{FF2B5EF4-FFF2-40B4-BE49-F238E27FC236}">
              <a16:creationId xmlns:a16="http://schemas.microsoft.com/office/drawing/2014/main" id="{D814FA75-D317-4059-ADE1-13060F1897DD}"/>
            </a:ext>
          </a:extLst>
        </xdr:cNvPr>
        <xdr:cNvSpPr/>
      </xdr:nvSpPr>
      <xdr:spPr>
        <a:xfrm>
          <a:off x="4486275" y="4229100"/>
          <a:ext cx="2129762" cy="581025"/>
        </a:xfrm>
        <a:prstGeom prst="rect">
          <a:avLst/>
        </a:prstGeom>
        <a:noFill/>
      </xdr:spPr>
      <xdr:txBody>
        <a:bodyPr wrap="square" lIns="91440" tIns="45720" rIns="91440" bIns="45720">
          <a:noAutofit/>
        </a:bodyPr>
        <a:lstStyle/>
        <a:p>
          <a:pPr algn="ctr"/>
          <a:r>
            <a:rPr lang="es-ES" sz="2400" b="1" cap="none" spc="0">
              <a:ln w="0"/>
              <a:solidFill>
                <a:schemeClr val="tx1"/>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NO APLICA</a:t>
          </a:r>
        </a:p>
      </xdr:txBody>
    </xdr:sp>
    <xdr:clientData/>
  </xdr:oneCellAnchor>
  <xdr:oneCellAnchor>
    <xdr:from>
      <xdr:col>1</xdr:col>
      <xdr:colOff>0</xdr:colOff>
      <xdr:row>40</xdr:row>
      <xdr:rowOff>0</xdr:rowOff>
    </xdr:from>
    <xdr:ext cx="2129762" cy="581025"/>
    <xdr:sp macro="" textlink="">
      <xdr:nvSpPr>
        <xdr:cNvPr id="4" name="Rectángulo 3">
          <a:extLst>
            <a:ext uri="{FF2B5EF4-FFF2-40B4-BE49-F238E27FC236}">
              <a16:creationId xmlns:a16="http://schemas.microsoft.com/office/drawing/2014/main" id="{EBB0269C-4290-416B-83DA-11D3AA6FC10C}"/>
            </a:ext>
          </a:extLst>
        </xdr:cNvPr>
        <xdr:cNvSpPr/>
      </xdr:nvSpPr>
      <xdr:spPr>
        <a:xfrm>
          <a:off x="4486275" y="7296150"/>
          <a:ext cx="2129762" cy="581025"/>
        </a:xfrm>
        <a:prstGeom prst="rect">
          <a:avLst/>
        </a:prstGeom>
        <a:noFill/>
      </xdr:spPr>
      <xdr:txBody>
        <a:bodyPr wrap="square" lIns="91440" tIns="45720" rIns="91440" bIns="45720">
          <a:noAutofit/>
        </a:bodyPr>
        <a:lstStyle/>
        <a:p>
          <a:pPr algn="ctr"/>
          <a:r>
            <a:rPr lang="es-ES" sz="2400" b="1" cap="none" spc="0">
              <a:ln w="0"/>
              <a:solidFill>
                <a:schemeClr val="tx1"/>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0</xdr:colOff>
      <xdr:row>18</xdr:row>
      <xdr:rowOff>0</xdr:rowOff>
    </xdr:from>
    <xdr:ext cx="5064392" cy="937629"/>
    <xdr:sp macro="" textlink="">
      <xdr:nvSpPr>
        <xdr:cNvPr id="2" name="Rectángulo 1">
          <a:extLst>
            <a:ext uri="{FF2B5EF4-FFF2-40B4-BE49-F238E27FC236}">
              <a16:creationId xmlns:a16="http://schemas.microsoft.com/office/drawing/2014/main" id="{F8EF299B-1040-496F-BC53-0170E31C7BFF}"/>
            </a:ext>
          </a:extLst>
        </xdr:cNvPr>
        <xdr:cNvSpPr/>
      </xdr:nvSpPr>
      <xdr:spPr>
        <a:xfrm>
          <a:off x="3376083" y="3778250"/>
          <a:ext cx="5064392" cy="937629"/>
        </a:xfrm>
        <a:prstGeom prst="rect">
          <a:avLst/>
        </a:prstGeom>
        <a:noFill/>
      </xdr:spPr>
      <xdr:txBody>
        <a:bodyPr wrap="square" lIns="91440" tIns="45720" rIns="91440" bIns="45720">
          <a:spAutoFit/>
        </a:bodyPr>
        <a:lstStyle/>
        <a:p>
          <a:pPr algn="ctr"/>
          <a:r>
            <a:rPr lang="es-E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NO  APLICA</a:t>
          </a:r>
          <a:r>
            <a:rPr lang="es-ES" sz="5400" b="1" cap="none" spc="0" baseline="0">
              <a:ln w="9525">
                <a:solidFill>
                  <a:schemeClr val="bg1"/>
                </a:solidFill>
                <a:prstDash val="solid"/>
              </a:ln>
              <a:solidFill>
                <a:schemeClr val="tx1"/>
              </a:solidFill>
              <a:effectLst>
                <a:outerShdw blurRad="12700" dist="38100" dir="2700000" algn="tl" rotWithShape="0">
                  <a:schemeClr val="bg1">
                    <a:lumMod val="50000"/>
                  </a:schemeClr>
                </a:outerShdw>
              </a:effectLst>
            </a:rPr>
            <a:t> </a:t>
          </a:r>
          <a:endParaRPr lang="es-E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xdr:col>
      <xdr:colOff>358487</xdr:colOff>
      <xdr:row>11</xdr:row>
      <xdr:rowOff>119494</xdr:rowOff>
    </xdr:from>
    <xdr:ext cx="4067837" cy="1031629"/>
    <xdr:sp macro="" textlink="">
      <xdr:nvSpPr>
        <xdr:cNvPr id="2" name="Rectángulo 1">
          <a:extLst>
            <a:ext uri="{FF2B5EF4-FFF2-40B4-BE49-F238E27FC236}">
              <a16:creationId xmlns:a16="http://schemas.microsoft.com/office/drawing/2014/main" id="{6D96CDFC-A36F-44C3-81F5-4577E1AD18A1}"/>
            </a:ext>
          </a:extLst>
        </xdr:cNvPr>
        <xdr:cNvSpPr/>
      </xdr:nvSpPr>
      <xdr:spPr>
        <a:xfrm>
          <a:off x="6947546" y="2304641"/>
          <a:ext cx="4067837" cy="1031629"/>
        </a:xfrm>
        <a:prstGeom prst="rect">
          <a:avLst/>
        </a:prstGeom>
        <a:noFill/>
      </xdr:spPr>
      <xdr:txBody>
        <a:bodyPr wrap="square" lIns="91440" tIns="45720" rIns="91440" bIns="45720">
          <a:spAutoFit/>
        </a:bodyPr>
        <a:lstStyle/>
        <a:p>
          <a:pPr algn="ctr"/>
          <a:r>
            <a:rPr lang="es-ES" sz="6000" b="1" cap="none" spc="0">
              <a:ln w="6600">
                <a:solidFill>
                  <a:schemeClr val="accent2"/>
                </a:solidFill>
                <a:prstDash val="solid"/>
              </a:ln>
              <a:solidFill>
                <a:srgbClr val="FFFFFF"/>
              </a:solidFill>
              <a:effectLst>
                <a:outerShdw dist="38100" dir="2700000" algn="tl" rotWithShape="0">
                  <a:schemeClr val="accent2"/>
                </a:outerShdw>
              </a:effectLst>
            </a:rPr>
            <a:t>NO APLICA </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212911</xdr:colOff>
      <xdr:row>6</xdr:row>
      <xdr:rowOff>112059</xdr:rowOff>
    </xdr:from>
    <xdr:ext cx="4067837" cy="1031629"/>
    <xdr:sp macro="" textlink="">
      <xdr:nvSpPr>
        <xdr:cNvPr id="2" name="Rectángulo 1">
          <a:extLst>
            <a:ext uri="{FF2B5EF4-FFF2-40B4-BE49-F238E27FC236}">
              <a16:creationId xmlns:a16="http://schemas.microsoft.com/office/drawing/2014/main" id="{C5747948-BF6D-4C4A-B7C2-31D6105CFE92}"/>
            </a:ext>
          </a:extLst>
        </xdr:cNvPr>
        <xdr:cNvSpPr/>
      </xdr:nvSpPr>
      <xdr:spPr>
        <a:xfrm>
          <a:off x="4112558" y="1994647"/>
          <a:ext cx="4067837" cy="1031629"/>
        </a:xfrm>
        <a:prstGeom prst="rect">
          <a:avLst/>
        </a:prstGeom>
        <a:noFill/>
      </xdr:spPr>
      <xdr:txBody>
        <a:bodyPr wrap="square" lIns="91440" tIns="45720" rIns="91440" bIns="45720">
          <a:spAutoFit/>
        </a:bodyPr>
        <a:lstStyle/>
        <a:p>
          <a:pPr algn="ctr"/>
          <a:r>
            <a:rPr lang="es-ES" sz="6000" b="1" cap="none" spc="0">
              <a:ln w="6600">
                <a:solidFill>
                  <a:schemeClr val="accent2"/>
                </a:solidFill>
                <a:prstDash val="solid"/>
              </a:ln>
              <a:solidFill>
                <a:srgbClr val="FFFFFF"/>
              </a:solidFill>
              <a:effectLst>
                <a:outerShdw dist="38100" dir="2700000" algn="tl" rotWithShape="0">
                  <a:schemeClr val="accent2"/>
                </a:outerShdw>
              </a:effectLst>
            </a:rPr>
            <a:t>NO APLICA </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FF00"/>
  </sheetPr>
  <dimension ref="A1:SR34"/>
  <sheetViews>
    <sheetView view="pageLayout" topLeftCell="A10" zoomScaleNormal="100" zoomScaleSheetLayoutView="100" workbookViewId="0">
      <selection activeCell="B38" sqref="B38"/>
    </sheetView>
  </sheetViews>
  <sheetFormatPr baseColWidth="10" defaultColWidth="11.42578125" defaultRowHeight="12.75"/>
  <cols>
    <col min="1" max="1" width="19.7109375" style="74" customWidth="1"/>
    <col min="2" max="2" width="69.85546875" style="75" customWidth="1"/>
    <col min="3" max="5" width="8.7109375" style="74" customWidth="1"/>
    <col min="6" max="16384" width="11.42578125" style="74"/>
  </cols>
  <sheetData>
    <row r="1" spans="1:512" s="73" customFormat="1" ht="15.75">
      <c r="A1" s="71" t="s">
        <v>193</v>
      </c>
      <c r="B1" s="72"/>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c r="FL1" s="78"/>
      <c r="FM1" s="78"/>
      <c r="FN1" s="78"/>
      <c r="FO1" s="78"/>
      <c r="FP1" s="78"/>
      <c r="FQ1" s="78"/>
      <c r="FR1" s="78"/>
      <c r="FS1" s="78"/>
      <c r="FT1" s="78"/>
      <c r="FU1" s="78"/>
      <c r="FV1" s="78"/>
      <c r="FW1" s="78"/>
      <c r="FX1" s="78"/>
      <c r="FY1" s="78"/>
      <c r="FZ1" s="78"/>
      <c r="GA1" s="78"/>
      <c r="GB1" s="78"/>
      <c r="GC1" s="78"/>
      <c r="GD1" s="78"/>
      <c r="GE1" s="78"/>
      <c r="GF1" s="78"/>
      <c r="GG1" s="78"/>
      <c r="GH1" s="78"/>
      <c r="GI1" s="78"/>
      <c r="GJ1" s="78"/>
      <c r="GK1" s="78"/>
      <c r="GL1" s="78"/>
      <c r="GM1" s="78"/>
      <c r="GN1" s="78"/>
      <c r="GO1" s="78"/>
      <c r="GP1" s="78"/>
      <c r="GQ1" s="78"/>
      <c r="GR1" s="78"/>
      <c r="GS1" s="78"/>
      <c r="GT1" s="78"/>
      <c r="GU1" s="78"/>
      <c r="GV1" s="78"/>
      <c r="GW1" s="78"/>
      <c r="GX1" s="78"/>
      <c r="GY1" s="78"/>
      <c r="GZ1" s="78"/>
      <c r="HA1" s="78"/>
      <c r="HB1" s="78"/>
      <c r="HC1" s="78"/>
      <c r="HD1" s="78"/>
      <c r="HE1" s="78"/>
      <c r="HF1" s="78"/>
      <c r="HG1" s="78"/>
      <c r="HH1" s="78"/>
      <c r="HI1" s="78"/>
      <c r="HJ1" s="78"/>
      <c r="HK1" s="78"/>
      <c r="HL1" s="78"/>
      <c r="HM1" s="78"/>
      <c r="HN1" s="78"/>
      <c r="HO1" s="78"/>
      <c r="HP1" s="78"/>
      <c r="HQ1" s="78"/>
      <c r="HR1" s="78"/>
      <c r="HS1" s="78"/>
      <c r="HT1" s="78"/>
      <c r="HU1" s="78"/>
      <c r="HV1" s="78"/>
      <c r="HW1" s="78"/>
      <c r="HX1" s="78"/>
      <c r="HY1" s="78"/>
      <c r="HZ1" s="78"/>
      <c r="IA1" s="78"/>
      <c r="IB1" s="78"/>
      <c r="IC1" s="78"/>
      <c r="ID1" s="78"/>
      <c r="IE1" s="78"/>
      <c r="IF1" s="78"/>
      <c r="IG1" s="78"/>
      <c r="IH1" s="78"/>
      <c r="II1" s="78"/>
      <c r="IJ1" s="78"/>
      <c r="IK1" s="78"/>
      <c r="IL1" s="78"/>
      <c r="IM1" s="78"/>
      <c r="IN1" s="78"/>
      <c r="IO1" s="78"/>
      <c r="IP1" s="78"/>
      <c r="IQ1" s="78"/>
      <c r="IR1" s="78"/>
      <c r="IS1" s="78"/>
      <c r="IT1" s="78"/>
      <c r="IU1" s="78"/>
      <c r="IV1" s="78"/>
      <c r="IW1" s="78"/>
      <c r="IX1" s="78"/>
      <c r="IY1" s="78"/>
      <c r="IZ1" s="78"/>
      <c r="JA1" s="78"/>
      <c r="JB1" s="78"/>
      <c r="JC1" s="78"/>
      <c r="JD1" s="78"/>
      <c r="JE1" s="78"/>
      <c r="JF1" s="78"/>
      <c r="JG1" s="78"/>
      <c r="JH1" s="78"/>
      <c r="JI1" s="78"/>
      <c r="JJ1" s="78"/>
      <c r="JK1" s="78"/>
      <c r="JL1" s="78"/>
      <c r="JM1" s="78"/>
      <c r="JN1" s="78"/>
      <c r="JO1" s="78"/>
      <c r="JP1" s="78"/>
      <c r="JQ1" s="78"/>
      <c r="JR1" s="78"/>
      <c r="JS1" s="78"/>
      <c r="JT1" s="78"/>
      <c r="JU1" s="78"/>
      <c r="JV1" s="78"/>
      <c r="JW1" s="78"/>
      <c r="JX1" s="78"/>
      <c r="JY1" s="78"/>
      <c r="JZ1" s="78"/>
      <c r="KA1" s="78"/>
      <c r="KB1" s="78"/>
      <c r="KC1" s="78"/>
      <c r="KD1" s="78"/>
      <c r="KE1" s="78"/>
      <c r="KF1" s="78"/>
      <c r="KG1" s="78"/>
      <c r="KH1" s="78"/>
      <c r="KI1" s="78"/>
      <c r="KJ1" s="78"/>
      <c r="KK1" s="78"/>
      <c r="KL1" s="78"/>
      <c r="KM1" s="78"/>
      <c r="KN1" s="78"/>
      <c r="KO1" s="78"/>
      <c r="KP1" s="78"/>
      <c r="KQ1" s="78"/>
      <c r="KR1" s="78"/>
      <c r="KS1" s="78"/>
      <c r="KT1" s="78"/>
      <c r="KU1" s="78"/>
      <c r="KV1" s="78"/>
      <c r="KW1" s="78"/>
      <c r="KX1" s="78"/>
      <c r="KY1" s="78"/>
      <c r="KZ1" s="78"/>
      <c r="LA1" s="78"/>
      <c r="LB1" s="78"/>
      <c r="LC1" s="78"/>
      <c r="LD1" s="78"/>
      <c r="LE1" s="78"/>
      <c r="LF1" s="78"/>
      <c r="LG1" s="78"/>
      <c r="LH1" s="78"/>
      <c r="LI1" s="78"/>
      <c r="LJ1" s="78"/>
      <c r="LK1" s="78"/>
      <c r="LL1" s="78"/>
      <c r="LM1" s="78"/>
      <c r="LN1" s="78"/>
      <c r="LO1" s="78"/>
      <c r="LP1" s="78"/>
      <c r="LQ1" s="78"/>
      <c r="LR1" s="78"/>
      <c r="LS1" s="78"/>
      <c r="LT1" s="78"/>
      <c r="LU1" s="78"/>
      <c r="LV1" s="78"/>
      <c r="LW1" s="78"/>
      <c r="LX1" s="78"/>
      <c r="LY1" s="78"/>
      <c r="LZ1" s="78"/>
      <c r="MA1" s="78"/>
      <c r="MB1" s="78"/>
      <c r="MC1" s="78"/>
      <c r="MD1" s="78"/>
      <c r="ME1" s="78"/>
      <c r="MF1" s="78"/>
      <c r="MG1" s="78"/>
      <c r="MH1" s="78"/>
      <c r="MI1" s="78"/>
      <c r="MJ1" s="78"/>
      <c r="MK1" s="78"/>
      <c r="ML1" s="78"/>
      <c r="MM1" s="78"/>
      <c r="MN1" s="78"/>
      <c r="MO1" s="78"/>
      <c r="MP1" s="78"/>
      <c r="MQ1" s="78"/>
      <c r="MR1" s="78"/>
      <c r="MS1" s="78"/>
      <c r="MT1" s="78"/>
      <c r="MU1" s="78"/>
      <c r="MV1" s="78"/>
      <c r="MW1" s="78"/>
      <c r="MX1" s="78"/>
      <c r="MY1" s="78"/>
      <c r="MZ1" s="78"/>
      <c r="NA1" s="78"/>
      <c r="NB1" s="78"/>
      <c r="NC1" s="78"/>
      <c r="ND1" s="78"/>
      <c r="NE1" s="78"/>
      <c r="NF1" s="78"/>
      <c r="NG1" s="78"/>
      <c r="NH1" s="78"/>
      <c r="NI1" s="78"/>
      <c r="NJ1" s="78"/>
      <c r="NK1" s="78"/>
      <c r="NL1" s="78"/>
      <c r="NM1" s="78"/>
      <c r="NN1" s="78"/>
      <c r="NO1" s="78"/>
      <c r="NP1" s="78"/>
      <c r="NQ1" s="78"/>
      <c r="NR1" s="78"/>
      <c r="NS1" s="78"/>
      <c r="NT1" s="78"/>
      <c r="NU1" s="78"/>
      <c r="NV1" s="78"/>
      <c r="NW1" s="78"/>
      <c r="NX1" s="78"/>
      <c r="NY1" s="78"/>
      <c r="NZ1" s="78"/>
      <c r="OA1" s="78"/>
      <c r="OB1" s="78"/>
      <c r="OC1" s="78"/>
      <c r="OD1" s="78"/>
      <c r="OE1" s="78"/>
      <c r="OF1" s="78"/>
      <c r="OG1" s="78"/>
      <c r="OH1" s="78"/>
      <c r="OI1" s="78"/>
      <c r="OJ1" s="78"/>
      <c r="OK1" s="78"/>
      <c r="OL1" s="78"/>
      <c r="OM1" s="78"/>
      <c r="ON1" s="78"/>
      <c r="OO1" s="78"/>
      <c r="OP1" s="78"/>
      <c r="OQ1" s="78"/>
      <c r="OR1" s="78"/>
      <c r="OS1" s="78"/>
      <c r="OT1" s="78"/>
      <c r="OU1" s="78"/>
      <c r="OV1" s="78"/>
      <c r="OW1" s="78"/>
      <c r="OX1" s="78"/>
      <c r="OY1" s="78"/>
      <c r="OZ1" s="78"/>
      <c r="PA1" s="78"/>
      <c r="PB1" s="78"/>
      <c r="PC1" s="78"/>
      <c r="PD1" s="78"/>
      <c r="PE1" s="78"/>
      <c r="PF1" s="78"/>
      <c r="PG1" s="78"/>
      <c r="PH1" s="78"/>
      <c r="PI1" s="78"/>
      <c r="PJ1" s="78"/>
      <c r="PK1" s="78"/>
      <c r="PL1" s="78"/>
      <c r="PM1" s="78"/>
      <c r="PN1" s="78"/>
      <c r="PO1" s="78"/>
      <c r="PP1" s="78"/>
      <c r="PQ1" s="78"/>
      <c r="PR1" s="78"/>
      <c r="PS1" s="78"/>
      <c r="PT1" s="78"/>
      <c r="PU1" s="78"/>
      <c r="PV1" s="78"/>
      <c r="PW1" s="78"/>
      <c r="PX1" s="78"/>
      <c r="PY1" s="78"/>
      <c r="PZ1" s="78"/>
      <c r="QA1" s="78"/>
      <c r="QB1" s="78"/>
      <c r="QC1" s="78"/>
      <c r="QD1" s="78"/>
      <c r="QE1" s="78"/>
      <c r="QF1" s="78"/>
      <c r="QG1" s="78"/>
      <c r="QH1" s="78"/>
      <c r="QI1" s="78"/>
      <c r="QJ1" s="78"/>
      <c r="QK1" s="78"/>
      <c r="QL1" s="78"/>
      <c r="QM1" s="78"/>
      <c r="QN1" s="78"/>
      <c r="QO1" s="78"/>
      <c r="QP1" s="78"/>
      <c r="QQ1" s="78"/>
      <c r="QR1" s="78"/>
      <c r="QS1" s="78"/>
      <c r="QT1" s="78"/>
      <c r="QU1" s="78"/>
      <c r="QV1" s="78"/>
      <c r="QW1" s="78"/>
      <c r="QX1" s="78"/>
      <c r="QY1" s="78"/>
      <c r="QZ1" s="78"/>
      <c r="RA1" s="78"/>
      <c r="RB1" s="78"/>
      <c r="RC1" s="78"/>
      <c r="RD1" s="78"/>
      <c r="RE1" s="78"/>
      <c r="RF1" s="78"/>
      <c r="RG1" s="78"/>
      <c r="RH1" s="78"/>
      <c r="RI1" s="78"/>
      <c r="RJ1" s="78"/>
      <c r="RK1" s="78"/>
      <c r="RL1" s="78"/>
      <c r="RM1" s="78"/>
      <c r="RN1" s="78"/>
      <c r="RO1" s="78"/>
      <c r="RP1" s="78"/>
      <c r="RQ1" s="78"/>
      <c r="RR1" s="78"/>
      <c r="RS1" s="78"/>
      <c r="RT1" s="78"/>
      <c r="RU1" s="78"/>
      <c r="RV1" s="78"/>
      <c r="RW1" s="78"/>
      <c r="RX1" s="78"/>
      <c r="RY1" s="78"/>
      <c r="RZ1" s="78"/>
      <c r="SA1" s="78"/>
      <c r="SB1" s="78"/>
      <c r="SC1" s="78"/>
      <c r="SD1" s="78"/>
      <c r="SE1" s="78"/>
      <c r="SF1" s="78"/>
      <c r="SG1" s="78"/>
      <c r="SH1" s="78"/>
      <c r="SI1" s="78"/>
      <c r="SJ1" s="78"/>
      <c r="SK1" s="78"/>
      <c r="SL1" s="78"/>
      <c r="SM1" s="78"/>
      <c r="SN1" s="78"/>
      <c r="SO1" s="78"/>
      <c r="SP1" s="78"/>
      <c r="SQ1" s="78"/>
      <c r="SR1" s="78"/>
    </row>
    <row r="2" spans="1:512">
      <c r="C2" s="76"/>
      <c r="D2" s="76"/>
      <c r="E2" s="80"/>
      <c r="F2" s="79"/>
    </row>
    <row r="3" spans="1:512">
      <c r="A3" s="77" t="s">
        <v>213</v>
      </c>
      <c r="E3" s="79"/>
      <c r="F3" s="79"/>
    </row>
    <row r="4" spans="1:512">
      <c r="E4" s="79"/>
      <c r="F4" s="79"/>
    </row>
    <row r="5" spans="1:512" s="125" customFormat="1" ht="27" customHeight="1">
      <c r="A5" s="127" t="s">
        <v>195</v>
      </c>
      <c r="B5" s="515" t="s">
        <v>194</v>
      </c>
      <c r="C5" s="516"/>
      <c r="D5" s="516"/>
      <c r="E5" s="517"/>
      <c r="F5" s="126"/>
    </row>
    <row r="6" spans="1:512">
      <c r="A6" s="77"/>
      <c r="B6" s="124"/>
      <c r="C6" s="125"/>
      <c r="D6" s="125"/>
      <c r="E6" s="126"/>
      <c r="F6" s="79"/>
    </row>
    <row r="7" spans="1:512">
      <c r="A7" s="77" t="s">
        <v>214</v>
      </c>
      <c r="B7" s="124"/>
      <c r="C7" s="125"/>
      <c r="D7" s="125"/>
      <c r="E7" s="126"/>
      <c r="F7" s="79"/>
    </row>
    <row r="8" spans="1:512">
      <c r="A8" s="77"/>
      <c r="B8" s="124"/>
      <c r="C8" s="125"/>
      <c r="D8" s="125"/>
      <c r="E8" s="126"/>
      <c r="F8" s="79"/>
    </row>
    <row r="9" spans="1:512" s="125" customFormat="1" ht="27" customHeight="1">
      <c r="A9" s="127" t="s">
        <v>196</v>
      </c>
      <c r="B9" s="515" t="s">
        <v>230</v>
      </c>
      <c r="C9" s="516"/>
      <c r="D9" s="516"/>
      <c r="E9" s="517"/>
      <c r="F9" s="126"/>
    </row>
    <row r="10" spans="1:512" s="125" customFormat="1" ht="27" customHeight="1">
      <c r="A10" s="127" t="s">
        <v>197</v>
      </c>
      <c r="B10" s="515" t="s">
        <v>231</v>
      </c>
      <c r="C10" s="516"/>
      <c r="D10" s="516"/>
      <c r="E10" s="517"/>
      <c r="F10" s="126"/>
    </row>
    <row r="11" spans="1:512" s="125" customFormat="1" ht="27" customHeight="1">
      <c r="A11" s="127" t="s">
        <v>198</v>
      </c>
      <c r="B11" s="515" t="s">
        <v>232</v>
      </c>
      <c r="C11" s="516"/>
      <c r="D11" s="516"/>
      <c r="E11" s="517"/>
      <c r="F11" s="126"/>
    </row>
    <row r="12" spans="1:512" s="125" customFormat="1" ht="27" customHeight="1">
      <c r="A12" s="127" t="s">
        <v>199</v>
      </c>
      <c r="B12" s="515" t="s">
        <v>233</v>
      </c>
      <c r="C12" s="516"/>
      <c r="D12" s="516"/>
      <c r="E12" s="517"/>
      <c r="F12" s="126"/>
    </row>
    <row r="13" spans="1:512" s="125" customFormat="1" ht="27" customHeight="1">
      <c r="A13" s="127" t="s">
        <v>200</v>
      </c>
      <c r="B13" s="515" t="s">
        <v>234</v>
      </c>
      <c r="C13" s="516"/>
      <c r="D13" s="516"/>
      <c r="E13" s="517"/>
      <c r="F13" s="126"/>
    </row>
    <row r="14" spans="1:512" s="125" customFormat="1" ht="27" customHeight="1">
      <c r="A14" s="127" t="s">
        <v>201</v>
      </c>
      <c r="B14" s="515" t="s">
        <v>235</v>
      </c>
      <c r="C14" s="516"/>
      <c r="D14" s="516"/>
      <c r="E14" s="517"/>
      <c r="F14" s="126"/>
    </row>
    <row r="15" spans="1:512" s="125" customFormat="1" ht="27" customHeight="1">
      <c r="A15" s="127" t="s">
        <v>202</v>
      </c>
      <c r="B15" s="515" t="s">
        <v>236</v>
      </c>
      <c r="C15" s="516"/>
      <c r="D15" s="516"/>
      <c r="E15" s="517"/>
      <c r="F15" s="126"/>
    </row>
    <row r="16" spans="1:512">
      <c r="A16" s="77"/>
      <c r="B16" s="124"/>
      <c r="C16" s="125"/>
      <c r="D16" s="125"/>
      <c r="E16" s="126"/>
      <c r="F16" s="79"/>
    </row>
    <row r="17" spans="1:6">
      <c r="A17" s="77" t="s">
        <v>215</v>
      </c>
      <c r="B17" s="124"/>
      <c r="C17" s="125"/>
      <c r="D17" s="125"/>
      <c r="E17" s="126"/>
      <c r="F17" s="79"/>
    </row>
    <row r="18" spans="1:6">
      <c r="A18" s="77"/>
      <c r="B18" s="124"/>
      <c r="C18" s="125"/>
      <c r="D18" s="125"/>
      <c r="E18" s="126"/>
      <c r="F18" s="79"/>
    </row>
    <row r="19" spans="1:6" s="125" customFormat="1" ht="27" customHeight="1">
      <c r="A19" s="127" t="s">
        <v>203</v>
      </c>
      <c r="B19" s="515" t="s">
        <v>237</v>
      </c>
      <c r="C19" s="516"/>
      <c r="D19" s="516"/>
      <c r="E19" s="517"/>
      <c r="F19" s="126"/>
    </row>
    <row r="20" spans="1:6" s="125" customFormat="1" ht="27" customHeight="1">
      <c r="A20" s="127" t="s">
        <v>204</v>
      </c>
      <c r="B20" s="515" t="s">
        <v>238</v>
      </c>
      <c r="C20" s="516"/>
      <c r="D20" s="516"/>
      <c r="E20" s="517"/>
      <c r="F20" s="126"/>
    </row>
    <row r="21" spans="1:6" s="125" customFormat="1" ht="27" customHeight="1">
      <c r="A21" s="127" t="s">
        <v>205</v>
      </c>
      <c r="B21" s="515" t="s">
        <v>239</v>
      </c>
      <c r="C21" s="516"/>
      <c r="D21" s="516"/>
      <c r="E21" s="517"/>
      <c r="F21" s="126"/>
    </row>
    <row r="22" spans="1:6">
      <c r="A22" s="77"/>
      <c r="B22" s="124"/>
      <c r="C22" s="125"/>
      <c r="D22" s="125"/>
      <c r="E22" s="126"/>
      <c r="F22" s="79"/>
    </row>
    <row r="23" spans="1:6">
      <c r="A23" s="77" t="s">
        <v>216</v>
      </c>
      <c r="B23" s="124"/>
      <c r="C23" s="125"/>
      <c r="D23" s="125"/>
      <c r="E23" s="126"/>
      <c r="F23" s="79"/>
    </row>
    <row r="24" spans="1:6">
      <c r="A24" s="77"/>
      <c r="B24" s="124"/>
      <c r="C24" s="125"/>
      <c r="D24" s="125"/>
      <c r="E24" s="126"/>
      <c r="F24" s="79"/>
    </row>
    <row r="25" spans="1:6" s="125" customFormat="1" ht="27" customHeight="1">
      <c r="A25" s="127" t="s">
        <v>206</v>
      </c>
      <c r="B25" s="515" t="s">
        <v>240</v>
      </c>
      <c r="C25" s="516"/>
      <c r="D25" s="516"/>
      <c r="E25" s="517"/>
      <c r="F25" s="126"/>
    </row>
    <row r="26" spans="1:6" s="125" customFormat="1" ht="27" customHeight="1">
      <c r="A26" s="127" t="s">
        <v>207</v>
      </c>
      <c r="B26" s="515" t="s">
        <v>241</v>
      </c>
      <c r="C26" s="516"/>
      <c r="D26" s="516"/>
      <c r="E26" s="517"/>
      <c r="F26" s="126"/>
    </row>
    <row r="27" spans="1:6" s="125" customFormat="1" ht="27" customHeight="1">
      <c r="A27" s="127" t="s">
        <v>208</v>
      </c>
      <c r="B27" s="515" t="s">
        <v>242</v>
      </c>
      <c r="C27" s="516"/>
      <c r="D27" s="516"/>
      <c r="E27" s="517"/>
      <c r="F27" s="126"/>
    </row>
    <row r="28" spans="1:6" s="125" customFormat="1" ht="27" customHeight="1">
      <c r="A28" s="127" t="s">
        <v>209</v>
      </c>
      <c r="B28" s="515" t="s">
        <v>243</v>
      </c>
      <c r="C28" s="516"/>
      <c r="D28" s="516"/>
      <c r="E28" s="517"/>
      <c r="F28" s="126"/>
    </row>
    <row r="29" spans="1:6" s="125" customFormat="1" ht="27" customHeight="1">
      <c r="A29" s="127" t="s">
        <v>210</v>
      </c>
      <c r="B29" s="515" t="s">
        <v>244</v>
      </c>
      <c r="C29" s="516"/>
      <c r="D29" s="516"/>
      <c r="E29" s="517"/>
      <c r="F29" s="126"/>
    </row>
    <row r="30" spans="1:6">
      <c r="A30" s="77"/>
      <c r="B30" s="124"/>
      <c r="C30" s="125"/>
      <c r="D30" s="125"/>
      <c r="E30" s="126"/>
      <c r="F30" s="79"/>
    </row>
    <row r="31" spans="1:6">
      <c r="A31" s="77" t="s">
        <v>13</v>
      </c>
      <c r="B31" s="124"/>
      <c r="C31" s="125"/>
      <c r="D31" s="125"/>
      <c r="E31" s="126"/>
      <c r="F31" s="79"/>
    </row>
    <row r="32" spans="1:6">
      <c r="A32" s="77"/>
      <c r="B32" s="124"/>
      <c r="C32" s="125"/>
      <c r="D32" s="125"/>
      <c r="E32" s="126"/>
      <c r="F32" s="79"/>
    </row>
    <row r="33" spans="1:6" s="125" customFormat="1" ht="27" customHeight="1">
      <c r="A33" s="127" t="s">
        <v>211</v>
      </c>
      <c r="B33" s="515" t="s">
        <v>245</v>
      </c>
      <c r="C33" s="516"/>
      <c r="D33" s="516"/>
      <c r="E33" s="517"/>
      <c r="F33" s="126"/>
    </row>
    <row r="34" spans="1:6" s="125" customFormat="1" ht="27" customHeight="1">
      <c r="A34" s="127" t="s">
        <v>212</v>
      </c>
      <c r="B34" s="515" t="s">
        <v>246</v>
      </c>
      <c r="C34" s="516"/>
      <c r="D34" s="516"/>
      <c r="E34" s="517"/>
      <c r="F34" s="126"/>
    </row>
  </sheetData>
  <mergeCells count="18">
    <mergeCell ref="B33:E33"/>
    <mergeCell ref="B34:E34"/>
    <mergeCell ref="B9:E9"/>
    <mergeCell ref="B10:E10"/>
    <mergeCell ref="B11:E11"/>
    <mergeCell ref="B15:E15"/>
    <mergeCell ref="B21:E21"/>
    <mergeCell ref="B25:E25"/>
    <mergeCell ref="B26:E26"/>
    <mergeCell ref="B27:E27"/>
    <mergeCell ref="B28:E28"/>
    <mergeCell ref="B29:E29"/>
    <mergeCell ref="B20:E20"/>
    <mergeCell ref="B5:E5"/>
    <mergeCell ref="B12:E12"/>
    <mergeCell ref="B13:E13"/>
    <mergeCell ref="B14:E14"/>
    <mergeCell ref="B19:E19"/>
  </mergeCells>
  <pageMargins left="0.8203125" right="0.70866141732283472" top="0.74803149606299213" bottom="0.74803149606299213" header="0.31496062992125984" footer="0.31496062992125984"/>
  <pageSetup paperSize="9" scale="75" orientation="portrait" r:id="rId1"/>
  <headerFooter>
    <oddHeader>&amp;C&amp;"Arial,Negrita"&amp;18FORMATOS DEL 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sheetPr>
  <dimension ref="A1:V25"/>
  <sheetViews>
    <sheetView topLeftCell="B1" zoomScaleNormal="100" zoomScaleSheetLayoutView="90" workbookViewId="0">
      <selection activeCell="P24" sqref="P24"/>
    </sheetView>
  </sheetViews>
  <sheetFormatPr baseColWidth="10" defaultColWidth="11.28515625" defaultRowHeight="11.25"/>
  <cols>
    <col min="1" max="1" width="25.5703125" style="328" customWidth="1"/>
    <col min="2" max="2" width="7" style="328" customWidth="1"/>
    <col min="3" max="3" width="8.7109375" style="328" bestFit="1" customWidth="1"/>
    <col min="4" max="4" width="7.85546875" style="328" bestFit="1" customWidth="1"/>
    <col min="5" max="5" width="8.7109375" style="328" bestFit="1" customWidth="1"/>
    <col min="6" max="7" width="7" style="328" customWidth="1"/>
    <col min="8" max="8" width="8.7109375" style="328" bestFit="1" customWidth="1"/>
    <col min="9" max="10" width="7" style="328" customWidth="1"/>
    <col min="11" max="11" width="8.7109375" style="328" bestFit="1" customWidth="1"/>
    <col min="12" max="12" width="7" style="328" customWidth="1"/>
    <col min="13" max="13" width="8.7109375" style="328" bestFit="1" customWidth="1"/>
    <col min="14" max="14" width="11.140625" style="328" customWidth="1"/>
    <col min="15" max="15" width="7" style="328" customWidth="1"/>
    <col min="16" max="16" width="8.7109375" style="328" bestFit="1" customWidth="1"/>
    <col min="17" max="17" width="7" style="328" customWidth="1"/>
    <col min="18" max="16384" width="11.28515625" style="328"/>
  </cols>
  <sheetData>
    <row r="1" spans="1:22">
      <c r="A1" s="474" t="s">
        <v>683</v>
      </c>
      <c r="B1" s="418"/>
      <c r="C1" s="418"/>
      <c r="D1" s="418"/>
      <c r="E1" s="418"/>
    </row>
    <row r="2" spans="1:22" ht="12" thickBot="1">
      <c r="A2" s="474" t="s">
        <v>562</v>
      </c>
      <c r="B2" s="329"/>
      <c r="C2" s="329"/>
      <c r="D2" s="329"/>
      <c r="E2" s="329"/>
      <c r="F2" s="329"/>
      <c r="G2" s="329"/>
      <c r="H2" s="329"/>
      <c r="I2" s="329"/>
      <c r="J2" s="329"/>
      <c r="K2" s="329"/>
      <c r="L2" s="329"/>
      <c r="M2" s="329"/>
      <c r="N2" s="329"/>
      <c r="O2" s="329"/>
      <c r="P2" s="329"/>
      <c r="Q2" s="329"/>
      <c r="R2" s="329"/>
      <c r="S2" s="329"/>
      <c r="T2" s="329"/>
      <c r="U2" s="329"/>
      <c r="V2" s="329"/>
    </row>
    <row r="3" spans="1:22" ht="12" thickBot="1">
      <c r="A3" s="543" t="s">
        <v>684</v>
      </c>
      <c r="B3" s="545" t="s">
        <v>685</v>
      </c>
      <c r="C3" s="546"/>
      <c r="D3" s="546"/>
      <c r="E3" s="546"/>
      <c r="F3" s="546"/>
      <c r="G3" s="546"/>
      <c r="H3" s="547"/>
      <c r="I3" s="548" t="s">
        <v>686</v>
      </c>
      <c r="J3" s="546"/>
      <c r="K3" s="546"/>
      <c r="L3" s="546"/>
      <c r="M3" s="547"/>
      <c r="N3" s="548" t="s">
        <v>687</v>
      </c>
      <c r="O3" s="547"/>
      <c r="P3" s="548" t="s">
        <v>0</v>
      </c>
      <c r="Q3" s="547"/>
    </row>
    <row r="4" spans="1:22" s="422" customFormat="1" ht="80.25" customHeight="1" thickBot="1">
      <c r="A4" s="544"/>
      <c r="B4" s="419" t="s">
        <v>688</v>
      </c>
      <c r="C4" s="420" t="s">
        <v>689</v>
      </c>
      <c r="D4" s="419" t="s">
        <v>690</v>
      </c>
      <c r="E4" s="419" t="s">
        <v>691</v>
      </c>
      <c r="F4" s="419" t="s">
        <v>692</v>
      </c>
      <c r="G4" s="421" t="s">
        <v>693</v>
      </c>
      <c r="H4" s="421" t="s">
        <v>694</v>
      </c>
      <c r="I4" s="419" t="s">
        <v>695</v>
      </c>
      <c r="J4" s="421" t="s">
        <v>693</v>
      </c>
      <c r="K4" s="421" t="s">
        <v>696</v>
      </c>
      <c r="L4" s="421" t="s">
        <v>697</v>
      </c>
      <c r="M4" s="421" t="s">
        <v>698</v>
      </c>
      <c r="N4" s="421" t="s">
        <v>699</v>
      </c>
      <c r="O4" s="420" t="s">
        <v>700</v>
      </c>
      <c r="P4" s="419" t="s">
        <v>701</v>
      </c>
      <c r="Q4" s="421" t="s">
        <v>702</v>
      </c>
    </row>
    <row r="5" spans="1:22">
      <c r="A5" s="423"/>
      <c r="B5" s="424"/>
      <c r="C5" s="425"/>
      <c r="D5" s="424"/>
      <c r="E5" s="426"/>
      <c r="F5" s="426"/>
      <c r="G5" s="426"/>
      <c r="H5" s="426"/>
      <c r="I5" s="426"/>
      <c r="J5" s="426"/>
      <c r="K5" s="426"/>
      <c r="L5" s="426"/>
      <c r="M5" s="426"/>
      <c r="N5" s="426"/>
      <c r="O5" s="426"/>
      <c r="P5" s="425"/>
      <c r="Q5" s="423"/>
    </row>
    <row r="6" spans="1:22">
      <c r="A6" s="423" t="s">
        <v>21</v>
      </c>
      <c r="B6" s="424"/>
      <c r="C6" s="425">
        <v>16970650</v>
      </c>
      <c r="D6" s="424">
        <v>716511</v>
      </c>
      <c r="E6" s="426">
        <v>19140695</v>
      </c>
      <c r="F6" s="426"/>
      <c r="G6" s="426">
        <v>165199</v>
      </c>
      <c r="H6" s="426">
        <f>+B6+C6+D6+E6+F6+G6</f>
        <v>36993055</v>
      </c>
      <c r="I6" s="426"/>
      <c r="J6" s="426"/>
      <c r="K6" s="426"/>
      <c r="L6" s="426"/>
      <c r="M6" s="426">
        <f>+I6+J6+K6+L6</f>
        <v>0</v>
      </c>
      <c r="N6" s="426"/>
      <c r="O6" s="426">
        <f>+N6</f>
        <v>0</v>
      </c>
      <c r="P6" s="425">
        <f>+H6+M6+O6</f>
        <v>36993055</v>
      </c>
      <c r="Q6" s="484">
        <f>+P6/P24</f>
        <v>0.73917259029904003</v>
      </c>
    </row>
    <row r="7" spans="1:22">
      <c r="A7" s="423"/>
      <c r="B7" s="424"/>
      <c r="C7" s="425"/>
      <c r="D7" s="424"/>
      <c r="E7" s="426"/>
      <c r="F7" s="426"/>
      <c r="G7" s="426"/>
      <c r="H7" s="426"/>
      <c r="I7" s="426"/>
      <c r="J7" s="426"/>
      <c r="K7" s="426"/>
      <c r="L7" s="426"/>
      <c r="M7" s="426"/>
      <c r="N7" s="426"/>
      <c r="O7" s="426"/>
      <c r="P7" s="425"/>
      <c r="Q7" s="484"/>
    </row>
    <row r="8" spans="1:22">
      <c r="A8" s="423" t="s">
        <v>22</v>
      </c>
      <c r="B8" s="424"/>
      <c r="C8" s="425"/>
      <c r="D8" s="475">
        <v>980447</v>
      </c>
      <c r="E8" s="476">
        <v>951760</v>
      </c>
      <c r="F8" s="476"/>
      <c r="G8" s="476"/>
      <c r="H8" s="476">
        <f>+B8+C8+D8+E8+F8+G8</f>
        <v>1932207</v>
      </c>
      <c r="I8" s="476"/>
      <c r="J8" s="476"/>
      <c r="K8" s="476"/>
      <c r="L8" s="476"/>
      <c r="M8" s="476">
        <f>+I8+J8+K8+L8</f>
        <v>0</v>
      </c>
      <c r="N8" s="476"/>
      <c r="O8" s="476">
        <f>+N8</f>
        <v>0</v>
      </c>
      <c r="P8" s="425">
        <f>+H8+M8+O8</f>
        <v>1932207</v>
      </c>
      <c r="Q8" s="484">
        <f>+P8/P24</f>
        <v>3.8608178026495438E-2</v>
      </c>
    </row>
    <row r="9" spans="1:22">
      <c r="A9" s="423"/>
      <c r="B9" s="424"/>
      <c r="C9" s="425"/>
      <c r="D9" s="475"/>
      <c r="E9" s="476"/>
      <c r="F9" s="476"/>
      <c r="G9" s="476"/>
      <c r="H9" s="476"/>
      <c r="I9" s="476"/>
      <c r="J9" s="476"/>
      <c r="K9" s="476"/>
      <c r="L9" s="476"/>
      <c r="M9" s="476"/>
      <c r="N9" s="476"/>
      <c r="O9" s="476"/>
      <c r="P9" s="425"/>
      <c r="Q9" s="484"/>
    </row>
    <row r="10" spans="1:22">
      <c r="A10" s="423" t="s">
        <v>23</v>
      </c>
      <c r="B10" s="424"/>
      <c r="C10" s="425"/>
      <c r="D10" s="475"/>
      <c r="E10" s="476"/>
      <c r="F10" s="476"/>
      <c r="G10" s="476"/>
      <c r="H10" s="476">
        <f>+B10+C10+D10+E10+F10+G10</f>
        <v>0</v>
      </c>
      <c r="I10" s="476"/>
      <c r="J10" s="476"/>
      <c r="K10" s="476">
        <v>11121311</v>
      </c>
      <c r="L10" s="476"/>
      <c r="M10" s="476">
        <f>+I10+J10+K10+L10</f>
        <v>11121311</v>
      </c>
      <c r="N10" s="476"/>
      <c r="O10" s="476">
        <f>+N10</f>
        <v>0</v>
      </c>
      <c r="P10" s="425">
        <f>+H10+M10+O10</f>
        <v>11121311</v>
      </c>
      <c r="Q10" s="484">
        <f>+P10/P24</f>
        <v>0.2222192316744645</v>
      </c>
    </row>
    <row r="11" spans="1:22">
      <c r="A11" s="423" t="s">
        <v>703</v>
      </c>
      <c r="B11" s="424"/>
      <c r="C11" s="425"/>
      <c r="D11" s="475"/>
      <c r="E11" s="476"/>
      <c r="F11" s="476"/>
      <c r="G11" s="476"/>
      <c r="H11" s="476"/>
      <c r="I11" s="476"/>
      <c r="J11" s="476"/>
      <c r="K11" s="476"/>
      <c r="L11" s="476"/>
      <c r="M11" s="476"/>
      <c r="N11" s="476"/>
      <c r="O11" s="476"/>
      <c r="P11" s="425"/>
      <c r="Q11" s="475"/>
    </row>
    <row r="12" spans="1:22">
      <c r="A12" s="427"/>
      <c r="B12" s="424"/>
      <c r="C12" s="425"/>
      <c r="D12" s="475"/>
      <c r="E12" s="476"/>
      <c r="F12" s="476"/>
      <c r="G12" s="476"/>
      <c r="H12" s="476"/>
      <c r="I12" s="476"/>
      <c r="J12" s="476"/>
      <c r="K12" s="476"/>
      <c r="L12" s="476"/>
      <c r="M12" s="476"/>
      <c r="N12" s="476"/>
      <c r="O12" s="476"/>
      <c r="P12" s="425"/>
      <c r="Q12" s="475"/>
    </row>
    <row r="13" spans="1:22">
      <c r="A13" s="423" t="s">
        <v>24</v>
      </c>
      <c r="B13" s="424"/>
      <c r="C13" s="425"/>
      <c r="D13" s="475"/>
      <c r="E13" s="476"/>
      <c r="F13" s="476"/>
      <c r="G13" s="476"/>
      <c r="H13" s="476"/>
      <c r="I13" s="476"/>
      <c r="J13" s="476"/>
      <c r="K13" s="476"/>
      <c r="L13" s="476"/>
      <c r="M13" s="476"/>
      <c r="N13" s="476"/>
      <c r="O13" s="476"/>
      <c r="P13" s="425"/>
      <c r="Q13" s="475"/>
    </row>
    <row r="14" spans="1:22">
      <c r="A14" s="423"/>
      <c r="B14" s="424"/>
      <c r="C14" s="425"/>
      <c r="D14" s="424"/>
      <c r="E14" s="426"/>
      <c r="F14" s="426"/>
      <c r="G14" s="426"/>
      <c r="H14" s="426"/>
      <c r="I14" s="426"/>
      <c r="J14" s="426"/>
      <c r="K14" s="426"/>
      <c r="L14" s="426"/>
      <c r="M14" s="426"/>
      <c r="N14" s="426"/>
      <c r="O14" s="426"/>
      <c r="P14" s="425"/>
      <c r="Q14" s="423"/>
    </row>
    <row r="15" spans="1:22">
      <c r="A15" s="423" t="s">
        <v>25</v>
      </c>
      <c r="B15" s="424"/>
      <c r="C15" s="425"/>
      <c r="D15" s="424"/>
      <c r="E15" s="426"/>
      <c r="F15" s="426"/>
      <c r="G15" s="426"/>
      <c r="H15" s="426"/>
      <c r="I15" s="426"/>
      <c r="J15" s="426"/>
      <c r="K15" s="426"/>
      <c r="L15" s="426"/>
      <c r="M15" s="426"/>
      <c r="N15" s="426"/>
      <c r="O15" s="426"/>
      <c r="P15" s="425"/>
      <c r="Q15" s="423"/>
    </row>
    <row r="16" spans="1:22">
      <c r="A16" s="423"/>
      <c r="B16" s="424"/>
      <c r="C16" s="425"/>
      <c r="D16" s="424"/>
      <c r="E16" s="426"/>
      <c r="F16" s="426"/>
      <c r="G16" s="426"/>
      <c r="H16" s="426"/>
      <c r="I16" s="426"/>
      <c r="J16" s="426"/>
      <c r="K16" s="426"/>
      <c r="L16" s="426"/>
      <c r="M16" s="426"/>
      <c r="N16" s="426"/>
      <c r="O16" s="426"/>
      <c r="P16" s="425"/>
      <c r="Q16" s="423"/>
    </row>
    <row r="17" spans="1:17">
      <c r="A17" s="423" t="s">
        <v>29</v>
      </c>
      <c r="B17" s="424"/>
      <c r="C17" s="425"/>
      <c r="D17" s="424"/>
      <c r="E17" s="426"/>
      <c r="F17" s="426"/>
      <c r="G17" s="426"/>
      <c r="H17" s="426"/>
      <c r="I17" s="426"/>
      <c r="J17" s="426"/>
      <c r="K17" s="426"/>
      <c r="L17" s="426"/>
      <c r="M17" s="426"/>
      <c r="N17" s="426"/>
      <c r="O17" s="426"/>
      <c r="P17" s="425"/>
      <c r="Q17" s="423"/>
    </row>
    <row r="18" spans="1:17">
      <c r="A18" s="423" t="s">
        <v>30</v>
      </c>
      <c r="B18" s="424"/>
      <c r="C18" s="425"/>
      <c r="D18" s="424"/>
      <c r="E18" s="426"/>
      <c r="F18" s="426"/>
      <c r="G18" s="426"/>
      <c r="H18" s="426"/>
      <c r="I18" s="426"/>
      <c r="J18" s="426"/>
      <c r="K18" s="426"/>
      <c r="L18" s="426"/>
      <c r="M18" s="426"/>
      <c r="N18" s="426"/>
      <c r="O18" s="426"/>
      <c r="P18" s="425"/>
      <c r="Q18" s="423"/>
    </row>
    <row r="19" spans="1:17">
      <c r="A19" s="423" t="s">
        <v>26</v>
      </c>
      <c r="B19" s="424"/>
      <c r="C19" s="425"/>
      <c r="D19" s="424"/>
      <c r="E19" s="426"/>
      <c r="F19" s="426"/>
      <c r="G19" s="426"/>
      <c r="H19" s="426"/>
      <c r="I19" s="426"/>
      <c r="J19" s="426"/>
      <c r="K19" s="426"/>
      <c r="L19" s="426"/>
      <c r="M19" s="426"/>
      <c r="N19" s="426"/>
      <c r="O19" s="426"/>
      <c r="P19" s="425"/>
      <c r="Q19" s="423"/>
    </row>
    <row r="20" spans="1:17">
      <c r="A20" s="423" t="s">
        <v>27</v>
      </c>
      <c r="B20" s="424"/>
      <c r="C20" s="425"/>
      <c r="D20" s="424"/>
      <c r="E20" s="426"/>
      <c r="F20" s="426"/>
      <c r="G20" s="426"/>
      <c r="H20" s="426"/>
      <c r="I20" s="426"/>
      <c r="J20" s="426"/>
      <c r="K20" s="426"/>
      <c r="L20" s="426"/>
      <c r="M20" s="426"/>
      <c r="N20" s="426"/>
      <c r="O20" s="426"/>
      <c r="P20" s="425"/>
      <c r="Q20" s="423"/>
    </row>
    <row r="21" spans="1:17">
      <c r="A21" s="423" t="s">
        <v>28</v>
      </c>
      <c r="B21" s="424"/>
      <c r="C21" s="425"/>
      <c r="D21" s="424"/>
      <c r="E21" s="426"/>
      <c r="F21" s="426"/>
      <c r="G21" s="426"/>
      <c r="H21" s="426"/>
      <c r="I21" s="426"/>
      <c r="J21" s="426"/>
      <c r="K21" s="426"/>
      <c r="L21" s="426"/>
      <c r="M21" s="426"/>
      <c r="N21" s="426"/>
      <c r="O21" s="426"/>
      <c r="P21" s="425"/>
      <c r="Q21" s="423"/>
    </row>
    <row r="22" spans="1:17">
      <c r="A22" s="423" t="s">
        <v>704</v>
      </c>
      <c r="B22" s="424"/>
      <c r="C22" s="425"/>
      <c r="D22" s="424"/>
      <c r="E22" s="426"/>
      <c r="F22" s="426"/>
      <c r="G22" s="426"/>
      <c r="H22" s="426"/>
      <c r="I22" s="426"/>
      <c r="J22" s="426"/>
      <c r="K22" s="426"/>
      <c r="L22" s="426"/>
      <c r="M22" s="426"/>
      <c r="N22" s="426"/>
      <c r="O22" s="426"/>
      <c r="P22" s="425"/>
      <c r="Q22" s="423"/>
    </row>
    <row r="23" spans="1:17" ht="12" thickBot="1">
      <c r="A23" s="428"/>
      <c r="B23" s="428"/>
      <c r="D23" s="423"/>
      <c r="E23" s="429"/>
      <c r="F23" s="429"/>
      <c r="G23" s="429"/>
      <c r="H23" s="429"/>
      <c r="I23" s="429"/>
      <c r="J23" s="429"/>
      <c r="K23" s="429"/>
      <c r="L23" s="429"/>
      <c r="M23" s="429"/>
      <c r="N23" s="429"/>
      <c r="O23" s="429"/>
      <c r="Q23" s="423"/>
    </row>
    <row r="24" spans="1:17" ht="12" thickBot="1">
      <c r="A24" s="430" t="s">
        <v>0</v>
      </c>
      <c r="B24" s="479">
        <f t="shared" ref="B24:P24" si="0">SUM(B6:B22)</f>
        <v>0</v>
      </c>
      <c r="C24" s="479">
        <f t="shared" si="0"/>
        <v>16970650</v>
      </c>
      <c r="D24" s="479">
        <f t="shared" si="0"/>
        <v>1696958</v>
      </c>
      <c r="E24" s="479">
        <f t="shared" si="0"/>
        <v>20092455</v>
      </c>
      <c r="F24" s="479">
        <f t="shared" si="0"/>
        <v>0</v>
      </c>
      <c r="G24" s="479">
        <f t="shared" si="0"/>
        <v>165199</v>
      </c>
      <c r="H24" s="479">
        <f t="shared" si="0"/>
        <v>38925262</v>
      </c>
      <c r="I24" s="479">
        <f t="shared" si="0"/>
        <v>0</v>
      </c>
      <c r="J24" s="479">
        <f t="shared" si="0"/>
        <v>0</v>
      </c>
      <c r="K24" s="479">
        <f t="shared" si="0"/>
        <v>11121311</v>
      </c>
      <c r="L24" s="479">
        <f t="shared" si="0"/>
        <v>0</v>
      </c>
      <c r="M24" s="479">
        <f t="shared" si="0"/>
        <v>11121311</v>
      </c>
      <c r="N24" s="479">
        <f t="shared" si="0"/>
        <v>0</v>
      </c>
      <c r="O24" s="479">
        <f t="shared" si="0"/>
        <v>0</v>
      </c>
      <c r="P24" s="479">
        <f t="shared" si="0"/>
        <v>50046573</v>
      </c>
      <c r="Q24" s="472">
        <f>+Q6+Q8+Q10</f>
        <v>1</v>
      </c>
    </row>
    <row r="25" spans="1:17">
      <c r="A25" s="366"/>
    </row>
  </sheetData>
  <mergeCells count="5">
    <mergeCell ref="A3:A4"/>
    <mergeCell ref="B3:H3"/>
    <mergeCell ref="I3:M3"/>
    <mergeCell ref="N3:O3"/>
    <mergeCell ref="P3:Q3"/>
  </mergeCells>
  <pageMargins left="0.23622047244094491" right="0.23622047244094491" top="0.74803149606299213" bottom="0.74803149606299213" header="0.31496062992125984" footer="0.31496062992125984"/>
  <pageSetup paperSize="9" orientation="landscape" r:id="rId1"/>
  <headerFooter alignWithMargins="0">
    <oddHeader xml:space="preserve">&amp;C&amp;"Arial,Negrita"&amp;18PROYECTO DEL PRESUPUESTO 2021
</oddHeader>
    <oddFooter>&amp;L&amp;"Arial,Negrita"&amp;8PROYECTO DE PRESUPUESTO PARA EL AÑO FISCAL 2020
INFORMACIÓN PARA LA COMISIÓN DE PRESUPUESTO Y CUENTA GENERAL DE LA REPÚBLICA DEL CONGRESO DE LA REPÚBLICA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pageSetUpPr fitToPage="1"/>
  </sheetPr>
  <dimension ref="A1:V108"/>
  <sheetViews>
    <sheetView zoomScale="80" zoomScaleNormal="100" zoomScaleSheetLayoutView="70" zoomScalePageLayoutView="90" workbookViewId="0">
      <selection activeCell="D25" sqref="D25"/>
    </sheetView>
  </sheetViews>
  <sheetFormatPr baseColWidth="10" defaultColWidth="11.42578125" defaultRowHeight="12"/>
  <cols>
    <col min="1" max="1" width="25" style="108" customWidth="1"/>
    <col min="2" max="2" width="16.28515625" style="108" bestFit="1" customWidth="1"/>
    <col min="3" max="3" width="8.7109375" style="108" customWidth="1"/>
    <col min="4" max="4" width="9.7109375" style="108" bestFit="1" customWidth="1"/>
    <col min="5" max="5" width="8.7109375" style="108" customWidth="1"/>
    <col min="6" max="6" width="9.7109375" style="108" bestFit="1" customWidth="1"/>
    <col min="7" max="8" width="8.7109375" style="108" customWidth="1"/>
    <col min="9" max="9" width="9.7109375" style="108" bestFit="1" customWidth="1"/>
    <col min="10" max="11" width="8.7109375" style="108" customWidth="1"/>
    <col min="12" max="12" width="9.7109375" style="108" bestFit="1" customWidth="1"/>
    <col min="13" max="13" width="8.7109375" style="108" customWidth="1"/>
    <col min="14" max="14" width="9.7109375" style="108" bestFit="1" customWidth="1"/>
    <col min="15" max="16" width="8.7109375" style="108" customWidth="1"/>
    <col min="17" max="17" width="9.7109375" style="108" bestFit="1" customWidth="1"/>
    <col min="18" max="18" width="8.7109375" style="108" customWidth="1"/>
    <col min="19" max="16384" width="11.42578125" style="108"/>
  </cols>
  <sheetData>
    <row r="1" spans="1:22">
      <c r="A1" s="162" t="s">
        <v>705</v>
      </c>
      <c r="B1" s="184"/>
      <c r="C1" s="184"/>
      <c r="D1" s="184"/>
      <c r="E1" s="184"/>
      <c r="F1" s="184"/>
      <c r="G1" s="184"/>
      <c r="H1" s="184"/>
      <c r="I1" s="184"/>
      <c r="J1" s="184"/>
      <c r="K1" s="184"/>
      <c r="L1" s="184"/>
      <c r="M1" s="184"/>
      <c r="N1" s="184"/>
      <c r="O1" s="184"/>
      <c r="P1" s="184"/>
      <c r="Q1" s="184"/>
      <c r="R1" s="184"/>
    </row>
    <row r="2" spans="1:22" ht="12.75" thickBot="1">
      <c r="A2" s="162" t="s">
        <v>562</v>
      </c>
      <c r="B2" s="181"/>
      <c r="C2" s="181"/>
      <c r="D2" s="181"/>
      <c r="E2" s="181"/>
      <c r="F2" s="181"/>
      <c r="G2" s="181"/>
      <c r="H2" s="181"/>
      <c r="I2" s="181"/>
      <c r="J2" s="181"/>
      <c r="K2" s="181"/>
      <c r="L2" s="181"/>
      <c r="M2" s="181"/>
      <c r="N2" s="181"/>
      <c r="O2" s="181"/>
      <c r="P2" s="181"/>
      <c r="Q2" s="181"/>
      <c r="R2" s="181"/>
      <c r="S2" s="181"/>
      <c r="T2" s="181"/>
      <c r="U2" s="181"/>
      <c r="V2" s="181"/>
    </row>
    <row r="3" spans="1:22" ht="27" customHeight="1">
      <c r="A3" s="551" t="s">
        <v>706</v>
      </c>
      <c r="B3" s="553" t="s">
        <v>707</v>
      </c>
      <c r="C3" s="555" t="s">
        <v>708</v>
      </c>
      <c r="D3" s="556"/>
      <c r="E3" s="556"/>
      <c r="F3" s="556"/>
      <c r="G3" s="556"/>
      <c r="H3" s="556"/>
      <c r="I3" s="557"/>
      <c r="J3" s="558" t="s">
        <v>590</v>
      </c>
      <c r="K3" s="549"/>
      <c r="L3" s="549"/>
      <c r="M3" s="549"/>
      <c r="N3" s="550"/>
      <c r="O3" s="559" t="s">
        <v>595</v>
      </c>
      <c r="P3" s="549"/>
      <c r="Q3" s="549" t="s">
        <v>0</v>
      </c>
      <c r="R3" s="550"/>
    </row>
    <row r="4" spans="1:22" ht="112.5" customHeight="1" thickBot="1">
      <c r="A4" s="552"/>
      <c r="B4" s="554"/>
      <c r="C4" s="431" t="s">
        <v>709</v>
      </c>
      <c r="D4" s="432" t="s">
        <v>710</v>
      </c>
      <c r="E4" s="432" t="s">
        <v>711</v>
      </c>
      <c r="F4" s="432" t="s">
        <v>712</v>
      </c>
      <c r="G4" s="432" t="s">
        <v>713</v>
      </c>
      <c r="H4" s="432" t="s">
        <v>714</v>
      </c>
      <c r="I4" s="433" t="s">
        <v>602</v>
      </c>
      <c r="J4" s="431" t="s">
        <v>713</v>
      </c>
      <c r="K4" s="432" t="s">
        <v>714</v>
      </c>
      <c r="L4" s="432" t="s">
        <v>715</v>
      </c>
      <c r="M4" s="432" t="s">
        <v>716</v>
      </c>
      <c r="N4" s="433" t="s">
        <v>605</v>
      </c>
      <c r="O4" s="434" t="s">
        <v>717</v>
      </c>
      <c r="P4" s="432" t="s">
        <v>606</v>
      </c>
      <c r="Q4" s="435" t="s">
        <v>18</v>
      </c>
      <c r="R4" s="436" t="s">
        <v>608</v>
      </c>
    </row>
    <row r="5" spans="1:22">
      <c r="A5" s="437" t="s">
        <v>718</v>
      </c>
      <c r="B5" s="120">
        <v>2019</v>
      </c>
      <c r="C5" s="438"/>
      <c r="D5" s="439"/>
      <c r="E5" s="439"/>
      <c r="F5" s="439"/>
      <c r="G5" s="439"/>
      <c r="H5" s="439"/>
      <c r="I5" s="440"/>
      <c r="J5" s="438"/>
      <c r="K5" s="439"/>
      <c r="L5" s="439"/>
      <c r="M5" s="439"/>
      <c r="N5" s="440"/>
      <c r="O5" s="441"/>
      <c r="P5" s="439"/>
      <c r="Q5" s="439"/>
      <c r="R5" s="440"/>
    </row>
    <row r="6" spans="1:22">
      <c r="A6" s="442"/>
      <c r="B6" s="114">
        <v>2020</v>
      </c>
      <c r="C6" s="443"/>
      <c r="D6" s="444"/>
      <c r="E6" s="444"/>
      <c r="F6" s="444"/>
      <c r="G6" s="444"/>
      <c r="H6" s="444"/>
      <c r="I6" s="445"/>
      <c r="J6" s="443"/>
      <c r="K6" s="444"/>
      <c r="L6" s="444"/>
      <c r="M6" s="444"/>
      <c r="N6" s="445"/>
      <c r="O6" s="446"/>
      <c r="P6" s="444"/>
      <c r="Q6" s="444"/>
      <c r="R6" s="445"/>
    </row>
    <row r="7" spans="1:22">
      <c r="A7" s="442"/>
      <c r="B7" s="114">
        <v>2021</v>
      </c>
      <c r="C7" s="447"/>
      <c r="D7" s="448"/>
      <c r="E7" s="448"/>
      <c r="F7" s="448"/>
      <c r="G7" s="448"/>
      <c r="H7" s="448"/>
      <c r="I7" s="449"/>
      <c r="J7" s="447"/>
      <c r="K7" s="448"/>
      <c r="L7" s="448"/>
      <c r="M7" s="448"/>
      <c r="N7" s="449"/>
      <c r="O7" s="450"/>
      <c r="P7" s="448"/>
      <c r="Q7" s="448"/>
      <c r="R7" s="449"/>
    </row>
    <row r="8" spans="1:22" ht="12.75" thickBot="1">
      <c r="A8" s="451"/>
      <c r="B8" s="452" t="s">
        <v>719</v>
      </c>
      <c r="C8" s="453"/>
      <c r="D8" s="454"/>
      <c r="E8" s="454"/>
      <c r="F8" s="454"/>
      <c r="G8" s="454"/>
      <c r="H8" s="454"/>
      <c r="I8" s="455"/>
      <c r="J8" s="453"/>
      <c r="K8" s="454"/>
      <c r="L8" s="454"/>
      <c r="M8" s="454"/>
      <c r="N8" s="455"/>
      <c r="O8" s="456"/>
      <c r="P8" s="454"/>
      <c r="Q8" s="454"/>
      <c r="R8" s="455"/>
    </row>
    <row r="9" spans="1:22">
      <c r="A9" s="457" t="s">
        <v>720</v>
      </c>
      <c r="B9" s="120">
        <v>2019</v>
      </c>
      <c r="C9" s="224"/>
      <c r="D9" s="458"/>
      <c r="E9" s="458"/>
      <c r="F9" s="458"/>
      <c r="G9" s="458"/>
      <c r="H9" s="458"/>
      <c r="I9" s="459"/>
      <c r="J9" s="224"/>
      <c r="K9" s="458"/>
      <c r="L9" s="458"/>
      <c r="M9" s="458"/>
      <c r="N9" s="459"/>
      <c r="O9" s="222"/>
      <c r="P9" s="458"/>
      <c r="Q9" s="458"/>
      <c r="R9" s="459"/>
    </row>
    <row r="10" spans="1:22">
      <c r="A10" s="442"/>
      <c r="B10" s="114">
        <v>2020</v>
      </c>
      <c r="C10" s="443"/>
      <c r="D10" s="444"/>
      <c r="E10" s="444"/>
      <c r="F10" s="444"/>
      <c r="G10" s="444"/>
      <c r="H10" s="444"/>
      <c r="I10" s="445"/>
      <c r="J10" s="443"/>
      <c r="K10" s="444"/>
      <c r="L10" s="444"/>
      <c r="M10" s="444"/>
      <c r="N10" s="445"/>
      <c r="O10" s="446"/>
      <c r="P10" s="444"/>
      <c r="Q10" s="444"/>
      <c r="R10" s="445"/>
    </row>
    <row r="11" spans="1:22">
      <c r="A11" s="442"/>
      <c r="B11" s="114">
        <v>2021</v>
      </c>
      <c r="C11" s="443"/>
      <c r="D11" s="444"/>
      <c r="E11" s="444"/>
      <c r="F11" s="444"/>
      <c r="G11" s="444"/>
      <c r="H11" s="444"/>
      <c r="I11" s="445"/>
      <c r="J11" s="443"/>
      <c r="K11" s="444"/>
      <c r="L11" s="444"/>
      <c r="M11" s="444"/>
      <c r="N11" s="445"/>
      <c r="O11" s="446"/>
      <c r="P11" s="444"/>
      <c r="Q11" s="444"/>
      <c r="R11" s="445"/>
    </row>
    <row r="12" spans="1:22" ht="12.75" thickBot="1">
      <c r="A12" s="460"/>
      <c r="B12" s="452" t="s">
        <v>719</v>
      </c>
      <c r="C12" s="453"/>
      <c r="D12" s="454"/>
      <c r="E12" s="454"/>
      <c r="F12" s="454" t="s">
        <v>721</v>
      </c>
      <c r="G12" s="454"/>
      <c r="H12" s="454"/>
      <c r="I12" s="455"/>
      <c r="J12" s="453"/>
      <c r="K12" s="454"/>
      <c r="L12" s="454"/>
      <c r="M12" s="454"/>
      <c r="N12" s="455"/>
      <c r="O12" s="456"/>
      <c r="P12" s="454"/>
      <c r="Q12" s="454"/>
      <c r="R12" s="455"/>
    </row>
    <row r="13" spans="1:22">
      <c r="A13" s="437" t="s">
        <v>722</v>
      </c>
      <c r="B13" s="120">
        <v>2019</v>
      </c>
      <c r="C13" s="438"/>
      <c r="D13" s="439"/>
      <c r="E13" s="439"/>
      <c r="F13" s="439"/>
      <c r="G13" s="439"/>
      <c r="H13" s="439"/>
      <c r="I13" s="440"/>
      <c r="J13" s="438"/>
      <c r="K13" s="439"/>
      <c r="L13" s="439"/>
      <c r="M13" s="439"/>
      <c r="N13" s="440"/>
      <c r="O13" s="441"/>
      <c r="P13" s="439"/>
      <c r="Q13" s="439"/>
      <c r="R13" s="440"/>
    </row>
    <row r="14" spans="1:22">
      <c r="A14" s="442"/>
      <c r="B14" s="114">
        <v>2020</v>
      </c>
      <c r="C14" s="443"/>
      <c r="D14" s="444"/>
      <c r="E14" s="444"/>
      <c r="F14" s="444"/>
      <c r="G14" s="444"/>
      <c r="H14" s="444"/>
      <c r="I14" s="445"/>
      <c r="J14" s="443"/>
      <c r="K14" s="444"/>
      <c r="L14" s="444"/>
      <c r="M14" s="444"/>
      <c r="N14" s="445"/>
      <c r="O14" s="446"/>
      <c r="P14" s="444"/>
      <c r="Q14" s="444"/>
      <c r="R14" s="445"/>
    </row>
    <row r="15" spans="1:22">
      <c r="A15" s="442"/>
      <c r="B15" s="114">
        <v>2021</v>
      </c>
      <c r="C15" s="443"/>
      <c r="D15" s="444"/>
      <c r="E15" s="444"/>
      <c r="F15" s="444"/>
      <c r="G15" s="444"/>
      <c r="H15" s="444"/>
      <c r="I15" s="445"/>
      <c r="J15" s="443"/>
      <c r="K15" s="444"/>
      <c r="L15" s="444"/>
      <c r="M15" s="444"/>
      <c r="N15" s="445"/>
      <c r="O15" s="446"/>
      <c r="P15" s="444"/>
      <c r="Q15" s="444"/>
      <c r="R15" s="445"/>
    </row>
    <row r="16" spans="1:22" ht="12.75" thickBot="1">
      <c r="A16" s="460"/>
      <c r="B16" s="452" t="s">
        <v>719</v>
      </c>
      <c r="C16" s="453"/>
      <c r="D16" s="454"/>
      <c r="E16" s="454"/>
      <c r="F16" s="454"/>
      <c r="G16" s="454"/>
      <c r="H16" s="454"/>
      <c r="I16" s="455"/>
      <c r="J16" s="453"/>
      <c r="K16" s="454"/>
      <c r="L16" s="454"/>
      <c r="M16" s="454"/>
      <c r="N16" s="455"/>
      <c r="O16" s="456"/>
      <c r="P16" s="454"/>
      <c r="Q16" s="454"/>
      <c r="R16" s="455"/>
    </row>
    <row r="17" spans="1:21">
      <c r="A17" s="437" t="s">
        <v>723</v>
      </c>
      <c r="B17" s="120">
        <v>2019</v>
      </c>
      <c r="C17" s="438"/>
      <c r="D17" s="439"/>
      <c r="E17" s="439"/>
      <c r="F17" s="439"/>
      <c r="G17" s="439"/>
      <c r="H17" s="439"/>
      <c r="I17" s="440"/>
      <c r="J17" s="438"/>
      <c r="K17" s="439"/>
      <c r="L17" s="439"/>
      <c r="M17" s="439"/>
      <c r="N17" s="440"/>
      <c r="O17" s="441"/>
      <c r="P17" s="439"/>
      <c r="Q17" s="439"/>
      <c r="R17" s="440"/>
    </row>
    <row r="18" spans="1:21">
      <c r="A18" s="442"/>
      <c r="B18" s="114">
        <v>2020</v>
      </c>
      <c r="C18" s="443"/>
      <c r="D18" s="444"/>
      <c r="E18" s="444"/>
      <c r="F18" s="444"/>
      <c r="G18" s="444"/>
      <c r="H18" s="444"/>
      <c r="I18" s="445"/>
      <c r="J18" s="443"/>
      <c r="K18" s="444"/>
      <c r="L18" s="444"/>
      <c r="M18" s="444"/>
      <c r="N18" s="445"/>
      <c r="O18" s="446"/>
      <c r="P18" s="444"/>
      <c r="Q18" s="444"/>
      <c r="R18" s="445"/>
    </row>
    <row r="19" spans="1:21">
      <c r="A19" s="442"/>
      <c r="B19" s="114">
        <v>2021</v>
      </c>
      <c r="C19" s="443"/>
      <c r="D19" s="444"/>
      <c r="E19" s="444"/>
      <c r="F19" s="444"/>
      <c r="G19" s="444"/>
      <c r="H19" s="444"/>
      <c r="I19" s="445"/>
      <c r="J19" s="443"/>
      <c r="K19" s="444"/>
      <c r="L19" s="444"/>
      <c r="M19" s="444"/>
      <c r="N19" s="445"/>
      <c r="O19" s="446"/>
      <c r="P19" s="444"/>
      <c r="Q19" s="444"/>
      <c r="R19" s="445"/>
    </row>
    <row r="20" spans="1:21" ht="12.75" thickBot="1">
      <c r="A20" s="460"/>
      <c r="B20" s="452" t="s">
        <v>719</v>
      </c>
      <c r="C20" s="453"/>
      <c r="D20" s="454"/>
      <c r="E20" s="454"/>
      <c r="F20" s="454"/>
      <c r="G20" s="454"/>
      <c r="H20" s="454"/>
      <c r="I20" s="455"/>
      <c r="J20" s="453"/>
      <c r="K20" s="454"/>
      <c r="L20" s="454"/>
      <c r="M20" s="454"/>
      <c r="N20" s="455"/>
      <c r="O20" s="456"/>
      <c r="P20" s="454"/>
      <c r="Q20" s="454"/>
      <c r="R20" s="455"/>
    </row>
    <row r="21" spans="1:21">
      <c r="A21" s="437" t="s">
        <v>724</v>
      </c>
      <c r="B21" s="120">
        <v>2019</v>
      </c>
      <c r="C21" s="438"/>
      <c r="D21" s="439"/>
      <c r="E21" s="439"/>
      <c r="F21" s="439"/>
      <c r="G21" s="439"/>
      <c r="H21" s="439"/>
      <c r="I21" s="440"/>
      <c r="J21" s="438"/>
      <c r="K21" s="439"/>
      <c r="L21" s="439"/>
      <c r="M21" s="439"/>
      <c r="N21" s="440"/>
      <c r="O21" s="441"/>
      <c r="P21" s="439"/>
      <c r="Q21" s="439"/>
      <c r="R21" s="440"/>
    </row>
    <row r="22" spans="1:21">
      <c r="A22" s="442"/>
      <c r="B22" s="114">
        <v>2020</v>
      </c>
      <c r="C22" s="443"/>
      <c r="D22" s="444"/>
      <c r="E22" s="444"/>
      <c r="F22" s="444"/>
      <c r="G22" s="444"/>
      <c r="H22" s="444"/>
      <c r="I22" s="445"/>
      <c r="J22" s="443"/>
      <c r="K22" s="444"/>
      <c r="L22" s="444"/>
      <c r="M22" s="444"/>
      <c r="N22" s="445"/>
      <c r="O22" s="446"/>
      <c r="P22" s="444"/>
      <c r="Q22" s="444"/>
      <c r="R22" s="445"/>
    </row>
    <row r="23" spans="1:21">
      <c r="A23" s="442"/>
      <c r="B23" s="114">
        <v>2021</v>
      </c>
      <c r="C23" s="443"/>
      <c r="D23" s="444"/>
      <c r="E23" s="444"/>
      <c r="F23" s="444"/>
      <c r="G23" s="444"/>
      <c r="H23" s="444"/>
      <c r="I23" s="445"/>
      <c r="J23" s="443"/>
      <c r="K23" s="444"/>
      <c r="L23" s="444"/>
      <c r="M23" s="444"/>
      <c r="N23" s="445"/>
      <c r="O23" s="446"/>
      <c r="P23" s="444"/>
      <c r="Q23" s="444"/>
      <c r="R23" s="445"/>
    </row>
    <row r="24" spans="1:21" ht="12.75" thickBot="1">
      <c r="A24" s="460"/>
      <c r="B24" s="452" t="s">
        <v>719</v>
      </c>
      <c r="C24" s="453"/>
      <c r="D24" s="454"/>
      <c r="E24" s="454"/>
      <c r="F24" s="454"/>
      <c r="G24" s="454"/>
      <c r="H24" s="454"/>
      <c r="I24" s="455"/>
      <c r="J24" s="453"/>
      <c r="K24" s="454"/>
      <c r="L24" s="454"/>
      <c r="M24" s="454"/>
      <c r="N24" s="455"/>
      <c r="O24" s="456"/>
      <c r="P24" s="454"/>
      <c r="Q24" s="454"/>
      <c r="R24" s="455"/>
    </row>
    <row r="25" spans="1:21">
      <c r="A25" s="437" t="s">
        <v>725</v>
      </c>
      <c r="B25" s="120">
        <v>2019</v>
      </c>
      <c r="C25" s="481"/>
      <c r="D25" s="480">
        <v>13356609</v>
      </c>
      <c r="E25" s="480">
        <v>1926858</v>
      </c>
      <c r="F25" s="480">
        <v>11597358</v>
      </c>
      <c r="G25" s="480"/>
      <c r="H25" s="480">
        <v>136000</v>
      </c>
      <c r="I25" s="487">
        <f>SUM(C25:H25)</f>
        <v>27016825</v>
      </c>
      <c r="J25" s="481"/>
      <c r="K25" s="480"/>
      <c r="L25" s="480">
        <v>1953151</v>
      </c>
      <c r="M25" s="480"/>
      <c r="N25" s="485">
        <f>SUM(J25:M25)</f>
        <v>1953151</v>
      </c>
      <c r="O25" s="486"/>
      <c r="P25" s="482">
        <f>SUM(O25)</f>
        <v>0</v>
      </c>
      <c r="Q25" s="482">
        <f>+I25+N25+P25</f>
        <v>28969976</v>
      </c>
      <c r="R25" s="492">
        <f>+Q25/Q25</f>
        <v>1</v>
      </c>
    </row>
    <row r="26" spans="1:21">
      <c r="A26" s="442"/>
      <c r="B26" s="114">
        <v>2020</v>
      </c>
      <c r="C26" s="483"/>
      <c r="D26" s="482">
        <v>13195610</v>
      </c>
      <c r="E26" s="482">
        <v>1693718</v>
      </c>
      <c r="F26" s="482">
        <v>13094891</v>
      </c>
      <c r="G26" s="482"/>
      <c r="H26" s="482">
        <v>136000</v>
      </c>
      <c r="I26" s="487">
        <f>SUM(C26:H26)</f>
        <v>28120219</v>
      </c>
      <c r="J26" s="483"/>
      <c r="K26" s="482"/>
      <c r="L26" s="482"/>
      <c r="M26" s="482"/>
      <c r="N26" s="487">
        <f>SUM(J26:M26)</f>
        <v>0</v>
      </c>
      <c r="O26" s="488"/>
      <c r="P26" s="482"/>
      <c r="Q26" s="482">
        <f t="shared" ref="Q26:Q27" si="0">+I26+N26+P26</f>
        <v>28120219</v>
      </c>
      <c r="R26" s="492">
        <f>+Q26/Q26</f>
        <v>1</v>
      </c>
      <c r="U26" s="494"/>
    </row>
    <row r="27" spans="1:21">
      <c r="A27" s="442"/>
      <c r="B27" s="114">
        <v>2021</v>
      </c>
      <c r="C27" s="483"/>
      <c r="D27" s="482">
        <v>16970650</v>
      </c>
      <c r="E27" s="482">
        <v>1696958</v>
      </c>
      <c r="F27" s="482">
        <v>20092455</v>
      </c>
      <c r="G27" s="482"/>
      <c r="H27" s="482">
        <v>165199</v>
      </c>
      <c r="I27" s="487">
        <f>SUM(C27:H27)</f>
        <v>38925262</v>
      </c>
      <c r="J27" s="483"/>
      <c r="K27" s="482"/>
      <c r="L27" s="482">
        <v>11121311</v>
      </c>
      <c r="M27" s="482"/>
      <c r="N27" s="487">
        <f>SUM(J27:M27)</f>
        <v>11121311</v>
      </c>
      <c r="O27" s="488"/>
      <c r="P27" s="482">
        <f>SUM(O27)</f>
        <v>0</v>
      </c>
      <c r="Q27" s="482">
        <f t="shared" si="0"/>
        <v>50046573</v>
      </c>
      <c r="R27" s="492">
        <f>+Q27/Q27</f>
        <v>1</v>
      </c>
      <c r="U27" s="494"/>
    </row>
    <row r="28" spans="1:21" ht="12.75" thickBot="1">
      <c r="A28" s="460"/>
      <c r="B28" s="452" t="s">
        <v>719</v>
      </c>
      <c r="C28" s="489"/>
      <c r="D28" s="493">
        <f>(D27-D26)/D26</f>
        <v>0.28608302306600453</v>
      </c>
      <c r="E28" s="493">
        <f t="shared" ref="E28:I28" si="1">(E27-E26)/E26</f>
        <v>1.9129512705184689E-3</v>
      </c>
      <c r="F28" s="493">
        <f t="shared" si="1"/>
        <v>0.53437359654234617</v>
      </c>
      <c r="G28" s="493"/>
      <c r="H28" s="493">
        <f t="shared" si="1"/>
        <v>0.2146985294117647</v>
      </c>
      <c r="I28" s="493">
        <f t="shared" si="1"/>
        <v>0.38424462483738125</v>
      </c>
      <c r="J28" s="489"/>
      <c r="K28" s="490"/>
      <c r="L28" s="493">
        <f>+L27/L27</f>
        <v>1</v>
      </c>
      <c r="M28" s="493"/>
      <c r="N28" s="493">
        <f>+N27/N27</f>
        <v>1</v>
      </c>
      <c r="O28" s="491"/>
      <c r="P28" s="490"/>
      <c r="Q28" s="493">
        <f t="shared" ref="Q28" si="2">(Q27-Q26)/Q26</f>
        <v>0.77973624600861036</v>
      </c>
      <c r="R28" s="493">
        <f>+Q28/Q28</f>
        <v>1</v>
      </c>
      <c r="U28" s="495"/>
    </row>
    <row r="29" spans="1:21">
      <c r="A29" s="437" t="s">
        <v>726</v>
      </c>
      <c r="B29" s="120">
        <v>2019</v>
      </c>
      <c r="C29" s="438"/>
      <c r="D29" s="439"/>
      <c r="E29" s="439"/>
      <c r="F29" s="439"/>
      <c r="G29" s="439"/>
      <c r="H29" s="439"/>
      <c r="I29" s="440"/>
      <c r="J29" s="438"/>
      <c r="K29" s="439"/>
      <c r="L29" s="439"/>
      <c r="M29" s="439"/>
      <c r="N29" s="440"/>
      <c r="O29" s="441"/>
      <c r="P29" s="439"/>
      <c r="Q29" s="439"/>
      <c r="R29" s="440"/>
      <c r="U29" s="496"/>
    </row>
    <row r="30" spans="1:21">
      <c r="A30" s="442"/>
      <c r="B30" s="114">
        <v>2020</v>
      </c>
      <c r="C30" s="443"/>
      <c r="D30" s="444"/>
      <c r="E30" s="444"/>
      <c r="F30" s="444"/>
      <c r="G30" s="444"/>
      <c r="H30" s="444"/>
      <c r="I30" s="445"/>
      <c r="J30" s="443"/>
      <c r="K30" s="444"/>
      <c r="L30" s="444"/>
      <c r="M30" s="444"/>
      <c r="N30" s="445"/>
      <c r="O30" s="446"/>
      <c r="P30" s="444"/>
      <c r="Q30" s="444"/>
      <c r="R30" s="445"/>
      <c r="U30" s="496"/>
    </row>
    <row r="31" spans="1:21">
      <c r="A31" s="442"/>
      <c r="B31" s="114">
        <v>2021</v>
      </c>
      <c r="C31" s="443"/>
      <c r="D31" s="444"/>
      <c r="E31" s="444"/>
      <c r="F31" s="444"/>
      <c r="G31" s="444"/>
      <c r="H31" s="444"/>
      <c r="I31" s="445"/>
      <c r="J31" s="443"/>
      <c r="K31" s="444"/>
      <c r="L31" s="444"/>
      <c r="M31" s="444"/>
      <c r="N31" s="445"/>
      <c r="O31" s="446"/>
      <c r="P31" s="444"/>
      <c r="Q31" s="444"/>
      <c r="R31" s="445"/>
    </row>
    <row r="32" spans="1:21" ht="12.75" thickBot="1">
      <c r="A32" s="460"/>
      <c r="B32" s="452" t="s">
        <v>719</v>
      </c>
      <c r="C32" s="453"/>
      <c r="D32" s="454"/>
      <c r="E32" s="454"/>
      <c r="F32" s="454"/>
      <c r="G32" s="454"/>
      <c r="H32" s="454"/>
      <c r="I32" s="455"/>
      <c r="J32" s="453"/>
      <c r="K32" s="454"/>
      <c r="L32" s="454"/>
      <c r="M32" s="454"/>
      <c r="N32" s="455"/>
      <c r="O32" s="456"/>
      <c r="P32" s="454"/>
      <c r="Q32" s="454"/>
      <c r="R32" s="455"/>
    </row>
    <row r="33" spans="1:21">
      <c r="A33" s="437" t="s">
        <v>727</v>
      </c>
      <c r="B33" s="120">
        <v>2019</v>
      </c>
      <c r="C33" s="438"/>
      <c r="D33" s="439"/>
      <c r="E33" s="439"/>
      <c r="F33" s="439"/>
      <c r="G33" s="439"/>
      <c r="H33" s="439"/>
      <c r="I33" s="440"/>
      <c r="J33" s="438"/>
      <c r="K33" s="439"/>
      <c r="L33" s="439"/>
      <c r="M33" s="439"/>
      <c r="N33" s="440"/>
      <c r="O33" s="441"/>
      <c r="P33" s="439"/>
      <c r="Q33" s="439"/>
      <c r="R33" s="440"/>
    </row>
    <row r="34" spans="1:21">
      <c r="A34" s="442"/>
      <c r="B34" s="114">
        <v>2020</v>
      </c>
      <c r="C34" s="443"/>
      <c r="D34" s="444"/>
      <c r="E34" s="444"/>
      <c r="F34" s="444"/>
      <c r="G34" s="444"/>
      <c r="H34" s="444"/>
      <c r="I34" s="445"/>
      <c r="J34" s="443"/>
      <c r="K34" s="444"/>
      <c r="L34" s="444"/>
      <c r="M34" s="444"/>
      <c r="N34" s="445"/>
      <c r="O34" s="446"/>
      <c r="P34" s="444"/>
      <c r="Q34" s="444"/>
      <c r="R34" s="445"/>
      <c r="U34" s="185"/>
    </row>
    <row r="35" spans="1:21">
      <c r="A35" s="442"/>
      <c r="B35" s="114">
        <v>2021</v>
      </c>
      <c r="C35" s="443"/>
      <c r="D35" s="444"/>
      <c r="E35" s="444"/>
      <c r="F35" s="444"/>
      <c r="G35" s="444"/>
      <c r="H35" s="444"/>
      <c r="I35" s="445"/>
      <c r="J35" s="443"/>
      <c r="K35" s="444"/>
      <c r="L35" s="444"/>
      <c r="M35" s="444"/>
      <c r="N35" s="445"/>
      <c r="O35" s="446"/>
      <c r="P35" s="444"/>
      <c r="Q35" s="444"/>
      <c r="R35" s="445"/>
    </row>
    <row r="36" spans="1:21" ht="12.75" thickBot="1">
      <c r="A36" s="460"/>
      <c r="B36" s="452" t="s">
        <v>719</v>
      </c>
      <c r="C36" s="453"/>
      <c r="D36" s="454"/>
      <c r="E36" s="454"/>
      <c r="F36" s="454"/>
      <c r="G36" s="454"/>
      <c r="H36" s="454"/>
      <c r="I36" s="455"/>
      <c r="J36" s="453"/>
      <c r="K36" s="454"/>
      <c r="L36" s="454"/>
      <c r="M36" s="454"/>
      <c r="N36" s="455"/>
      <c r="O36" s="456"/>
      <c r="P36" s="454"/>
      <c r="Q36" s="454"/>
      <c r="R36" s="455"/>
    </row>
    <row r="37" spans="1:21">
      <c r="A37" s="437" t="s">
        <v>728</v>
      </c>
      <c r="B37" s="120">
        <v>2019</v>
      </c>
      <c r="C37" s="438"/>
      <c r="D37" s="439"/>
      <c r="E37" s="439"/>
      <c r="F37" s="439"/>
      <c r="G37" s="439"/>
      <c r="H37" s="439"/>
      <c r="I37" s="440"/>
      <c r="J37" s="438"/>
      <c r="K37" s="439"/>
      <c r="L37" s="439"/>
      <c r="M37" s="439"/>
      <c r="N37" s="440"/>
      <c r="O37" s="441"/>
      <c r="P37" s="439"/>
      <c r="Q37" s="439"/>
      <c r="R37" s="440"/>
    </row>
    <row r="38" spans="1:21">
      <c r="A38" s="442"/>
      <c r="B38" s="114">
        <v>2020</v>
      </c>
      <c r="C38" s="443"/>
      <c r="D38" s="444"/>
      <c r="E38" s="444"/>
      <c r="F38" s="444"/>
      <c r="G38" s="444"/>
      <c r="H38" s="444"/>
      <c r="I38" s="445"/>
      <c r="J38" s="443"/>
      <c r="K38" s="444"/>
      <c r="L38" s="444"/>
      <c r="M38" s="444"/>
      <c r="N38" s="445"/>
      <c r="O38" s="446"/>
      <c r="P38" s="444"/>
      <c r="Q38" s="444"/>
      <c r="R38" s="445"/>
    </row>
    <row r="39" spans="1:21">
      <c r="A39" s="442"/>
      <c r="B39" s="114">
        <v>2021</v>
      </c>
      <c r="C39" s="443"/>
      <c r="D39" s="444"/>
      <c r="E39" s="444"/>
      <c r="F39" s="444"/>
      <c r="G39" s="444"/>
      <c r="H39" s="444"/>
      <c r="I39" s="445"/>
      <c r="J39" s="443"/>
      <c r="K39" s="444"/>
      <c r="L39" s="444"/>
      <c r="M39" s="444"/>
      <c r="N39" s="445"/>
      <c r="O39" s="446"/>
      <c r="P39" s="444"/>
      <c r="Q39" s="444"/>
      <c r="R39" s="445"/>
    </row>
    <row r="40" spans="1:21" ht="12.75" thickBot="1">
      <c r="A40" s="460"/>
      <c r="B40" s="452" t="s">
        <v>719</v>
      </c>
      <c r="C40" s="453"/>
      <c r="D40" s="454"/>
      <c r="E40" s="454"/>
      <c r="F40" s="454"/>
      <c r="G40" s="454"/>
      <c r="H40" s="454"/>
      <c r="I40" s="455"/>
      <c r="J40" s="453"/>
      <c r="K40" s="454"/>
      <c r="L40" s="454"/>
      <c r="M40" s="454"/>
      <c r="N40" s="455"/>
      <c r="O40" s="456"/>
      <c r="P40" s="454"/>
      <c r="Q40" s="454"/>
      <c r="R40" s="455"/>
    </row>
    <row r="41" spans="1:21">
      <c r="A41" s="437" t="s">
        <v>729</v>
      </c>
      <c r="B41" s="120">
        <v>2019</v>
      </c>
      <c r="C41" s="438"/>
      <c r="D41" s="439"/>
      <c r="E41" s="439"/>
      <c r="F41" s="439"/>
      <c r="G41" s="439"/>
      <c r="H41" s="439"/>
      <c r="I41" s="440"/>
      <c r="J41" s="438"/>
      <c r="K41" s="439"/>
      <c r="L41" s="439"/>
      <c r="M41" s="439"/>
      <c r="N41" s="440"/>
      <c r="O41" s="441"/>
      <c r="P41" s="439"/>
      <c r="Q41" s="439"/>
      <c r="R41" s="440"/>
    </row>
    <row r="42" spans="1:21">
      <c r="A42" s="442"/>
      <c r="B42" s="114">
        <v>2020</v>
      </c>
      <c r="C42" s="443"/>
      <c r="D42" s="444"/>
      <c r="E42" s="444"/>
      <c r="F42" s="444"/>
      <c r="G42" s="444"/>
      <c r="H42" s="444"/>
      <c r="I42" s="445"/>
      <c r="J42" s="443"/>
      <c r="K42" s="444"/>
      <c r="L42" s="444"/>
      <c r="M42" s="444"/>
      <c r="N42" s="445"/>
      <c r="O42" s="446"/>
      <c r="P42" s="444"/>
      <c r="Q42" s="444"/>
      <c r="R42" s="445"/>
    </row>
    <row r="43" spans="1:21">
      <c r="A43" s="442"/>
      <c r="B43" s="114">
        <v>2021</v>
      </c>
      <c r="C43" s="443"/>
      <c r="D43" s="444"/>
      <c r="E43" s="444"/>
      <c r="F43" s="444"/>
      <c r="G43" s="444"/>
      <c r="H43" s="444"/>
      <c r="I43" s="445"/>
      <c r="J43" s="443"/>
      <c r="K43" s="444"/>
      <c r="L43" s="444"/>
      <c r="M43" s="444"/>
      <c r="N43" s="445"/>
      <c r="O43" s="446"/>
      <c r="P43" s="444"/>
      <c r="Q43" s="444"/>
      <c r="R43" s="445"/>
    </row>
    <row r="44" spans="1:21" ht="12.75" thickBot="1">
      <c r="A44" s="460"/>
      <c r="B44" s="452" t="s">
        <v>719</v>
      </c>
      <c r="C44" s="453"/>
      <c r="D44" s="454"/>
      <c r="E44" s="454"/>
      <c r="F44" s="454"/>
      <c r="G44" s="454"/>
      <c r="H44" s="454"/>
      <c r="I44" s="455"/>
      <c r="J44" s="453"/>
      <c r="K44" s="454"/>
      <c r="L44" s="454"/>
      <c r="M44" s="454"/>
      <c r="N44" s="455"/>
      <c r="O44" s="456"/>
      <c r="P44" s="454"/>
      <c r="Q44" s="454"/>
      <c r="R44" s="455"/>
    </row>
    <row r="45" spans="1:21">
      <c r="A45" s="437" t="s">
        <v>730</v>
      </c>
      <c r="B45" s="120">
        <v>2019</v>
      </c>
      <c r="C45" s="438"/>
      <c r="D45" s="439"/>
      <c r="E45" s="439"/>
      <c r="F45" s="439"/>
      <c r="G45" s="439"/>
      <c r="H45" s="439"/>
      <c r="I45" s="440"/>
      <c r="J45" s="438"/>
      <c r="K45" s="439"/>
      <c r="L45" s="439"/>
      <c r="M45" s="439"/>
      <c r="N45" s="440"/>
      <c r="O45" s="441"/>
      <c r="P45" s="439"/>
      <c r="Q45" s="439"/>
      <c r="R45" s="440"/>
    </row>
    <row r="46" spans="1:21">
      <c r="A46" s="442"/>
      <c r="B46" s="114">
        <v>2020</v>
      </c>
      <c r="C46" s="443"/>
      <c r="D46" s="444"/>
      <c r="E46" s="444"/>
      <c r="F46" s="444"/>
      <c r="G46" s="444"/>
      <c r="H46" s="444"/>
      <c r="I46" s="445"/>
      <c r="J46" s="443"/>
      <c r="K46" s="444"/>
      <c r="L46" s="444"/>
      <c r="M46" s="444"/>
      <c r="N46" s="445"/>
      <c r="O46" s="446"/>
      <c r="P46" s="444"/>
      <c r="Q46" s="444"/>
      <c r="R46" s="445"/>
    </row>
    <row r="47" spans="1:21">
      <c r="A47" s="442"/>
      <c r="B47" s="114">
        <v>2021</v>
      </c>
      <c r="C47" s="443"/>
      <c r="D47" s="444"/>
      <c r="E47" s="444"/>
      <c r="F47" s="444"/>
      <c r="G47" s="444"/>
      <c r="H47" s="444"/>
      <c r="I47" s="445"/>
      <c r="J47" s="443"/>
      <c r="K47" s="444"/>
      <c r="L47" s="444"/>
      <c r="M47" s="444"/>
      <c r="N47" s="445"/>
      <c r="O47" s="446"/>
      <c r="P47" s="444"/>
      <c r="Q47" s="444"/>
      <c r="R47" s="445"/>
    </row>
    <row r="48" spans="1:21" ht="12.75" thickBot="1">
      <c r="A48" s="460"/>
      <c r="B48" s="452" t="s">
        <v>719</v>
      </c>
      <c r="C48" s="453"/>
      <c r="D48" s="454"/>
      <c r="E48" s="454"/>
      <c r="F48" s="454"/>
      <c r="G48" s="454"/>
      <c r="H48" s="454"/>
      <c r="I48" s="455"/>
      <c r="J48" s="453"/>
      <c r="K48" s="454"/>
      <c r="L48" s="454"/>
      <c r="M48" s="454"/>
      <c r="N48" s="455"/>
      <c r="O48" s="456"/>
      <c r="P48" s="454"/>
      <c r="Q48" s="454"/>
      <c r="R48" s="461"/>
    </row>
    <row r="49" spans="1:18">
      <c r="A49" s="437" t="s">
        <v>731</v>
      </c>
      <c r="B49" s="120">
        <v>2019</v>
      </c>
      <c r="C49" s="438"/>
      <c r="D49" s="439"/>
      <c r="E49" s="439"/>
      <c r="F49" s="439"/>
      <c r="G49" s="439"/>
      <c r="H49" s="439"/>
      <c r="I49" s="440"/>
      <c r="J49" s="438"/>
      <c r="K49" s="439"/>
      <c r="L49" s="439"/>
      <c r="M49" s="439"/>
      <c r="N49" s="440"/>
      <c r="O49" s="441"/>
      <c r="P49" s="439"/>
      <c r="Q49" s="439"/>
      <c r="R49" s="440"/>
    </row>
    <row r="50" spans="1:18">
      <c r="A50" s="442"/>
      <c r="B50" s="114">
        <v>2020</v>
      </c>
      <c r="C50" s="443"/>
      <c r="D50" s="444"/>
      <c r="E50" s="444"/>
      <c r="F50" s="444"/>
      <c r="G50" s="444"/>
      <c r="H50" s="444"/>
      <c r="I50" s="445"/>
      <c r="J50" s="443"/>
      <c r="K50" s="444"/>
      <c r="L50" s="444"/>
      <c r="M50" s="444"/>
      <c r="N50" s="445"/>
      <c r="O50" s="446"/>
      <c r="P50" s="444"/>
      <c r="Q50" s="444"/>
      <c r="R50" s="445"/>
    </row>
    <row r="51" spans="1:18">
      <c r="A51" s="442"/>
      <c r="B51" s="114">
        <v>2021</v>
      </c>
      <c r="C51" s="443"/>
      <c r="D51" s="444"/>
      <c r="E51" s="444"/>
      <c r="F51" s="444"/>
      <c r="G51" s="444"/>
      <c r="H51" s="444"/>
      <c r="I51" s="445"/>
      <c r="J51" s="443"/>
      <c r="K51" s="444"/>
      <c r="L51" s="444"/>
      <c r="M51" s="444"/>
      <c r="N51" s="445"/>
      <c r="O51" s="446"/>
      <c r="P51" s="444"/>
      <c r="Q51" s="444"/>
      <c r="R51" s="445"/>
    </row>
    <row r="52" spans="1:18" ht="12.75" thickBot="1">
      <c r="A52" s="460"/>
      <c r="B52" s="452" t="s">
        <v>719</v>
      </c>
      <c r="C52" s="453"/>
      <c r="D52" s="454"/>
      <c r="E52" s="454"/>
      <c r="F52" s="454"/>
      <c r="G52" s="454"/>
      <c r="H52" s="454"/>
      <c r="I52" s="455"/>
      <c r="J52" s="453"/>
      <c r="K52" s="454"/>
      <c r="L52" s="454"/>
      <c r="M52" s="454"/>
      <c r="N52" s="455"/>
      <c r="O52" s="456"/>
      <c r="P52" s="454"/>
      <c r="Q52" s="454"/>
      <c r="R52" s="455"/>
    </row>
    <row r="53" spans="1:18">
      <c r="A53" s="437" t="s">
        <v>732</v>
      </c>
      <c r="B53" s="120">
        <v>2019</v>
      </c>
      <c r="C53" s="438"/>
      <c r="D53" s="439"/>
      <c r="E53" s="439"/>
      <c r="F53" s="439"/>
      <c r="G53" s="439"/>
      <c r="H53" s="439"/>
      <c r="I53" s="440"/>
      <c r="J53" s="438"/>
      <c r="K53" s="439"/>
      <c r="L53" s="439"/>
      <c r="M53" s="439"/>
      <c r="N53" s="440"/>
      <c r="O53" s="441"/>
      <c r="P53" s="439"/>
      <c r="Q53" s="439"/>
      <c r="R53" s="440"/>
    </row>
    <row r="54" spans="1:18">
      <c r="A54" s="442"/>
      <c r="B54" s="114">
        <v>2020</v>
      </c>
      <c r="C54" s="443"/>
      <c r="D54" s="444"/>
      <c r="E54" s="444"/>
      <c r="F54" s="444"/>
      <c r="G54" s="444"/>
      <c r="H54" s="444"/>
      <c r="I54" s="445"/>
      <c r="J54" s="443"/>
      <c r="K54" s="444"/>
      <c r="L54" s="444"/>
      <c r="M54" s="444"/>
      <c r="N54" s="445"/>
      <c r="O54" s="446"/>
      <c r="P54" s="444"/>
      <c r="Q54" s="444"/>
      <c r="R54" s="445"/>
    </row>
    <row r="55" spans="1:18">
      <c r="A55" s="442"/>
      <c r="B55" s="114">
        <v>2021</v>
      </c>
      <c r="C55" s="443"/>
      <c r="D55" s="444"/>
      <c r="E55" s="444"/>
      <c r="F55" s="444"/>
      <c r="G55" s="444"/>
      <c r="H55" s="444"/>
      <c r="I55" s="445"/>
      <c r="J55" s="443"/>
      <c r="K55" s="444"/>
      <c r="L55" s="444"/>
      <c r="M55" s="444"/>
      <c r="N55" s="445"/>
      <c r="O55" s="446"/>
      <c r="P55" s="444"/>
      <c r="Q55" s="444"/>
      <c r="R55" s="445"/>
    </row>
    <row r="56" spans="1:18" ht="12.75" thickBot="1">
      <c r="A56" s="460"/>
      <c r="B56" s="452" t="s">
        <v>719</v>
      </c>
      <c r="C56" s="453"/>
      <c r="D56" s="454"/>
      <c r="E56" s="454"/>
      <c r="F56" s="454"/>
      <c r="G56" s="454"/>
      <c r="H56" s="454"/>
      <c r="I56" s="455"/>
      <c r="J56" s="453"/>
      <c r="K56" s="454"/>
      <c r="L56" s="454"/>
      <c r="M56" s="454"/>
      <c r="N56" s="455"/>
      <c r="O56" s="456"/>
      <c r="P56" s="454"/>
      <c r="Q56" s="454"/>
      <c r="R56" s="455"/>
    </row>
    <row r="57" spans="1:18">
      <c r="A57" s="437" t="s">
        <v>733</v>
      </c>
      <c r="B57" s="120">
        <v>2019</v>
      </c>
      <c r="C57" s="438"/>
      <c r="D57" s="439"/>
      <c r="E57" s="439"/>
      <c r="F57" s="439"/>
      <c r="G57" s="439"/>
      <c r="H57" s="439"/>
      <c r="I57" s="440"/>
      <c r="J57" s="438"/>
      <c r="K57" s="439"/>
      <c r="L57" s="439"/>
      <c r="M57" s="439"/>
      <c r="N57" s="440"/>
      <c r="O57" s="441"/>
      <c r="P57" s="439"/>
      <c r="Q57" s="439"/>
      <c r="R57" s="440"/>
    </row>
    <row r="58" spans="1:18">
      <c r="A58" s="442"/>
      <c r="B58" s="114">
        <v>2020</v>
      </c>
      <c r="C58" s="443"/>
      <c r="D58" s="444"/>
      <c r="E58" s="444"/>
      <c r="F58" s="444"/>
      <c r="G58" s="444"/>
      <c r="H58" s="444"/>
      <c r="I58" s="445"/>
      <c r="J58" s="443"/>
      <c r="K58" s="444"/>
      <c r="L58" s="444"/>
      <c r="M58" s="444"/>
      <c r="N58" s="445"/>
      <c r="O58" s="446"/>
      <c r="P58" s="444"/>
      <c r="Q58" s="444"/>
      <c r="R58" s="445"/>
    </row>
    <row r="59" spans="1:18">
      <c r="A59" s="442"/>
      <c r="B59" s="114">
        <v>2021</v>
      </c>
      <c r="C59" s="443"/>
      <c r="D59" s="444"/>
      <c r="E59" s="444"/>
      <c r="F59" s="444"/>
      <c r="G59" s="444"/>
      <c r="H59" s="444"/>
      <c r="I59" s="445"/>
      <c r="J59" s="443"/>
      <c r="K59" s="444"/>
      <c r="L59" s="444"/>
      <c r="M59" s="444"/>
      <c r="N59" s="445"/>
      <c r="O59" s="446"/>
      <c r="P59" s="444"/>
      <c r="Q59" s="444"/>
      <c r="R59" s="445"/>
    </row>
    <row r="60" spans="1:18" ht="12.75" thickBot="1">
      <c r="A60" s="460"/>
      <c r="B60" s="452" t="s">
        <v>719</v>
      </c>
      <c r="C60" s="453"/>
      <c r="D60" s="454"/>
      <c r="E60" s="454"/>
      <c r="F60" s="454"/>
      <c r="G60" s="454"/>
      <c r="H60" s="454"/>
      <c r="I60" s="455"/>
      <c r="J60" s="453"/>
      <c r="K60" s="454"/>
      <c r="L60" s="454"/>
      <c r="M60" s="454"/>
      <c r="N60" s="455"/>
      <c r="O60" s="456"/>
      <c r="P60" s="454"/>
      <c r="Q60" s="454"/>
      <c r="R60" s="455"/>
    </row>
    <row r="61" spans="1:18">
      <c r="A61" s="437" t="s">
        <v>734</v>
      </c>
      <c r="B61" s="120">
        <v>2019</v>
      </c>
      <c r="C61" s="438"/>
      <c r="D61" s="439"/>
      <c r="E61" s="439"/>
      <c r="F61" s="439"/>
      <c r="G61" s="439"/>
      <c r="H61" s="439"/>
      <c r="I61" s="440"/>
      <c r="J61" s="438"/>
      <c r="K61" s="439"/>
      <c r="L61" s="439"/>
      <c r="M61" s="439"/>
      <c r="N61" s="440"/>
      <c r="O61" s="441"/>
      <c r="P61" s="439"/>
      <c r="Q61" s="439"/>
      <c r="R61" s="440"/>
    </row>
    <row r="62" spans="1:18">
      <c r="A62" s="442"/>
      <c r="B62" s="114">
        <v>2020</v>
      </c>
      <c r="C62" s="443"/>
      <c r="D62" s="444"/>
      <c r="E62" s="444"/>
      <c r="F62" s="444"/>
      <c r="G62" s="444"/>
      <c r="H62" s="444"/>
      <c r="I62" s="445"/>
      <c r="J62" s="443"/>
      <c r="K62" s="444"/>
      <c r="L62" s="444"/>
      <c r="M62" s="444"/>
      <c r="N62" s="445"/>
      <c r="O62" s="446"/>
      <c r="P62" s="444"/>
      <c r="Q62" s="444"/>
      <c r="R62" s="445"/>
    </row>
    <row r="63" spans="1:18">
      <c r="A63" s="442"/>
      <c r="B63" s="114">
        <v>2021</v>
      </c>
      <c r="C63" s="443"/>
      <c r="D63" s="444"/>
      <c r="E63" s="444"/>
      <c r="F63" s="444"/>
      <c r="G63" s="444"/>
      <c r="H63" s="444"/>
      <c r="I63" s="445"/>
      <c r="J63" s="443"/>
      <c r="K63" s="444"/>
      <c r="L63" s="444"/>
      <c r="M63" s="444"/>
      <c r="N63" s="445"/>
      <c r="O63" s="446"/>
      <c r="P63" s="444"/>
      <c r="Q63" s="444"/>
      <c r="R63" s="445"/>
    </row>
    <row r="64" spans="1:18" ht="12.75" thickBot="1">
      <c r="A64" s="460"/>
      <c r="B64" s="452" t="s">
        <v>719</v>
      </c>
      <c r="C64" s="453"/>
      <c r="D64" s="454"/>
      <c r="E64" s="454"/>
      <c r="F64" s="454"/>
      <c r="G64" s="454"/>
      <c r="H64" s="454"/>
      <c r="I64" s="455"/>
      <c r="J64" s="453"/>
      <c r="K64" s="454"/>
      <c r="L64" s="454"/>
      <c r="M64" s="454"/>
      <c r="N64" s="455"/>
      <c r="O64" s="456"/>
      <c r="P64" s="454"/>
      <c r="Q64" s="454"/>
      <c r="R64" s="455"/>
    </row>
    <row r="65" spans="1:18">
      <c r="A65" s="437" t="s">
        <v>735</v>
      </c>
      <c r="B65" s="120">
        <v>2019</v>
      </c>
      <c r="C65" s="438"/>
      <c r="D65" s="439"/>
      <c r="E65" s="439"/>
      <c r="F65" s="439"/>
      <c r="G65" s="439"/>
      <c r="H65" s="439"/>
      <c r="I65" s="440"/>
      <c r="J65" s="438"/>
      <c r="K65" s="439"/>
      <c r="L65" s="439"/>
      <c r="M65" s="439"/>
      <c r="N65" s="440"/>
      <c r="O65" s="441"/>
      <c r="P65" s="439"/>
      <c r="Q65" s="439"/>
      <c r="R65" s="440"/>
    </row>
    <row r="66" spans="1:18">
      <c r="A66" s="442"/>
      <c r="B66" s="114">
        <v>2020</v>
      </c>
      <c r="C66" s="443"/>
      <c r="D66" s="444"/>
      <c r="E66" s="444"/>
      <c r="F66" s="444"/>
      <c r="G66" s="444"/>
      <c r="H66" s="444"/>
      <c r="I66" s="445"/>
      <c r="J66" s="443"/>
      <c r="K66" s="444"/>
      <c r="L66" s="444"/>
      <c r="M66" s="444"/>
      <c r="N66" s="445"/>
      <c r="O66" s="446"/>
      <c r="P66" s="444"/>
      <c r="Q66" s="444"/>
      <c r="R66" s="445"/>
    </row>
    <row r="67" spans="1:18">
      <c r="A67" s="442"/>
      <c r="B67" s="114">
        <v>2021</v>
      </c>
      <c r="C67" s="443"/>
      <c r="D67" s="444"/>
      <c r="E67" s="444"/>
      <c r="F67" s="444"/>
      <c r="G67" s="444"/>
      <c r="H67" s="444"/>
      <c r="I67" s="445"/>
      <c r="J67" s="443"/>
      <c r="K67" s="444"/>
      <c r="L67" s="444"/>
      <c r="M67" s="444"/>
      <c r="N67" s="445"/>
      <c r="O67" s="446"/>
      <c r="P67" s="444"/>
      <c r="Q67" s="444"/>
      <c r="R67" s="445"/>
    </row>
    <row r="68" spans="1:18" ht="12.75" thickBot="1">
      <c r="A68" s="460"/>
      <c r="B68" s="452" t="s">
        <v>719</v>
      </c>
      <c r="C68" s="453"/>
      <c r="D68" s="454"/>
      <c r="E68" s="454"/>
      <c r="F68" s="454"/>
      <c r="G68" s="454"/>
      <c r="H68" s="454"/>
      <c r="I68" s="455"/>
      <c r="J68" s="453"/>
      <c r="K68" s="454"/>
      <c r="L68" s="454"/>
      <c r="M68" s="454"/>
      <c r="N68" s="455"/>
      <c r="O68" s="456"/>
      <c r="P68" s="454"/>
      <c r="Q68" s="454"/>
      <c r="R68" s="455"/>
    </row>
    <row r="69" spans="1:18">
      <c r="A69" s="437" t="s">
        <v>736</v>
      </c>
      <c r="B69" s="120">
        <v>2019</v>
      </c>
      <c r="C69" s="438"/>
      <c r="D69" s="439"/>
      <c r="E69" s="439"/>
      <c r="F69" s="439"/>
      <c r="G69" s="439"/>
      <c r="H69" s="439"/>
      <c r="I69" s="440"/>
      <c r="J69" s="438"/>
      <c r="K69" s="439"/>
      <c r="L69" s="439"/>
      <c r="M69" s="439"/>
      <c r="N69" s="440"/>
      <c r="O69" s="441"/>
      <c r="P69" s="439"/>
      <c r="Q69" s="439"/>
      <c r="R69" s="440"/>
    </row>
    <row r="70" spans="1:18">
      <c r="A70" s="442"/>
      <c r="B70" s="114">
        <v>2020</v>
      </c>
      <c r="C70" s="443"/>
      <c r="D70" s="444"/>
      <c r="E70" s="444"/>
      <c r="F70" s="444"/>
      <c r="G70" s="444"/>
      <c r="H70" s="444"/>
      <c r="I70" s="445"/>
      <c r="J70" s="443"/>
      <c r="K70" s="444"/>
      <c r="L70" s="444"/>
      <c r="M70" s="444"/>
      <c r="N70" s="445"/>
      <c r="O70" s="446"/>
      <c r="P70" s="444"/>
      <c r="Q70" s="444"/>
      <c r="R70" s="445"/>
    </row>
    <row r="71" spans="1:18">
      <c r="A71" s="442"/>
      <c r="B71" s="114">
        <v>2021</v>
      </c>
      <c r="C71" s="443"/>
      <c r="D71" s="444"/>
      <c r="E71" s="444"/>
      <c r="F71" s="444"/>
      <c r="G71" s="444"/>
      <c r="H71" s="444"/>
      <c r="I71" s="445"/>
      <c r="J71" s="443"/>
      <c r="K71" s="444"/>
      <c r="L71" s="444"/>
      <c r="M71" s="444"/>
      <c r="N71" s="445"/>
      <c r="O71" s="446"/>
      <c r="P71" s="444"/>
      <c r="Q71" s="444"/>
      <c r="R71" s="445"/>
    </row>
    <row r="72" spans="1:18" ht="12.75" thickBot="1">
      <c r="A72" s="460"/>
      <c r="B72" s="452" t="s">
        <v>719</v>
      </c>
      <c r="C72" s="453"/>
      <c r="D72" s="454"/>
      <c r="E72" s="454"/>
      <c r="F72" s="454"/>
      <c r="G72" s="454"/>
      <c r="H72" s="454"/>
      <c r="I72" s="455"/>
      <c r="J72" s="453"/>
      <c r="K72" s="454"/>
      <c r="L72" s="454"/>
      <c r="M72" s="454"/>
      <c r="N72" s="455"/>
      <c r="O72" s="456"/>
      <c r="P72" s="454"/>
      <c r="Q72" s="454"/>
      <c r="R72" s="455"/>
    </row>
    <row r="73" spans="1:18">
      <c r="A73" s="437" t="s">
        <v>737</v>
      </c>
      <c r="B73" s="120">
        <v>2019</v>
      </c>
      <c r="C73" s="438"/>
      <c r="D73" s="439"/>
      <c r="E73" s="439"/>
      <c r="F73" s="439"/>
      <c r="G73" s="439"/>
      <c r="H73" s="439"/>
      <c r="I73" s="440"/>
      <c r="J73" s="438"/>
      <c r="K73" s="439"/>
      <c r="L73" s="439"/>
      <c r="M73" s="439"/>
      <c r="N73" s="440"/>
      <c r="O73" s="441"/>
      <c r="P73" s="439"/>
      <c r="Q73" s="439"/>
      <c r="R73" s="440"/>
    </row>
    <row r="74" spans="1:18">
      <c r="A74" s="442"/>
      <c r="B74" s="114">
        <v>2020</v>
      </c>
      <c r="C74" s="443"/>
      <c r="D74" s="444"/>
      <c r="E74" s="444"/>
      <c r="F74" s="444"/>
      <c r="G74" s="444"/>
      <c r="H74" s="444"/>
      <c r="I74" s="445"/>
      <c r="J74" s="443"/>
      <c r="K74" s="444"/>
      <c r="L74" s="444"/>
      <c r="M74" s="444"/>
      <c r="N74" s="445"/>
      <c r="O74" s="446"/>
      <c r="P74" s="444"/>
      <c r="Q74" s="444"/>
      <c r="R74" s="445"/>
    </row>
    <row r="75" spans="1:18">
      <c r="A75" s="442"/>
      <c r="B75" s="114">
        <v>2021</v>
      </c>
      <c r="C75" s="443"/>
      <c r="D75" s="444"/>
      <c r="E75" s="444"/>
      <c r="F75" s="444"/>
      <c r="G75" s="444"/>
      <c r="H75" s="444"/>
      <c r="I75" s="445"/>
      <c r="J75" s="443"/>
      <c r="K75" s="444"/>
      <c r="L75" s="444"/>
      <c r="M75" s="444"/>
      <c r="N75" s="445"/>
      <c r="O75" s="446"/>
      <c r="P75" s="444"/>
      <c r="Q75" s="444"/>
      <c r="R75" s="445"/>
    </row>
    <row r="76" spans="1:18" ht="12.75" thickBot="1">
      <c r="A76" s="460"/>
      <c r="B76" s="452" t="s">
        <v>719</v>
      </c>
      <c r="C76" s="453"/>
      <c r="D76" s="454"/>
      <c r="E76" s="454"/>
      <c r="F76" s="454"/>
      <c r="G76" s="454"/>
      <c r="H76" s="454"/>
      <c r="I76" s="455"/>
      <c r="J76" s="453"/>
      <c r="K76" s="454"/>
      <c r="L76" s="454"/>
      <c r="M76" s="454"/>
      <c r="N76" s="455"/>
      <c r="O76" s="456"/>
      <c r="P76" s="454"/>
      <c r="Q76" s="454"/>
      <c r="R76" s="455"/>
    </row>
    <row r="77" spans="1:18">
      <c r="A77" s="437" t="s">
        <v>738</v>
      </c>
      <c r="B77" s="120">
        <v>2019</v>
      </c>
      <c r="C77" s="438"/>
      <c r="D77" s="439"/>
      <c r="E77" s="439"/>
      <c r="F77" s="439"/>
      <c r="G77" s="439"/>
      <c r="H77" s="439"/>
      <c r="I77" s="440"/>
      <c r="J77" s="438"/>
      <c r="K77" s="439"/>
      <c r="L77" s="439"/>
      <c r="M77" s="439"/>
      <c r="N77" s="440"/>
      <c r="O77" s="441"/>
      <c r="P77" s="439"/>
      <c r="Q77" s="439"/>
      <c r="R77" s="440"/>
    </row>
    <row r="78" spans="1:18">
      <c r="A78" s="442"/>
      <c r="B78" s="114">
        <v>2020</v>
      </c>
      <c r="C78" s="443"/>
      <c r="D78" s="444"/>
      <c r="E78" s="444"/>
      <c r="F78" s="444"/>
      <c r="G78" s="444"/>
      <c r="H78" s="444"/>
      <c r="I78" s="445"/>
      <c r="J78" s="443"/>
      <c r="K78" s="444"/>
      <c r="L78" s="444"/>
      <c r="M78" s="444"/>
      <c r="N78" s="445"/>
      <c r="O78" s="446"/>
      <c r="P78" s="444"/>
      <c r="Q78" s="444"/>
      <c r="R78" s="445"/>
    </row>
    <row r="79" spans="1:18">
      <c r="A79" s="442"/>
      <c r="B79" s="114">
        <v>2021</v>
      </c>
      <c r="C79" s="443"/>
      <c r="D79" s="444"/>
      <c r="E79" s="444"/>
      <c r="F79" s="444"/>
      <c r="G79" s="444"/>
      <c r="H79" s="444"/>
      <c r="I79" s="445"/>
      <c r="J79" s="443"/>
      <c r="K79" s="444"/>
      <c r="L79" s="444"/>
      <c r="M79" s="444"/>
      <c r="N79" s="445"/>
      <c r="O79" s="446"/>
      <c r="P79" s="444"/>
      <c r="Q79" s="444"/>
      <c r="R79" s="445"/>
    </row>
    <row r="80" spans="1:18" ht="12.75" thickBot="1">
      <c r="A80" s="460"/>
      <c r="B80" s="452" t="s">
        <v>719</v>
      </c>
      <c r="C80" s="453"/>
      <c r="D80" s="454"/>
      <c r="E80" s="454"/>
      <c r="F80" s="454"/>
      <c r="G80" s="454"/>
      <c r="H80" s="454"/>
      <c r="I80" s="455"/>
      <c r="J80" s="453"/>
      <c r="K80" s="454"/>
      <c r="L80" s="454"/>
      <c r="M80" s="454"/>
      <c r="N80" s="455"/>
      <c r="O80" s="456"/>
      <c r="P80" s="454"/>
      <c r="Q80" s="454"/>
      <c r="R80" s="455"/>
    </row>
    <row r="81" spans="1:18">
      <c r="A81" s="437" t="s">
        <v>739</v>
      </c>
      <c r="B81" s="120">
        <v>2019</v>
      </c>
      <c r="C81" s="438"/>
      <c r="D81" s="439"/>
      <c r="E81" s="439"/>
      <c r="F81" s="439"/>
      <c r="G81" s="439"/>
      <c r="H81" s="439"/>
      <c r="I81" s="440"/>
      <c r="J81" s="438"/>
      <c r="K81" s="439"/>
      <c r="L81" s="439"/>
      <c r="M81" s="439"/>
      <c r="N81" s="440"/>
      <c r="O81" s="441"/>
      <c r="P81" s="439"/>
      <c r="Q81" s="439"/>
      <c r="R81" s="440"/>
    </row>
    <row r="82" spans="1:18">
      <c r="A82" s="442"/>
      <c r="B82" s="114">
        <v>2020</v>
      </c>
      <c r="C82" s="443"/>
      <c r="D82" s="444"/>
      <c r="E82" s="444"/>
      <c r="F82" s="444"/>
      <c r="G82" s="444"/>
      <c r="H82" s="444"/>
      <c r="I82" s="445"/>
      <c r="J82" s="443"/>
      <c r="K82" s="444"/>
      <c r="L82" s="444"/>
      <c r="M82" s="444"/>
      <c r="N82" s="445"/>
      <c r="O82" s="446"/>
      <c r="P82" s="444"/>
      <c r="Q82" s="444"/>
      <c r="R82" s="445"/>
    </row>
    <row r="83" spans="1:18">
      <c r="A83" s="442"/>
      <c r="B83" s="114">
        <v>2021</v>
      </c>
      <c r="C83" s="443"/>
      <c r="D83" s="444"/>
      <c r="E83" s="444"/>
      <c r="F83" s="444"/>
      <c r="G83" s="444"/>
      <c r="H83" s="444"/>
      <c r="I83" s="445"/>
      <c r="J83" s="443"/>
      <c r="K83" s="444"/>
      <c r="L83" s="444"/>
      <c r="M83" s="444"/>
      <c r="N83" s="445"/>
      <c r="O83" s="446"/>
      <c r="P83" s="444"/>
      <c r="Q83" s="444"/>
      <c r="R83" s="445"/>
    </row>
    <row r="84" spans="1:18" ht="12.75" thickBot="1">
      <c r="A84" s="460"/>
      <c r="B84" s="452" t="s">
        <v>719</v>
      </c>
      <c r="C84" s="453"/>
      <c r="D84" s="454"/>
      <c r="E84" s="454"/>
      <c r="F84" s="454"/>
      <c r="G84" s="454"/>
      <c r="H84" s="454"/>
      <c r="I84" s="455"/>
      <c r="J84" s="453"/>
      <c r="K84" s="454"/>
      <c r="L84" s="454"/>
      <c r="M84" s="454"/>
      <c r="N84" s="455"/>
      <c r="O84" s="456"/>
      <c r="P84" s="454"/>
      <c r="Q84" s="454"/>
      <c r="R84" s="455"/>
    </row>
    <row r="85" spans="1:18">
      <c r="A85" s="437" t="s">
        <v>740</v>
      </c>
      <c r="B85" s="120">
        <v>2019</v>
      </c>
      <c r="C85" s="438"/>
      <c r="D85" s="439"/>
      <c r="E85" s="439"/>
      <c r="F85" s="439"/>
      <c r="G85" s="439"/>
      <c r="H85" s="439"/>
      <c r="I85" s="440"/>
      <c r="J85" s="438"/>
      <c r="K85" s="439"/>
      <c r="L85" s="439"/>
      <c r="M85" s="439"/>
      <c r="N85" s="440"/>
      <c r="O85" s="441"/>
      <c r="P85" s="439"/>
      <c r="Q85" s="439"/>
      <c r="R85" s="440"/>
    </row>
    <row r="86" spans="1:18">
      <c r="A86" s="442"/>
      <c r="B86" s="114">
        <v>2020</v>
      </c>
      <c r="C86" s="443"/>
      <c r="D86" s="444"/>
      <c r="E86" s="444"/>
      <c r="F86" s="444"/>
      <c r="G86" s="444"/>
      <c r="H86" s="444"/>
      <c r="I86" s="445"/>
      <c r="J86" s="443"/>
      <c r="K86" s="444"/>
      <c r="L86" s="444"/>
      <c r="M86" s="444"/>
      <c r="N86" s="445"/>
      <c r="O86" s="446"/>
      <c r="P86" s="444"/>
      <c r="Q86" s="444"/>
      <c r="R86" s="445"/>
    </row>
    <row r="87" spans="1:18">
      <c r="A87" s="442"/>
      <c r="B87" s="114">
        <v>2021</v>
      </c>
      <c r="C87" s="443"/>
      <c r="D87" s="444"/>
      <c r="E87" s="444"/>
      <c r="F87" s="444"/>
      <c r="G87" s="444"/>
      <c r="H87" s="444"/>
      <c r="I87" s="445"/>
      <c r="J87" s="443"/>
      <c r="K87" s="444"/>
      <c r="L87" s="444"/>
      <c r="M87" s="444"/>
      <c r="N87" s="445"/>
      <c r="O87" s="446"/>
      <c r="P87" s="444"/>
      <c r="Q87" s="444"/>
      <c r="R87" s="445"/>
    </row>
    <row r="88" spans="1:18" ht="12.75" thickBot="1">
      <c r="A88" s="460"/>
      <c r="B88" s="452" t="s">
        <v>719</v>
      </c>
      <c r="C88" s="453"/>
      <c r="D88" s="454"/>
      <c r="E88" s="454"/>
      <c r="F88" s="454"/>
      <c r="G88" s="454"/>
      <c r="H88" s="454"/>
      <c r="I88" s="455"/>
      <c r="J88" s="453"/>
      <c r="K88" s="454"/>
      <c r="L88" s="454"/>
      <c r="M88" s="454"/>
      <c r="N88" s="455"/>
      <c r="O88" s="456"/>
      <c r="P88" s="454"/>
      <c r="Q88" s="454"/>
      <c r="R88" s="455"/>
    </row>
    <row r="89" spans="1:18">
      <c r="A89" s="437" t="s">
        <v>741</v>
      </c>
      <c r="B89" s="120">
        <v>2019</v>
      </c>
      <c r="C89" s="438"/>
      <c r="D89" s="439"/>
      <c r="E89" s="439"/>
      <c r="F89" s="439"/>
      <c r="G89" s="439"/>
      <c r="H89" s="439"/>
      <c r="I89" s="440"/>
      <c r="J89" s="438"/>
      <c r="K89" s="439"/>
      <c r="L89" s="439"/>
      <c r="M89" s="439"/>
      <c r="N89" s="440"/>
      <c r="O89" s="441"/>
      <c r="P89" s="439"/>
      <c r="Q89" s="439"/>
      <c r="R89" s="440"/>
    </row>
    <row r="90" spans="1:18">
      <c r="A90" s="442"/>
      <c r="B90" s="114">
        <v>2020</v>
      </c>
      <c r="C90" s="443"/>
      <c r="D90" s="444"/>
      <c r="E90" s="444"/>
      <c r="F90" s="444"/>
      <c r="G90" s="444"/>
      <c r="H90" s="444"/>
      <c r="I90" s="445"/>
      <c r="J90" s="443"/>
      <c r="K90" s="444"/>
      <c r="L90" s="444"/>
      <c r="M90" s="444"/>
      <c r="N90" s="445"/>
      <c r="O90" s="446"/>
      <c r="P90" s="444"/>
      <c r="Q90" s="444"/>
      <c r="R90" s="445"/>
    </row>
    <row r="91" spans="1:18">
      <c r="A91" s="442"/>
      <c r="B91" s="114">
        <v>2021</v>
      </c>
      <c r="C91" s="443"/>
      <c r="D91" s="444"/>
      <c r="E91" s="444"/>
      <c r="F91" s="444"/>
      <c r="G91" s="444"/>
      <c r="H91" s="444"/>
      <c r="I91" s="445"/>
      <c r="J91" s="443"/>
      <c r="K91" s="444"/>
      <c r="L91" s="444"/>
      <c r="M91" s="444"/>
      <c r="N91" s="445"/>
      <c r="O91" s="446"/>
      <c r="P91" s="444"/>
      <c r="Q91" s="444"/>
      <c r="R91" s="445"/>
    </row>
    <row r="92" spans="1:18" ht="12.75" thickBot="1">
      <c r="A92" s="460"/>
      <c r="B92" s="452" t="s">
        <v>719</v>
      </c>
      <c r="C92" s="453"/>
      <c r="D92" s="454"/>
      <c r="E92" s="454"/>
      <c r="F92" s="454"/>
      <c r="G92" s="454"/>
      <c r="H92" s="454"/>
      <c r="I92" s="455"/>
      <c r="J92" s="453"/>
      <c r="K92" s="454"/>
      <c r="L92" s="454"/>
      <c r="M92" s="454"/>
      <c r="N92" s="455"/>
      <c r="O92" s="456"/>
      <c r="P92" s="454"/>
      <c r="Q92" s="454"/>
      <c r="R92" s="455"/>
    </row>
    <row r="93" spans="1:18">
      <c r="A93" s="437" t="s">
        <v>742</v>
      </c>
      <c r="B93" s="120">
        <v>2019</v>
      </c>
      <c r="C93" s="438"/>
      <c r="D93" s="439"/>
      <c r="E93" s="439"/>
      <c r="F93" s="439"/>
      <c r="G93" s="439"/>
      <c r="H93" s="439"/>
      <c r="I93" s="440"/>
      <c r="J93" s="438"/>
      <c r="K93" s="439"/>
      <c r="L93" s="439"/>
      <c r="M93" s="439"/>
      <c r="N93" s="440"/>
      <c r="O93" s="441"/>
      <c r="P93" s="439"/>
      <c r="Q93" s="439"/>
      <c r="R93" s="440"/>
    </row>
    <row r="94" spans="1:18">
      <c r="A94" s="442"/>
      <c r="B94" s="114">
        <v>2020</v>
      </c>
      <c r="C94" s="443"/>
      <c r="D94" s="444"/>
      <c r="E94" s="444"/>
      <c r="F94" s="444"/>
      <c r="G94" s="444"/>
      <c r="H94" s="444"/>
      <c r="I94" s="445"/>
      <c r="J94" s="443"/>
      <c r="K94" s="444"/>
      <c r="L94" s="444"/>
      <c r="M94" s="444"/>
      <c r="N94" s="445"/>
      <c r="O94" s="446"/>
      <c r="P94" s="444"/>
      <c r="Q94" s="444"/>
      <c r="R94" s="445"/>
    </row>
    <row r="95" spans="1:18">
      <c r="A95" s="442"/>
      <c r="B95" s="114">
        <v>2021</v>
      </c>
      <c r="C95" s="443"/>
      <c r="D95" s="444"/>
      <c r="E95" s="444"/>
      <c r="F95" s="444"/>
      <c r="G95" s="444"/>
      <c r="H95" s="444"/>
      <c r="I95" s="445"/>
      <c r="J95" s="443"/>
      <c r="K95" s="444"/>
      <c r="L95" s="444"/>
      <c r="M95" s="444"/>
      <c r="N95" s="445"/>
      <c r="O95" s="446"/>
      <c r="P95" s="444"/>
      <c r="Q95" s="444"/>
      <c r="R95" s="445"/>
    </row>
    <row r="96" spans="1:18" ht="12.75" thickBot="1">
      <c r="A96" s="460"/>
      <c r="B96" s="452" t="s">
        <v>719</v>
      </c>
      <c r="C96" s="453"/>
      <c r="D96" s="454"/>
      <c r="E96" s="454"/>
      <c r="F96" s="454"/>
      <c r="G96" s="454"/>
      <c r="H96" s="454"/>
      <c r="I96" s="455"/>
      <c r="J96" s="453"/>
      <c r="K96" s="454"/>
      <c r="L96" s="454"/>
      <c r="M96" s="454"/>
      <c r="N96" s="455"/>
      <c r="O96" s="456"/>
      <c r="P96" s="454"/>
      <c r="Q96" s="454"/>
      <c r="R96" s="461"/>
    </row>
    <row r="97" spans="1:18">
      <c r="A97" s="437" t="s">
        <v>743</v>
      </c>
      <c r="B97" s="120">
        <v>2019</v>
      </c>
      <c r="C97" s="438"/>
      <c r="D97" s="439"/>
      <c r="E97" s="439"/>
      <c r="F97" s="439"/>
      <c r="G97" s="439"/>
      <c r="H97" s="439"/>
      <c r="I97" s="440"/>
      <c r="J97" s="438"/>
      <c r="K97" s="439"/>
      <c r="L97" s="439"/>
      <c r="M97" s="439"/>
      <c r="N97" s="440"/>
      <c r="O97" s="441"/>
      <c r="P97" s="439"/>
      <c r="Q97" s="439"/>
      <c r="R97" s="440"/>
    </row>
    <row r="98" spans="1:18">
      <c r="A98" s="442"/>
      <c r="B98" s="114">
        <v>2020</v>
      </c>
      <c r="C98" s="443"/>
      <c r="D98" s="444"/>
      <c r="E98" s="444"/>
      <c r="F98" s="444"/>
      <c r="G98" s="444"/>
      <c r="H98" s="444"/>
      <c r="I98" s="445"/>
      <c r="J98" s="443"/>
      <c r="K98" s="444"/>
      <c r="L98" s="444"/>
      <c r="M98" s="444"/>
      <c r="N98" s="445"/>
      <c r="O98" s="446"/>
      <c r="P98" s="444"/>
      <c r="Q98" s="444"/>
      <c r="R98" s="445"/>
    </row>
    <row r="99" spans="1:18">
      <c r="A99" s="442"/>
      <c r="B99" s="114">
        <v>2021</v>
      </c>
      <c r="C99" s="443"/>
      <c r="D99" s="444"/>
      <c r="E99" s="444"/>
      <c r="F99" s="444"/>
      <c r="G99" s="444"/>
      <c r="H99" s="444"/>
      <c r="I99" s="445"/>
      <c r="J99" s="443"/>
      <c r="K99" s="444"/>
      <c r="L99" s="444"/>
      <c r="M99" s="444"/>
      <c r="N99" s="445"/>
      <c r="O99" s="446"/>
      <c r="P99" s="444"/>
      <c r="Q99" s="444"/>
      <c r="R99" s="445"/>
    </row>
    <row r="100" spans="1:18" ht="12.75" thickBot="1">
      <c r="A100" s="460"/>
      <c r="B100" s="452" t="s">
        <v>719</v>
      </c>
      <c r="C100" s="453"/>
      <c r="D100" s="454"/>
      <c r="E100" s="454"/>
      <c r="F100" s="454"/>
      <c r="G100" s="454"/>
      <c r="H100" s="454"/>
      <c r="I100" s="455"/>
      <c r="J100" s="453"/>
      <c r="K100" s="454"/>
      <c r="L100" s="454"/>
      <c r="M100" s="454"/>
      <c r="N100" s="455"/>
      <c r="O100" s="456"/>
      <c r="P100" s="454"/>
      <c r="Q100" s="454"/>
      <c r="R100" s="455"/>
    </row>
    <row r="101" spans="1:18">
      <c r="A101" s="437" t="s">
        <v>744</v>
      </c>
      <c r="B101" s="120">
        <v>2019</v>
      </c>
      <c r="C101" s="438"/>
      <c r="D101" s="439"/>
      <c r="E101" s="439"/>
      <c r="F101" s="439"/>
      <c r="G101" s="439"/>
      <c r="H101" s="439"/>
      <c r="I101" s="440"/>
      <c r="J101" s="438"/>
      <c r="K101" s="439"/>
      <c r="L101" s="439"/>
      <c r="M101" s="439"/>
      <c r="N101" s="440"/>
      <c r="O101" s="441"/>
      <c r="P101" s="439"/>
      <c r="Q101" s="439"/>
      <c r="R101" s="440"/>
    </row>
    <row r="102" spans="1:18">
      <c r="A102" s="442"/>
      <c r="B102" s="114">
        <v>2020</v>
      </c>
      <c r="C102" s="443"/>
      <c r="D102" s="444"/>
      <c r="E102" s="444"/>
      <c r="F102" s="444"/>
      <c r="G102" s="444"/>
      <c r="H102" s="444"/>
      <c r="I102" s="445"/>
      <c r="J102" s="443"/>
      <c r="K102" s="444"/>
      <c r="L102" s="444"/>
      <c r="M102" s="444"/>
      <c r="N102" s="445"/>
      <c r="O102" s="446"/>
      <c r="P102" s="444"/>
      <c r="Q102" s="444"/>
      <c r="R102" s="445"/>
    </row>
    <row r="103" spans="1:18">
      <c r="A103" s="442"/>
      <c r="B103" s="114">
        <v>2021</v>
      </c>
      <c r="C103" s="443"/>
      <c r="D103" s="444"/>
      <c r="E103" s="444"/>
      <c r="F103" s="444"/>
      <c r="G103" s="444"/>
      <c r="H103" s="444"/>
      <c r="I103" s="445"/>
      <c r="J103" s="443"/>
      <c r="K103" s="444"/>
      <c r="L103" s="444"/>
      <c r="M103" s="444"/>
      <c r="N103" s="445"/>
      <c r="O103" s="446"/>
      <c r="P103" s="444"/>
      <c r="Q103" s="444"/>
      <c r="R103" s="445"/>
    </row>
    <row r="104" spans="1:18" ht="12.75" thickBot="1">
      <c r="A104" s="460"/>
      <c r="B104" s="452" t="s">
        <v>719</v>
      </c>
      <c r="C104" s="453"/>
      <c r="D104" s="454"/>
      <c r="E104" s="454"/>
      <c r="F104" s="454"/>
      <c r="G104" s="454"/>
      <c r="H104" s="454"/>
      <c r="I104" s="455"/>
      <c r="J104" s="453"/>
      <c r="K104" s="454"/>
      <c r="L104" s="454"/>
      <c r="M104" s="454"/>
      <c r="N104" s="455"/>
      <c r="O104" s="456"/>
      <c r="P104" s="454"/>
      <c r="Q104" s="454"/>
      <c r="R104" s="455"/>
    </row>
    <row r="105" spans="1:18">
      <c r="A105" s="462" t="s">
        <v>0</v>
      </c>
      <c r="B105" s="120">
        <v>2019</v>
      </c>
      <c r="C105" s="224"/>
      <c r="D105" s="458"/>
      <c r="E105" s="458"/>
      <c r="F105" s="458"/>
      <c r="G105" s="458"/>
      <c r="H105" s="458"/>
      <c r="I105" s="459"/>
      <c r="J105" s="224"/>
      <c r="K105" s="458"/>
      <c r="L105" s="458"/>
      <c r="M105" s="458"/>
      <c r="N105" s="459"/>
      <c r="O105" s="222"/>
      <c r="P105" s="458"/>
      <c r="Q105" s="458"/>
      <c r="R105" s="459"/>
    </row>
    <row r="106" spans="1:18">
      <c r="A106" s="463"/>
      <c r="B106" s="114">
        <v>2020</v>
      </c>
      <c r="C106" s="443"/>
      <c r="D106" s="444"/>
      <c r="E106" s="444"/>
      <c r="F106" s="444"/>
      <c r="G106" s="444"/>
      <c r="H106" s="444"/>
      <c r="I106" s="445"/>
      <c r="J106" s="443"/>
      <c r="K106" s="444"/>
      <c r="L106" s="444"/>
      <c r="M106" s="444"/>
      <c r="N106" s="445"/>
      <c r="O106" s="446"/>
      <c r="P106" s="444"/>
      <c r="Q106" s="444"/>
      <c r="R106" s="445"/>
    </row>
    <row r="107" spans="1:18">
      <c r="A107" s="463"/>
      <c r="B107" s="114">
        <v>2021</v>
      </c>
      <c r="C107" s="443"/>
      <c r="D107" s="444"/>
      <c r="E107" s="444"/>
      <c r="F107" s="444"/>
      <c r="G107" s="444"/>
      <c r="H107" s="444"/>
      <c r="I107" s="445"/>
      <c r="J107" s="443"/>
      <c r="K107" s="444"/>
      <c r="L107" s="444"/>
      <c r="M107" s="444"/>
      <c r="N107" s="445"/>
      <c r="O107" s="446"/>
      <c r="P107" s="444"/>
      <c r="Q107" s="444"/>
      <c r="R107" s="445"/>
    </row>
    <row r="108" spans="1:18" ht="12.75" thickBot="1">
      <c r="A108" s="460"/>
      <c r="B108" s="452" t="s">
        <v>719</v>
      </c>
      <c r="C108" s="453"/>
      <c r="D108" s="454"/>
      <c r="E108" s="454"/>
      <c r="F108" s="454"/>
      <c r="G108" s="454"/>
      <c r="H108" s="454"/>
      <c r="I108" s="455"/>
      <c r="J108" s="453"/>
      <c r="K108" s="454"/>
      <c r="L108" s="454"/>
      <c r="M108" s="454"/>
      <c r="N108" s="455"/>
      <c r="O108" s="456"/>
      <c r="P108" s="454"/>
      <c r="Q108" s="454"/>
      <c r="R108" s="455"/>
    </row>
  </sheetData>
  <mergeCells count="6">
    <mergeCell ref="Q3:R3"/>
    <mergeCell ref="A3:A4"/>
    <mergeCell ref="B3:B4"/>
    <mergeCell ref="C3:I3"/>
    <mergeCell ref="J3:N3"/>
    <mergeCell ref="O3:P3"/>
  </mergeCells>
  <printOptions horizontalCentered="1"/>
  <pageMargins left="0.25" right="0.25" top="0.75" bottom="0.75" header="0.3" footer="0.3"/>
  <pageSetup paperSize="9" scale="54" orientation="portrait" r:id="rId1"/>
  <headerFooter alignWithMargins="0">
    <oddHeader xml:space="preserve">&amp;C&amp;"Arial,Negrita"&amp;18PROYECTO DE PRESUPUESTO 2021
</oddHeader>
    <oddFooter>&amp;L&amp;"Arial,Negrita"&amp;8PROYECTO DE PRESUPUESTO PARA EL AÑO FISCAL 2021
INFORMACIÓN PARA LA COMISIÓN DE PRESUPUESTO Y CUENTA GENERAL DE LA REPÚBLICA DEL CONGRESO DE LA REPÚBLICA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249977111117893"/>
    <pageSetUpPr fitToPage="1"/>
  </sheetPr>
  <dimension ref="A1:AB42"/>
  <sheetViews>
    <sheetView showRuler="0" zoomScaleNormal="100" zoomScaleSheetLayoutView="90" zoomScalePageLayoutView="85" workbookViewId="0">
      <selection activeCell="Y24" sqref="Y24"/>
    </sheetView>
  </sheetViews>
  <sheetFormatPr baseColWidth="10" defaultColWidth="11.42578125" defaultRowHeight="12.75"/>
  <cols>
    <col min="1" max="1" width="38.42578125" style="18" customWidth="1"/>
    <col min="2" max="2" width="5.7109375" style="18" customWidth="1"/>
    <col min="3" max="3" width="5.5703125" style="18" customWidth="1"/>
    <col min="4" max="4" width="7" style="18" customWidth="1"/>
    <col min="5" max="5" width="6.7109375" style="18" customWidth="1"/>
    <col min="6" max="10" width="7" style="18" customWidth="1"/>
    <col min="11" max="11" width="5.7109375" style="18" customWidth="1"/>
    <col min="12" max="12" width="15.5703125" style="18" customWidth="1"/>
    <col min="13" max="13" width="6.140625" style="18" customWidth="1"/>
    <col min="14" max="14" width="5.85546875" style="18" customWidth="1"/>
    <col min="15" max="15" width="7" style="18" customWidth="1"/>
    <col min="16" max="17" width="6" style="18" customWidth="1"/>
    <col min="18" max="19" width="7" style="18" customWidth="1"/>
    <col min="20" max="21" width="4.85546875" style="18" customWidth="1"/>
    <col min="22" max="22" width="5.28515625" style="18" customWidth="1"/>
    <col min="23" max="23" width="15.5703125" style="18" customWidth="1"/>
    <col min="24" max="24" width="1.7109375" style="194" customWidth="1"/>
    <col min="25" max="25" width="13.5703125" style="163" customWidth="1"/>
    <col min="26" max="28" width="10.7109375" style="163" customWidth="1"/>
    <col min="29" max="16384" width="11.42578125" style="108"/>
  </cols>
  <sheetData>
    <row r="1" spans="1:28" s="183" customFormat="1" ht="15.75">
      <c r="A1" s="195" t="s">
        <v>217</v>
      </c>
      <c r="B1" s="182"/>
      <c r="C1" s="182"/>
      <c r="D1" s="182"/>
      <c r="E1" s="182"/>
      <c r="F1" s="182"/>
      <c r="G1" s="182"/>
      <c r="H1" s="182"/>
      <c r="I1" s="182"/>
      <c r="J1" s="182"/>
      <c r="K1" s="182"/>
      <c r="L1" s="182"/>
      <c r="M1" s="182"/>
      <c r="N1" s="182"/>
      <c r="O1" s="182"/>
      <c r="P1" s="182"/>
      <c r="Q1" s="182"/>
      <c r="R1" s="182"/>
      <c r="S1" s="182"/>
      <c r="T1" s="182"/>
      <c r="U1" s="182"/>
      <c r="V1" s="182"/>
      <c r="W1" s="182"/>
    </row>
    <row r="2" spans="1:28" s="183" customFormat="1" ht="15.75">
      <c r="A2" s="195" t="s">
        <v>565</v>
      </c>
      <c r="B2" s="182"/>
      <c r="C2" s="182"/>
      <c r="D2" s="182"/>
      <c r="E2" s="182"/>
      <c r="F2" s="182"/>
      <c r="G2" s="182"/>
      <c r="H2" s="182"/>
      <c r="I2" s="182"/>
      <c r="J2" s="182"/>
      <c r="K2" s="182"/>
      <c r="L2" s="182"/>
      <c r="M2" s="182"/>
      <c r="N2" s="182"/>
      <c r="O2" s="182"/>
      <c r="P2" s="182"/>
      <c r="Q2" s="182"/>
      <c r="R2" s="182"/>
      <c r="S2" s="182"/>
      <c r="T2" s="182"/>
      <c r="U2" s="182"/>
      <c r="V2" s="182"/>
      <c r="W2" s="182"/>
    </row>
    <row r="3" spans="1:28" s="242" customFormat="1" ht="15.75">
      <c r="A3" s="196" t="s">
        <v>566</v>
      </c>
    </row>
    <row r="4" spans="1:28" ht="13.5" thickBot="1">
      <c r="L4" s="243"/>
      <c r="W4" s="243"/>
    </row>
    <row r="5" spans="1:28" s="178" customFormat="1" ht="26.25" customHeight="1">
      <c r="A5" s="91" t="s">
        <v>7</v>
      </c>
      <c r="B5" s="560" t="s">
        <v>798</v>
      </c>
      <c r="C5" s="561"/>
      <c r="D5" s="561"/>
      <c r="E5" s="561"/>
      <c r="F5" s="561"/>
      <c r="G5" s="561"/>
      <c r="H5" s="561"/>
      <c r="I5" s="561"/>
      <c r="J5" s="561"/>
      <c r="K5" s="561"/>
      <c r="L5" s="562"/>
      <c r="M5" s="560" t="s">
        <v>799</v>
      </c>
      <c r="N5" s="561"/>
      <c r="O5" s="561"/>
      <c r="P5" s="561"/>
      <c r="Q5" s="561"/>
      <c r="R5" s="561"/>
      <c r="S5" s="561"/>
      <c r="T5" s="561"/>
      <c r="U5" s="561"/>
      <c r="V5" s="561"/>
      <c r="W5" s="562"/>
      <c r="X5" s="244"/>
    </row>
    <row r="6" spans="1:28" s="252" customFormat="1" ht="109.5" customHeight="1" thickBot="1">
      <c r="A6" s="245" t="s">
        <v>6</v>
      </c>
      <c r="B6" s="246" t="s">
        <v>175</v>
      </c>
      <c r="C6" s="246" t="s">
        <v>88</v>
      </c>
      <c r="D6" s="247" t="s">
        <v>151</v>
      </c>
      <c r="E6" s="247" t="s">
        <v>150</v>
      </c>
      <c r="F6" s="247" t="s">
        <v>153</v>
      </c>
      <c r="G6" s="247" t="s">
        <v>154</v>
      </c>
      <c r="H6" s="247" t="s">
        <v>155</v>
      </c>
      <c r="I6" s="247" t="s">
        <v>161</v>
      </c>
      <c r="J6" s="248" t="s">
        <v>156</v>
      </c>
      <c r="K6" s="249" t="s">
        <v>158</v>
      </c>
      <c r="L6" s="250" t="s">
        <v>160</v>
      </c>
      <c r="M6" s="246" t="s">
        <v>175</v>
      </c>
      <c r="N6" s="246" t="s">
        <v>88</v>
      </c>
      <c r="O6" s="247" t="s">
        <v>151</v>
      </c>
      <c r="P6" s="247" t="s">
        <v>150</v>
      </c>
      <c r="Q6" s="247" t="s">
        <v>153</v>
      </c>
      <c r="R6" s="247" t="s">
        <v>154</v>
      </c>
      <c r="S6" s="247" t="s">
        <v>155</v>
      </c>
      <c r="T6" s="247" t="s">
        <v>161</v>
      </c>
      <c r="U6" s="248" t="s">
        <v>156</v>
      </c>
      <c r="V6" s="249" t="s">
        <v>158</v>
      </c>
      <c r="W6" s="250" t="s">
        <v>159</v>
      </c>
      <c r="X6" s="251"/>
    </row>
    <row r="7" spans="1:28">
      <c r="A7" s="253"/>
      <c r="B7" s="254"/>
      <c r="C7" s="254"/>
      <c r="D7" s="254"/>
      <c r="E7" s="254"/>
      <c r="F7" s="254"/>
      <c r="G7" s="254"/>
      <c r="H7" s="254"/>
      <c r="I7" s="254"/>
      <c r="J7" s="254"/>
      <c r="K7" s="254"/>
      <c r="L7" s="255"/>
      <c r="M7" s="254"/>
      <c r="N7" s="254"/>
      <c r="O7" s="254"/>
      <c r="P7" s="254"/>
      <c r="Q7" s="254"/>
      <c r="R7" s="254"/>
      <c r="S7" s="254"/>
      <c r="T7" s="254"/>
      <c r="U7" s="254"/>
      <c r="V7" s="254"/>
      <c r="W7" s="255"/>
      <c r="AA7" s="108"/>
      <c r="AB7" s="108"/>
    </row>
    <row r="8" spans="1:28">
      <c r="A8" s="23" t="s">
        <v>5</v>
      </c>
      <c r="B8" s="256"/>
      <c r="C8" s="257">
        <f>+C9+C10+C11+C12+C13+C14+C15+C16+C17+C18</f>
        <v>27</v>
      </c>
      <c r="D8" s="256"/>
      <c r="E8" s="257">
        <f>+E9+E10+E11+E12+E13+E14+E15+E16+E17+E18</f>
        <v>7</v>
      </c>
      <c r="F8" s="256"/>
      <c r="G8" s="256"/>
      <c r="H8" s="256"/>
      <c r="I8" s="256"/>
      <c r="J8" s="256"/>
      <c r="K8" s="257">
        <f>+K9+K10+K11+K12+K13+K14+K15+K16+K17+K18</f>
        <v>34</v>
      </c>
      <c r="L8" s="258">
        <f>+L9+L10+L11+L12+L13+L14+L15+L16+L17+L18</f>
        <v>8320623.8499999996</v>
      </c>
      <c r="M8" s="256"/>
      <c r="N8" s="257">
        <f>+N9+N10+N11+N12+N13+N14+N15+N16+N17+N18</f>
        <v>27</v>
      </c>
      <c r="O8" s="256"/>
      <c r="P8" s="257">
        <f>+P9+P10+P11+P12+P13+P14+P15+P16+P17+P18</f>
        <v>7</v>
      </c>
      <c r="Q8" s="256"/>
      <c r="R8" s="256"/>
      <c r="S8" s="256"/>
      <c r="T8" s="256"/>
      <c r="U8" s="256"/>
      <c r="V8" s="257">
        <f>+V9+V10+V11+V12+V13+V14+V15+V16+V17+V18</f>
        <v>34</v>
      </c>
      <c r="W8" s="258">
        <f>+W9+W10+W11+W12+W13+W14+W15+W16+W17+W18</f>
        <v>8811014</v>
      </c>
      <c r="X8" s="70"/>
      <c r="AA8" s="108"/>
      <c r="AB8" s="108"/>
    </row>
    <row r="9" spans="1:28">
      <c r="A9" s="22" t="s">
        <v>396</v>
      </c>
      <c r="B9" s="259"/>
      <c r="C9" s="259"/>
      <c r="D9" s="259"/>
      <c r="E9" s="260">
        <v>7</v>
      </c>
      <c r="F9" s="259"/>
      <c r="G9" s="259"/>
      <c r="H9" s="259"/>
      <c r="I9" s="259"/>
      <c r="J9" s="259"/>
      <c r="K9" s="261">
        <f>+C9+D9+E9+F9+G9+H9+I9+J9</f>
        <v>7</v>
      </c>
      <c r="L9" s="262">
        <v>3360853.85</v>
      </c>
      <c r="M9" s="259"/>
      <c r="N9" s="259"/>
      <c r="O9" s="259"/>
      <c r="P9" s="260">
        <v>7</v>
      </c>
      <c r="Q9" s="259"/>
      <c r="R9" s="259"/>
      <c r="S9" s="259"/>
      <c r="T9" s="259"/>
      <c r="U9" s="259"/>
      <c r="V9" s="261">
        <f>+N9+O9+P9+Q9+R9+S9+T9+U9</f>
        <v>7</v>
      </c>
      <c r="W9" s="262">
        <v>3431666</v>
      </c>
      <c r="AA9" s="108"/>
      <c r="AB9" s="108"/>
    </row>
    <row r="10" spans="1:28">
      <c r="A10" s="22"/>
      <c r="B10" s="259"/>
      <c r="C10" s="259"/>
      <c r="D10" s="259"/>
      <c r="E10" s="259"/>
      <c r="F10" s="259"/>
      <c r="G10" s="259"/>
      <c r="H10" s="259"/>
      <c r="I10" s="259"/>
      <c r="J10" s="259"/>
      <c r="K10" s="261">
        <f t="shared" ref="K10:K18" si="0">+C10+D10+E10+F10+G10+H10+I10+J10</f>
        <v>0</v>
      </c>
      <c r="L10" s="262"/>
      <c r="M10" s="259"/>
      <c r="N10" s="259"/>
      <c r="O10" s="259"/>
      <c r="P10" s="259"/>
      <c r="Q10" s="259"/>
      <c r="R10" s="259"/>
      <c r="S10" s="259"/>
      <c r="T10" s="259"/>
      <c r="U10" s="259"/>
      <c r="V10" s="261">
        <f t="shared" ref="V10:V18" si="1">+N10+O10+P10+Q10+R10+S10+T10+U10</f>
        <v>0</v>
      </c>
      <c r="W10" s="262"/>
      <c r="AA10" s="108"/>
      <c r="AB10" s="108"/>
    </row>
    <row r="11" spans="1:28">
      <c r="A11" s="22" t="s">
        <v>397</v>
      </c>
      <c r="B11" s="261"/>
      <c r="C11" s="261">
        <v>1</v>
      </c>
      <c r="D11" s="259"/>
      <c r="E11" s="259"/>
      <c r="F11" s="259"/>
      <c r="G11" s="259"/>
      <c r="H11" s="259"/>
      <c r="I11" s="259"/>
      <c r="J11" s="259"/>
      <c r="K11" s="261">
        <f t="shared" si="0"/>
        <v>1</v>
      </c>
      <c r="L11" s="262">
        <v>213340</v>
      </c>
      <c r="M11" s="259"/>
      <c r="N11" s="261">
        <v>1</v>
      </c>
      <c r="O11" s="259"/>
      <c r="P11" s="259"/>
      <c r="Q11" s="259"/>
      <c r="R11" s="259"/>
      <c r="S11" s="259"/>
      <c r="T11" s="259"/>
      <c r="U11" s="259"/>
      <c r="V11" s="261">
        <f t="shared" si="1"/>
        <v>1</v>
      </c>
      <c r="W11" s="262">
        <v>221608</v>
      </c>
      <c r="AA11" s="108"/>
      <c r="AB11" s="108"/>
    </row>
    <row r="12" spans="1:28">
      <c r="A12" s="22" t="s">
        <v>398</v>
      </c>
      <c r="B12" s="261"/>
      <c r="C12" s="261">
        <v>1</v>
      </c>
      <c r="D12" s="259"/>
      <c r="E12" s="259"/>
      <c r="F12" s="259"/>
      <c r="G12" s="259"/>
      <c r="H12" s="259"/>
      <c r="I12" s="259"/>
      <c r="J12" s="259"/>
      <c r="K12" s="261">
        <f t="shared" si="0"/>
        <v>1</v>
      </c>
      <c r="L12" s="262">
        <v>207974</v>
      </c>
      <c r="M12" s="259"/>
      <c r="N12" s="261">
        <v>1</v>
      </c>
      <c r="O12" s="259"/>
      <c r="P12" s="259"/>
      <c r="Q12" s="259"/>
      <c r="R12" s="259"/>
      <c r="S12" s="259"/>
      <c r="T12" s="259"/>
      <c r="U12" s="259"/>
      <c r="V12" s="261">
        <f t="shared" si="1"/>
        <v>1</v>
      </c>
      <c r="W12" s="262">
        <v>221608</v>
      </c>
      <c r="AA12" s="108"/>
      <c r="AB12" s="108"/>
    </row>
    <row r="13" spans="1:28">
      <c r="A13" s="22" t="s">
        <v>399</v>
      </c>
      <c r="B13" s="261"/>
      <c r="C13" s="261">
        <v>9</v>
      </c>
      <c r="D13" s="259"/>
      <c r="E13" s="259"/>
      <c r="F13" s="259"/>
      <c r="G13" s="259"/>
      <c r="H13" s="259"/>
      <c r="I13" s="259"/>
      <c r="J13" s="259"/>
      <c r="K13" s="261">
        <f t="shared" si="0"/>
        <v>9</v>
      </c>
      <c r="L13" s="262">
        <v>1770821</v>
      </c>
      <c r="M13" s="259"/>
      <c r="N13" s="261">
        <v>9</v>
      </c>
      <c r="O13" s="259"/>
      <c r="P13" s="259"/>
      <c r="Q13" s="259"/>
      <c r="R13" s="259"/>
      <c r="S13" s="259"/>
      <c r="T13" s="259"/>
      <c r="U13" s="259"/>
      <c r="V13" s="261">
        <f t="shared" si="1"/>
        <v>9</v>
      </c>
      <c r="W13" s="262">
        <v>1879614</v>
      </c>
      <c r="AA13" s="108"/>
      <c r="AB13" s="108"/>
    </row>
    <row r="14" spans="1:28">
      <c r="A14" s="22" t="s">
        <v>400</v>
      </c>
      <c r="B14" s="261"/>
      <c r="C14" s="261">
        <v>5</v>
      </c>
      <c r="D14" s="259"/>
      <c r="E14" s="259"/>
      <c r="F14" s="259"/>
      <c r="G14" s="259"/>
      <c r="H14" s="259"/>
      <c r="I14" s="259"/>
      <c r="J14" s="259"/>
      <c r="K14" s="261">
        <f t="shared" si="0"/>
        <v>5</v>
      </c>
      <c r="L14" s="262">
        <v>1021347</v>
      </c>
      <c r="M14" s="259"/>
      <c r="N14" s="261">
        <v>5</v>
      </c>
      <c r="O14" s="259"/>
      <c r="P14" s="259"/>
      <c r="Q14" s="259"/>
      <c r="R14" s="259"/>
      <c r="S14" s="259"/>
      <c r="T14" s="259"/>
      <c r="U14" s="259"/>
      <c r="V14" s="261">
        <f t="shared" si="1"/>
        <v>5</v>
      </c>
      <c r="W14" s="262">
        <v>1044230</v>
      </c>
      <c r="AA14" s="108"/>
      <c r="AB14" s="108"/>
    </row>
    <row r="15" spans="1:28">
      <c r="A15" s="22" t="s">
        <v>401</v>
      </c>
      <c r="B15" s="261"/>
      <c r="C15" s="261">
        <v>3</v>
      </c>
      <c r="D15" s="259"/>
      <c r="E15" s="259"/>
      <c r="F15" s="259"/>
      <c r="G15" s="259"/>
      <c r="H15" s="259"/>
      <c r="I15" s="259"/>
      <c r="J15" s="259"/>
      <c r="K15" s="261">
        <f t="shared" si="0"/>
        <v>3</v>
      </c>
      <c r="L15" s="262">
        <v>626538</v>
      </c>
      <c r="M15" s="259"/>
      <c r="N15" s="261">
        <v>3</v>
      </c>
      <c r="O15" s="259"/>
      <c r="P15" s="259"/>
      <c r="Q15" s="259"/>
      <c r="R15" s="259"/>
      <c r="S15" s="259"/>
      <c r="T15" s="259"/>
      <c r="U15" s="259"/>
      <c r="V15" s="261">
        <f t="shared" si="1"/>
        <v>3</v>
      </c>
      <c r="W15" s="262">
        <v>626538</v>
      </c>
      <c r="AA15" s="108"/>
      <c r="AB15" s="108"/>
    </row>
    <row r="16" spans="1:28">
      <c r="A16" s="22" t="s">
        <v>402</v>
      </c>
      <c r="B16" s="261"/>
      <c r="C16" s="261">
        <v>1</v>
      </c>
      <c r="D16" s="259"/>
      <c r="E16" s="259"/>
      <c r="F16" s="259"/>
      <c r="G16" s="259"/>
      <c r="H16" s="259"/>
      <c r="I16" s="259"/>
      <c r="J16" s="259"/>
      <c r="K16" s="261">
        <f t="shared" si="0"/>
        <v>1</v>
      </c>
      <c r="L16" s="262">
        <v>60123</v>
      </c>
      <c r="M16" s="259"/>
      <c r="N16" s="261">
        <v>1</v>
      </c>
      <c r="O16" s="259"/>
      <c r="P16" s="259"/>
      <c r="Q16" s="259"/>
      <c r="R16" s="259"/>
      <c r="S16" s="259"/>
      <c r="T16" s="259"/>
      <c r="U16" s="259"/>
      <c r="V16" s="261">
        <f t="shared" si="1"/>
        <v>1</v>
      </c>
      <c r="W16" s="262">
        <v>208846</v>
      </c>
      <c r="AA16" s="108"/>
      <c r="AB16" s="108"/>
    </row>
    <row r="17" spans="1:28">
      <c r="A17" s="22" t="s">
        <v>403</v>
      </c>
      <c r="B17" s="261"/>
      <c r="C17" s="261">
        <v>2</v>
      </c>
      <c r="D17" s="259"/>
      <c r="E17" s="259"/>
      <c r="F17" s="259"/>
      <c r="G17" s="259"/>
      <c r="H17" s="259"/>
      <c r="I17" s="259"/>
      <c r="J17" s="259"/>
      <c r="K17" s="261">
        <f t="shared" si="0"/>
        <v>2</v>
      </c>
      <c r="L17" s="262">
        <v>324104</v>
      </c>
      <c r="M17" s="259"/>
      <c r="N17" s="261">
        <v>2</v>
      </c>
      <c r="O17" s="259"/>
      <c r="P17" s="259"/>
      <c r="Q17" s="259"/>
      <c r="R17" s="259"/>
      <c r="S17" s="259"/>
      <c r="T17" s="259"/>
      <c r="U17" s="259"/>
      <c r="V17" s="261">
        <f t="shared" si="1"/>
        <v>2</v>
      </c>
      <c r="W17" s="262">
        <v>324104</v>
      </c>
      <c r="AA17" s="108"/>
      <c r="AB17" s="108"/>
    </row>
    <row r="18" spans="1:28">
      <c r="A18" s="22" t="s">
        <v>404</v>
      </c>
      <c r="B18" s="261"/>
      <c r="C18" s="261">
        <v>5</v>
      </c>
      <c r="D18" s="259"/>
      <c r="E18" s="259"/>
      <c r="F18" s="259"/>
      <c r="G18" s="259"/>
      <c r="H18" s="259"/>
      <c r="I18" s="259"/>
      <c r="J18" s="259"/>
      <c r="K18" s="261">
        <f t="shared" si="0"/>
        <v>5</v>
      </c>
      <c r="L18" s="262">
        <v>735523</v>
      </c>
      <c r="M18" s="259"/>
      <c r="N18" s="261">
        <v>5</v>
      </c>
      <c r="O18" s="259"/>
      <c r="P18" s="259"/>
      <c r="Q18" s="259"/>
      <c r="R18" s="259"/>
      <c r="S18" s="259"/>
      <c r="T18" s="259"/>
      <c r="U18" s="259"/>
      <c r="V18" s="261">
        <f t="shared" si="1"/>
        <v>5</v>
      </c>
      <c r="W18" s="262">
        <v>852800</v>
      </c>
      <c r="AA18" s="108"/>
      <c r="AB18" s="108"/>
    </row>
    <row r="19" spans="1:28">
      <c r="A19" s="67"/>
      <c r="B19" s="259"/>
      <c r="C19" s="259"/>
      <c r="D19" s="259"/>
      <c r="E19" s="259"/>
      <c r="F19" s="259"/>
      <c r="G19" s="259"/>
      <c r="H19" s="259"/>
      <c r="I19" s="259"/>
      <c r="J19" s="259"/>
      <c r="K19" s="259"/>
      <c r="L19" s="262"/>
      <c r="M19" s="259"/>
      <c r="N19" s="259"/>
      <c r="O19" s="259"/>
      <c r="P19" s="259"/>
      <c r="Q19" s="259"/>
      <c r="R19" s="259"/>
      <c r="S19" s="259"/>
      <c r="T19" s="259"/>
      <c r="U19" s="259"/>
      <c r="V19" s="259"/>
      <c r="W19" s="262"/>
      <c r="AA19" s="108"/>
      <c r="AB19" s="108"/>
    </row>
    <row r="20" spans="1:28">
      <c r="A20" s="23" t="s">
        <v>2</v>
      </c>
      <c r="B20" s="256"/>
      <c r="C20" s="257">
        <f>+C21+C22+C23</f>
        <v>27</v>
      </c>
      <c r="D20" s="256">
        <f>+D24</f>
        <v>35</v>
      </c>
      <c r="E20" s="256"/>
      <c r="F20" s="256"/>
      <c r="G20" s="256"/>
      <c r="H20" s="256"/>
      <c r="I20" s="256"/>
      <c r="J20" s="256"/>
      <c r="K20" s="257">
        <f>+K21+K22+K23+K24</f>
        <v>62</v>
      </c>
      <c r="L20" s="258">
        <f>+L21+L22+L23+L24</f>
        <v>5300766.6766666668</v>
      </c>
      <c r="M20" s="256"/>
      <c r="N20" s="257">
        <f>+N21+N22+N23</f>
        <v>27</v>
      </c>
      <c r="O20" s="256">
        <f>+O24</f>
        <v>71</v>
      </c>
      <c r="P20" s="256"/>
      <c r="Q20" s="256"/>
      <c r="R20" s="256"/>
      <c r="S20" s="256"/>
      <c r="T20" s="256"/>
      <c r="U20" s="256"/>
      <c r="V20" s="257">
        <f>+V21+V22+V23+V24</f>
        <v>98</v>
      </c>
      <c r="W20" s="258">
        <f>+W21+W22+W23+W24</f>
        <v>10948960</v>
      </c>
      <c r="X20" s="70"/>
      <c r="AA20" s="108"/>
      <c r="AB20" s="108"/>
    </row>
    <row r="21" spans="1:28">
      <c r="A21" s="22" t="s">
        <v>10</v>
      </c>
      <c r="B21" s="261"/>
      <c r="C21" s="261">
        <v>13</v>
      </c>
      <c r="K21" s="261">
        <f t="shared" ref="K21:K30" si="2">+C21+D21+E21+F21+G21+H21+I21+J21</f>
        <v>13</v>
      </c>
      <c r="L21" s="262">
        <v>1714966.67</v>
      </c>
      <c r="N21" s="261">
        <v>13</v>
      </c>
      <c r="V21" s="261">
        <f t="shared" ref="V21:V24" si="3">+N21+O21+P21+Q21+R21+S21+T21+U21</f>
        <v>13</v>
      </c>
      <c r="W21" s="262">
        <v>1848600</v>
      </c>
      <c r="AA21" s="108"/>
      <c r="AB21" s="108"/>
    </row>
    <row r="22" spans="1:28">
      <c r="A22" s="22" t="s">
        <v>405</v>
      </c>
      <c r="B22" s="261"/>
      <c r="C22" s="261">
        <v>0</v>
      </c>
      <c r="K22" s="261">
        <f t="shared" si="2"/>
        <v>0</v>
      </c>
      <c r="L22" s="262">
        <v>0</v>
      </c>
      <c r="N22" s="261">
        <v>0</v>
      </c>
      <c r="V22" s="261">
        <f t="shared" si="3"/>
        <v>0</v>
      </c>
      <c r="W22" s="262">
        <v>0</v>
      </c>
      <c r="AA22" s="108"/>
      <c r="AB22" s="108"/>
    </row>
    <row r="23" spans="1:28">
      <c r="A23" s="22" t="s">
        <v>406</v>
      </c>
      <c r="B23" s="261"/>
      <c r="C23" s="261">
        <v>14</v>
      </c>
      <c r="K23" s="261">
        <f t="shared" si="2"/>
        <v>14</v>
      </c>
      <c r="L23" s="262">
        <v>1551586.67</v>
      </c>
      <c r="N23" s="261">
        <v>14</v>
      </c>
      <c r="V23" s="261">
        <f t="shared" si="3"/>
        <v>14</v>
      </c>
      <c r="W23" s="262">
        <v>1593760</v>
      </c>
      <c r="AA23" s="108"/>
      <c r="AB23" s="108"/>
    </row>
    <row r="24" spans="1:28">
      <c r="A24" s="22" t="s">
        <v>407</v>
      </c>
      <c r="B24" s="261"/>
      <c r="D24" s="18">
        <v>35</v>
      </c>
      <c r="K24" s="261">
        <f t="shared" si="2"/>
        <v>35</v>
      </c>
      <c r="L24" s="262">
        <v>2034213.3366666667</v>
      </c>
      <c r="O24" s="18">
        <v>71</v>
      </c>
      <c r="V24" s="261">
        <f t="shared" si="3"/>
        <v>71</v>
      </c>
      <c r="W24" s="262">
        <v>7506600</v>
      </c>
      <c r="Y24" s="263">
        <f>+W24+W30</f>
        <v>9841419</v>
      </c>
      <c r="AA24" s="108"/>
      <c r="AB24" s="108"/>
    </row>
    <row r="25" spans="1:28">
      <c r="A25" s="23" t="s">
        <v>3</v>
      </c>
      <c r="B25" s="256"/>
      <c r="C25" s="257">
        <f>+C26+C27+C28+C29</f>
        <v>31</v>
      </c>
      <c r="D25" s="256">
        <f>+D30</f>
        <v>20</v>
      </c>
      <c r="E25" s="256"/>
      <c r="F25" s="256"/>
      <c r="G25" s="256"/>
      <c r="H25" s="256"/>
      <c r="I25" s="256"/>
      <c r="J25" s="256"/>
      <c r="K25" s="257">
        <f>+K26+K27+K28+K29+K30</f>
        <v>51</v>
      </c>
      <c r="L25" s="258">
        <f>+L26+L27+L28+L29+L30</f>
        <v>2835916.34</v>
      </c>
      <c r="M25" s="256"/>
      <c r="N25" s="257">
        <f>+N26+N27+N28+N29</f>
        <v>31</v>
      </c>
      <c r="O25" s="256">
        <f>+O30</f>
        <v>39</v>
      </c>
      <c r="P25" s="256"/>
      <c r="Q25" s="256"/>
      <c r="R25" s="256"/>
      <c r="S25" s="256"/>
      <c r="T25" s="256"/>
      <c r="U25" s="256"/>
      <c r="V25" s="257">
        <f>+V26+V27+V28+V29+V30</f>
        <v>70</v>
      </c>
      <c r="W25" s="258">
        <f>+W26+W27+W28+W29+W30</f>
        <v>4724056.3100000005</v>
      </c>
      <c r="X25" s="70"/>
      <c r="AA25" s="108"/>
      <c r="AB25" s="108"/>
    </row>
    <row r="26" spans="1:28">
      <c r="A26" s="22" t="s">
        <v>408</v>
      </c>
      <c r="B26" s="261"/>
      <c r="C26" s="261">
        <v>9</v>
      </c>
      <c r="K26" s="261">
        <f t="shared" si="2"/>
        <v>9</v>
      </c>
      <c r="L26" s="262">
        <v>833130</v>
      </c>
      <c r="N26" s="261">
        <v>9</v>
      </c>
      <c r="V26" s="261">
        <f t="shared" ref="V26:V32" si="4">+N26+O26+P26+Q26+R26+S26+T26+U26</f>
        <v>9</v>
      </c>
      <c r="W26" s="262">
        <v>833130</v>
      </c>
      <c r="AA26" s="108"/>
      <c r="AB26" s="108"/>
    </row>
    <row r="27" spans="1:28">
      <c r="A27" s="22" t="s">
        <v>11</v>
      </c>
      <c r="B27" s="261"/>
      <c r="C27" s="261">
        <v>8</v>
      </c>
      <c r="K27" s="261">
        <f t="shared" si="2"/>
        <v>8</v>
      </c>
      <c r="L27" s="262">
        <v>674575</v>
      </c>
      <c r="N27" s="261">
        <v>8</v>
      </c>
      <c r="V27" s="261">
        <f t="shared" si="4"/>
        <v>8</v>
      </c>
      <c r="W27" s="262">
        <v>740560</v>
      </c>
      <c r="AA27" s="108"/>
      <c r="AB27" s="108"/>
    </row>
    <row r="28" spans="1:28">
      <c r="A28" s="22" t="s">
        <v>409</v>
      </c>
      <c r="B28" s="261"/>
      <c r="C28" s="261">
        <v>10</v>
      </c>
      <c r="K28" s="261">
        <f t="shared" si="2"/>
        <v>10</v>
      </c>
      <c r="L28" s="262">
        <v>538328</v>
      </c>
      <c r="N28" s="261">
        <v>10</v>
      </c>
      <c r="V28" s="261">
        <f t="shared" si="4"/>
        <v>10</v>
      </c>
      <c r="W28" s="262">
        <v>587067.31000000006</v>
      </c>
      <c r="AA28" s="108"/>
      <c r="AB28" s="108"/>
    </row>
    <row r="29" spans="1:28">
      <c r="A29" s="22" t="s">
        <v>410</v>
      </c>
      <c r="B29" s="261"/>
      <c r="C29" s="261">
        <v>4</v>
      </c>
      <c r="K29" s="261">
        <f t="shared" si="2"/>
        <v>4</v>
      </c>
      <c r="L29" s="262">
        <v>228480</v>
      </c>
      <c r="N29" s="261">
        <v>4</v>
      </c>
      <c r="V29" s="261">
        <f t="shared" si="4"/>
        <v>4</v>
      </c>
      <c r="W29" s="262">
        <v>228480</v>
      </c>
      <c r="AA29" s="108"/>
      <c r="AB29" s="108"/>
    </row>
    <row r="30" spans="1:28">
      <c r="A30" s="22" t="s">
        <v>411</v>
      </c>
      <c r="B30" s="261"/>
      <c r="C30" s="259"/>
      <c r="D30" s="18">
        <v>20</v>
      </c>
      <c r="K30" s="261">
        <f t="shared" si="2"/>
        <v>20</v>
      </c>
      <c r="L30" s="262">
        <v>561403.34000000008</v>
      </c>
      <c r="N30" s="259"/>
      <c r="O30" s="18">
        <v>39</v>
      </c>
      <c r="V30" s="261">
        <f t="shared" si="4"/>
        <v>39</v>
      </c>
      <c r="W30" s="262">
        <v>2334819</v>
      </c>
      <c r="AA30" s="108"/>
      <c r="AB30" s="108"/>
    </row>
    <row r="31" spans="1:28">
      <c r="A31" s="23" t="s">
        <v>4</v>
      </c>
      <c r="B31" s="256"/>
      <c r="C31" s="256"/>
      <c r="D31" s="256"/>
      <c r="E31" s="256"/>
      <c r="F31" s="256"/>
      <c r="G31" s="256"/>
      <c r="H31" s="256"/>
      <c r="I31" s="256">
        <f>+I32</f>
        <v>16</v>
      </c>
      <c r="J31" s="256"/>
      <c r="K31" s="257">
        <f>+K32</f>
        <v>16</v>
      </c>
      <c r="L31" s="258">
        <f>+L32</f>
        <v>163680</v>
      </c>
      <c r="M31" s="256"/>
      <c r="N31" s="256"/>
      <c r="O31" s="256"/>
      <c r="P31" s="256"/>
      <c r="Q31" s="256"/>
      <c r="R31" s="256"/>
      <c r="S31" s="256"/>
      <c r="T31" s="256">
        <f>+T32</f>
        <v>27</v>
      </c>
      <c r="U31" s="256"/>
      <c r="V31" s="257">
        <f>+V32</f>
        <v>27</v>
      </c>
      <c r="W31" s="258">
        <f>+W32</f>
        <v>303069</v>
      </c>
      <c r="X31" s="70"/>
      <c r="AA31" s="108"/>
      <c r="AB31" s="108"/>
    </row>
    <row r="32" spans="1:28">
      <c r="A32" s="22" t="s">
        <v>412</v>
      </c>
      <c r="I32" s="18">
        <v>16</v>
      </c>
      <c r="K32" s="261">
        <f t="shared" ref="K32" si="5">+C32+D32+E32+F32+G32+H32+I32+J32</f>
        <v>16</v>
      </c>
      <c r="L32" s="262">
        <v>163680</v>
      </c>
      <c r="T32" s="18">
        <v>27</v>
      </c>
      <c r="V32" s="261">
        <f t="shared" si="4"/>
        <v>27</v>
      </c>
      <c r="W32" s="262">
        <v>303069</v>
      </c>
      <c r="AA32" s="108"/>
      <c r="AB32" s="108"/>
    </row>
    <row r="33" spans="1:28" ht="13.5" thickBot="1">
      <c r="A33" s="264" t="s">
        <v>9</v>
      </c>
      <c r="B33" s="265"/>
      <c r="C33" s="265"/>
      <c r="D33" s="265"/>
      <c r="E33" s="265"/>
      <c r="F33" s="265"/>
      <c r="G33" s="265"/>
      <c r="H33" s="265"/>
      <c r="I33" s="265"/>
      <c r="J33" s="265"/>
      <c r="K33" s="265"/>
      <c r="L33" s="266"/>
      <c r="M33" s="265"/>
      <c r="N33" s="265"/>
      <c r="O33" s="265"/>
      <c r="P33" s="265"/>
      <c r="Q33" s="265"/>
      <c r="R33" s="265"/>
      <c r="S33" s="265"/>
      <c r="T33" s="265"/>
      <c r="U33" s="265"/>
      <c r="V33" s="265"/>
      <c r="W33" s="266"/>
      <c r="AA33" s="108"/>
      <c r="AB33" s="108"/>
    </row>
    <row r="34" spans="1:28" ht="13.5" thickBot="1">
      <c r="A34" s="25" t="s">
        <v>12</v>
      </c>
      <c r="B34" s="27"/>
      <c r="C34" s="267">
        <f>+C31+C25+C20+C8</f>
        <v>85</v>
      </c>
      <c r="D34" s="267">
        <f t="shared" ref="D34:L34" si="6">+D31+D25+D20+D8</f>
        <v>55</v>
      </c>
      <c r="E34" s="267">
        <f t="shared" si="6"/>
        <v>7</v>
      </c>
      <c r="F34" s="267">
        <f t="shared" si="6"/>
        <v>0</v>
      </c>
      <c r="G34" s="267">
        <f t="shared" si="6"/>
        <v>0</v>
      </c>
      <c r="H34" s="267">
        <f t="shared" si="6"/>
        <v>0</v>
      </c>
      <c r="I34" s="267">
        <f t="shared" si="6"/>
        <v>16</v>
      </c>
      <c r="J34" s="267">
        <f t="shared" si="6"/>
        <v>0</v>
      </c>
      <c r="K34" s="267">
        <f t="shared" si="6"/>
        <v>163</v>
      </c>
      <c r="L34" s="238">
        <f t="shared" si="6"/>
        <v>16620986.866666667</v>
      </c>
      <c r="M34" s="27"/>
      <c r="N34" s="267">
        <f>+N31+N25+N20+N8</f>
        <v>85</v>
      </c>
      <c r="O34" s="267">
        <f t="shared" ref="O34:W34" si="7">+O31+O25+O20+O8</f>
        <v>110</v>
      </c>
      <c r="P34" s="267">
        <f t="shared" si="7"/>
        <v>7</v>
      </c>
      <c r="Q34" s="267">
        <f t="shared" si="7"/>
        <v>0</v>
      </c>
      <c r="R34" s="267">
        <f t="shared" si="7"/>
        <v>0</v>
      </c>
      <c r="S34" s="267">
        <f t="shared" si="7"/>
        <v>0</v>
      </c>
      <c r="T34" s="267">
        <f t="shared" si="7"/>
        <v>27</v>
      </c>
      <c r="U34" s="267">
        <f t="shared" si="7"/>
        <v>0</v>
      </c>
      <c r="V34" s="267">
        <f t="shared" si="7"/>
        <v>229</v>
      </c>
      <c r="W34" s="238">
        <f t="shared" si="7"/>
        <v>24787099.310000002</v>
      </c>
      <c r="X34" s="70"/>
      <c r="AA34" s="108"/>
      <c r="AB34" s="108"/>
    </row>
    <row r="35" spans="1:28">
      <c r="A35" s="239" t="s">
        <v>157</v>
      </c>
      <c r="B35" s="181"/>
      <c r="C35" s="181"/>
      <c r="D35" s="181"/>
      <c r="E35" s="181"/>
      <c r="F35" s="181"/>
      <c r="G35" s="181"/>
      <c r="H35" s="181"/>
      <c r="I35" s="181"/>
      <c r="J35" s="181"/>
      <c r="K35" s="181"/>
      <c r="L35" s="181"/>
      <c r="M35" s="181"/>
      <c r="N35" s="181"/>
      <c r="O35" s="181"/>
      <c r="P35" s="108"/>
      <c r="Q35" s="194"/>
      <c r="R35" s="163"/>
      <c r="S35" s="163"/>
      <c r="T35" s="108"/>
      <c r="U35" s="108"/>
      <c r="V35" s="108"/>
      <c r="W35" s="108"/>
      <c r="X35" s="108"/>
      <c r="Y35" s="108"/>
      <c r="Z35" s="108"/>
      <c r="AA35" s="108"/>
      <c r="AB35" s="108"/>
    </row>
    <row r="36" spans="1:28">
      <c r="A36" s="239" t="s">
        <v>413</v>
      </c>
      <c r="B36" s="181"/>
      <c r="C36" s="181"/>
      <c r="D36" s="181"/>
      <c r="E36" s="181"/>
      <c r="F36" s="181"/>
      <c r="G36" s="181"/>
      <c r="H36" s="181"/>
      <c r="I36" s="181"/>
      <c r="J36" s="181"/>
      <c r="K36" s="181"/>
      <c r="L36" s="181"/>
      <c r="M36" s="181"/>
      <c r="N36" s="181"/>
      <c r="O36" s="181"/>
      <c r="P36" s="108"/>
      <c r="Q36" s="194"/>
      <c r="R36" s="163"/>
      <c r="S36" s="163"/>
      <c r="T36" s="108"/>
      <c r="U36" s="108"/>
      <c r="V36" s="108"/>
      <c r="W36" s="108"/>
      <c r="X36" s="108"/>
      <c r="Y36" s="108"/>
      <c r="Z36" s="108"/>
      <c r="AA36" s="108"/>
      <c r="AB36" s="108"/>
    </row>
    <row r="37" spans="1:28">
      <c r="A37" s="18" t="s">
        <v>152</v>
      </c>
      <c r="L37" s="259"/>
      <c r="P37" s="108"/>
      <c r="Q37" s="194"/>
      <c r="R37" s="163"/>
      <c r="S37" s="163"/>
      <c r="T37" s="163"/>
      <c r="U37" s="163"/>
      <c r="V37" s="108"/>
      <c r="W37" s="216"/>
      <c r="X37" s="108"/>
      <c r="Y37" s="108"/>
      <c r="Z37" s="108"/>
      <c r="AA37" s="108"/>
      <c r="AB37" s="108"/>
    </row>
    <row r="38" spans="1:28">
      <c r="A38" s="18" t="s">
        <v>414</v>
      </c>
      <c r="P38" s="108"/>
      <c r="Q38" s="194"/>
      <c r="R38" s="163"/>
      <c r="S38" s="163"/>
      <c r="T38" s="163"/>
      <c r="U38" s="163"/>
      <c r="V38" s="108"/>
      <c r="W38" s="108"/>
      <c r="X38" s="108"/>
      <c r="Y38" s="108"/>
      <c r="Z38" s="108"/>
      <c r="AA38" s="108"/>
      <c r="AB38" s="108"/>
    </row>
    <row r="39" spans="1:28">
      <c r="A39" s="18" t="s">
        <v>415</v>
      </c>
    </row>
    <row r="40" spans="1:28">
      <c r="A40" s="18" t="s">
        <v>416</v>
      </c>
    </row>
    <row r="41" spans="1:28">
      <c r="A41" s="194" t="s">
        <v>417</v>
      </c>
    </row>
    <row r="42" spans="1:28">
      <c r="A42" s="181" t="s">
        <v>418</v>
      </c>
    </row>
  </sheetData>
  <mergeCells count="2">
    <mergeCell ref="B5:L5"/>
    <mergeCell ref="M5:W5"/>
  </mergeCells>
  <printOptions horizontalCentered="1"/>
  <pageMargins left="0.25" right="0.25" top="0.75" bottom="0.75" header="0.3" footer="0.3"/>
  <pageSetup paperSize="9" scale="74" orientation="landscape" r:id="rId1"/>
  <headerFooter alignWithMargins="0">
    <oddHeader>&amp;C&amp;"Arial,Negrita"&amp;18PROYECTO DE PRESUPUESTO 2021</oddHeader>
    <oddFooter>&amp;L&amp;"Arial,Negrita"&amp;8PROYECTO DE PRESUPUESTO PARA EL AÑO FISCAL 2021
INFORMACIÓN PARA LA COMISIÓN DE PRESUPUESTO Y CUENTA GENERAL DE LA REPÚBLICA DEL CONGRESO DE LA REPÚBLICA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249977111117893"/>
    <pageSetUpPr fitToPage="1"/>
  </sheetPr>
  <dimension ref="A1:V30"/>
  <sheetViews>
    <sheetView zoomScaleNormal="100" zoomScaleSheetLayoutView="100" zoomScalePageLayoutView="90" workbookViewId="0">
      <selection activeCell="E12" sqref="E12"/>
    </sheetView>
  </sheetViews>
  <sheetFormatPr baseColWidth="10" defaultColWidth="11.42578125" defaultRowHeight="12"/>
  <cols>
    <col min="1" max="1" width="62" style="108" customWidth="1"/>
    <col min="2" max="9" width="14.7109375" style="108" customWidth="1"/>
    <col min="10" max="10" width="11.42578125" style="108"/>
    <col min="11" max="11" width="12.28515625" style="108" bestFit="1" customWidth="1"/>
    <col min="12" max="16384" width="11.42578125" style="108"/>
  </cols>
  <sheetData>
    <row r="1" spans="1:22" s="180" customFormat="1" ht="15.75">
      <c r="A1" s="179" t="s">
        <v>247</v>
      </c>
      <c r="B1" s="231"/>
      <c r="C1" s="231"/>
      <c r="D1" s="231"/>
      <c r="E1" s="231"/>
      <c r="F1" s="231"/>
      <c r="H1" s="182"/>
      <c r="I1" s="182"/>
    </row>
    <row r="2" spans="1:22" s="183" customFormat="1" ht="15.75">
      <c r="A2" s="181" t="s">
        <v>565</v>
      </c>
      <c r="B2" s="182"/>
      <c r="C2" s="182"/>
      <c r="D2" s="182"/>
      <c r="E2" s="182"/>
      <c r="F2" s="182"/>
      <c r="G2" s="182"/>
      <c r="H2" s="182"/>
      <c r="I2" s="182"/>
      <c r="J2" s="182"/>
      <c r="K2" s="182"/>
      <c r="L2" s="182"/>
      <c r="M2" s="182"/>
      <c r="N2" s="182"/>
      <c r="O2" s="182"/>
      <c r="P2" s="182"/>
      <c r="Q2" s="182"/>
      <c r="R2" s="182"/>
      <c r="S2" s="182"/>
      <c r="T2" s="182"/>
      <c r="U2" s="182"/>
      <c r="V2" s="182"/>
    </row>
    <row r="3" spans="1:22" ht="12.75" thickBot="1">
      <c r="A3" s="179" t="s">
        <v>566</v>
      </c>
      <c r="B3" s="8"/>
      <c r="E3" s="8"/>
    </row>
    <row r="4" spans="1:22" ht="12.75" thickBot="1">
      <c r="A4" s="148" t="s">
        <v>7</v>
      </c>
      <c r="B4" s="563" t="s">
        <v>389</v>
      </c>
      <c r="C4" s="563"/>
      <c r="D4" s="564" t="s">
        <v>218</v>
      </c>
      <c r="E4" s="565"/>
      <c r="F4" s="564" t="s">
        <v>390</v>
      </c>
      <c r="G4" s="566"/>
      <c r="H4" s="564" t="s">
        <v>391</v>
      </c>
      <c r="I4" s="566"/>
    </row>
    <row r="5" spans="1:22" s="232" customFormat="1" ht="24" customHeight="1">
      <c r="A5" s="153" t="s">
        <v>6</v>
      </c>
      <c r="B5" s="92" t="s">
        <v>90</v>
      </c>
      <c r="C5" s="93" t="s">
        <v>14</v>
      </c>
      <c r="D5" s="153" t="s">
        <v>90</v>
      </c>
      <c r="E5" s="147" t="s">
        <v>14</v>
      </c>
      <c r="F5" s="153" t="s">
        <v>90</v>
      </c>
      <c r="G5" s="147" t="s">
        <v>14</v>
      </c>
      <c r="H5" s="153" t="s">
        <v>90</v>
      </c>
      <c r="I5" s="147" t="s">
        <v>14</v>
      </c>
    </row>
    <row r="6" spans="1:22">
      <c r="A6" s="233" t="s">
        <v>89</v>
      </c>
      <c r="B6" s="234">
        <v>94</v>
      </c>
      <c r="C6" s="235">
        <v>10018310</v>
      </c>
      <c r="D6" s="236">
        <v>92</v>
      </c>
      <c r="E6" s="235">
        <v>10289321</v>
      </c>
      <c r="F6" s="236">
        <v>92</v>
      </c>
      <c r="G6" s="235">
        <v>12884014</v>
      </c>
      <c r="H6" s="236">
        <f>+D6-F6</f>
        <v>0</v>
      </c>
      <c r="I6" s="235">
        <f>+E6-G6</f>
        <v>-2594693</v>
      </c>
      <c r="K6" s="216"/>
      <c r="M6" s="216"/>
    </row>
    <row r="7" spans="1:22">
      <c r="A7" s="233" t="s">
        <v>117</v>
      </c>
      <c r="B7" s="234"/>
      <c r="C7" s="235"/>
      <c r="D7" s="236"/>
      <c r="E7" s="235"/>
      <c r="F7" s="236"/>
      <c r="G7" s="235"/>
      <c r="H7" s="236"/>
      <c r="I7" s="235"/>
      <c r="K7" s="216"/>
    </row>
    <row r="8" spans="1:22">
      <c r="A8" s="233" t="s">
        <v>115</v>
      </c>
      <c r="B8" s="234"/>
      <c r="C8" s="235"/>
      <c r="D8" s="236"/>
      <c r="E8" s="235"/>
      <c r="F8" s="236"/>
      <c r="G8" s="235"/>
      <c r="H8" s="236"/>
      <c r="I8" s="235"/>
      <c r="K8" s="216"/>
    </row>
    <row r="9" spans="1:22">
      <c r="A9" s="237" t="s">
        <v>124</v>
      </c>
      <c r="B9" s="234"/>
      <c r="C9" s="235"/>
      <c r="D9" s="236"/>
      <c r="E9" s="235"/>
      <c r="F9" s="236"/>
      <c r="G9" s="235"/>
      <c r="H9" s="236"/>
      <c r="I9" s="235"/>
      <c r="K9" s="216"/>
    </row>
    <row r="10" spans="1:22">
      <c r="A10" s="233" t="s">
        <v>118</v>
      </c>
      <c r="B10" s="234"/>
      <c r="C10" s="235"/>
      <c r="D10" s="236"/>
      <c r="E10" s="235"/>
      <c r="F10" s="236"/>
      <c r="G10" s="235"/>
      <c r="H10" s="236"/>
      <c r="I10" s="235"/>
      <c r="K10" s="216"/>
    </row>
    <row r="11" spans="1:22">
      <c r="A11" s="237" t="s">
        <v>116</v>
      </c>
      <c r="B11" s="234"/>
      <c r="C11" s="235">
        <v>1597400</v>
      </c>
      <c r="D11" s="236"/>
      <c r="E11" s="235">
        <v>886100</v>
      </c>
      <c r="F11" s="236"/>
      <c r="G11" s="235">
        <v>1616200</v>
      </c>
      <c r="H11" s="236"/>
      <c r="I11" s="235">
        <f>+E11-G11</f>
        <v>-730100</v>
      </c>
      <c r="K11" s="216"/>
    </row>
    <row r="12" spans="1:22">
      <c r="A12" s="233" t="s">
        <v>123</v>
      </c>
      <c r="B12" s="234"/>
      <c r="C12" s="235"/>
      <c r="D12" s="236"/>
      <c r="E12" s="235"/>
      <c r="F12" s="236"/>
      <c r="G12" s="235"/>
      <c r="H12" s="236"/>
      <c r="I12" s="235"/>
      <c r="K12" s="216"/>
    </row>
    <row r="13" spans="1:22">
      <c r="A13" s="233" t="s">
        <v>16</v>
      </c>
      <c r="B13" s="234"/>
      <c r="C13" s="235">
        <v>319922</v>
      </c>
      <c r="D13" s="236"/>
      <c r="E13" s="235">
        <v>154864</v>
      </c>
      <c r="F13" s="236"/>
      <c r="G13" s="235">
        <v>142398</v>
      </c>
      <c r="H13" s="236"/>
      <c r="I13" s="235">
        <f>+E13-G13</f>
        <v>12466</v>
      </c>
      <c r="K13" s="216"/>
    </row>
    <row r="14" spans="1:22">
      <c r="A14" s="233" t="s">
        <v>120</v>
      </c>
      <c r="B14" s="234"/>
      <c r="C14" s="235"/>
      <c r="D14" s="236"/>
      <c r="E14" s="235"/>
      <c r="F14" s="236"/>
      <c r="G14" s="235"/>
      <c r="H14" s="236"/>
      <c r="I14" s="235"/>
      <c r="K14" s="216"/>
    </row>
    <row r="15" spans="1:22">
      <c r="A15" s="233" t="s">
        <v>15</v>
      </c>
      <c r="B15" s="234"/>
      <c r="C15" s="235">
        <v>750115</v>
      </c>
      <c r="D15" s="236"/>
      <c r="E15" s="235">
        <v>840015</v>
      </c>
      <c r="F15" s="236"/>
      <c r="G15" s="235">
        <v>1119116</v>
      </c>
      <c r="H15" s="236"/>
      <c r="I15" s="235">
        <f>+E15-G15</f>
        <v>-279101</v>
      </c>
      <c r="K15" s="216"/>
    </row>
    <row r="16" spans="1:22">
      <c r="A16" s="233" t="s">
        <v>121</v>
      </c>
      <c r="B16" s="234"/>
      <c r="C16" s="235"/>
      <c r="D16" s="236"/>
      <c r="E16" s="235"/>
      <c r="F16" s="236"/>
      <c r="G16" s="235"/>
      <c r="H16" s="236"/>
      <c r="I16" s="235"/>
      <c r="K16" s="216"/>
    </row>
    <row r="17" spans="1:11">
      <c r="A17" s="233" t="s">
        <v>119</v>
      </c>
      <c r="B17" s="234"/>
      <c r="C17" s="235"/>
      <c r="D17" s="236"/>
      <c r="E17" s="235"/>
      <c r="F17" s="236"/>
      <c r="G17" s="235"/>
      <c r="H17" s="236"/>
      <c r="I17" s="235"/>
      <c r="K17" s="216"/>
    </row>
    <row r="18" spans="1:11">
      <c r="A18" s="233" t="s">
        <v>122</v>
      </c>
      <c r="B18" s="234"/>
      <c r="C18" s="235"/>
      <c r="D18" s="236"/>
      <c r="E18" s="235"/>
      <c r="F18" s="236"/>
      <c r="G18" s="235"/>
      <c r="H18" s="236"/>
      <c r="I18" s="235"/>
      <c r="K18" s="216"/>
    </row>
    <row r="19" spans="1:11">
      <c r="A19" s="233" t="s">
        <v>17</v>
      </c>
      <c r="B19" s="234"/>
      <c r="C19" s="235"/>
      <c r="D19" s="236"/>
      <c r="E19" s="235"/>
      <c r="F19" s="236"/>
      <c r="G19" s="235"/>
      <c r="H19" s="236"/>
      <c r="I19" s="235"/>
      <c r="K19" s="216"/>
    </row>
    <row r="20" spans="1:11">
      <c r="A20" s="233" t="s">
        <v>114</v>
      </c>
      <c r="B20" s="234"/>
      <c r="C20" s="235"/>
      <c r="D20" s="236"/>
      <c r="E20" s="235"/>
      <c r="F20" s="236"/>
      <c r="G20" s="235"/>
      <c r="H20" s="236"/>
      <c r="I20" s="235"/>
      <c r="K20" s="216"/>
    </row>
    <row r="21" spans="1:11" ht="12.75" thickBot="1">
      <c r="A21" s="233" t="s">
        <v>32</v>
      </c>
      <c r="B21" s="234"/>
      <c r="C21" s="235">
        <v>509862</v>
      </c>
      <c r="D21" s="236"/>
      <c r="E21" s="235">
        <v>1025310</v>
      </c>
      <c r="F21" s="236"/>
      <c r="G21" s="235">
        <v>1208922</v>
      </c>
      <c r="H21" s="236"/>
      <c r="I21" s="235">
        <f>+E21-G21</f>
        <v>-183612</v>
      </c>
      <c r="K21" s="216"/>
    </row>
    <row r="22" spans="1:11" ht="12.75" thickBot="1">
      <c r="A22" s="25" t="s">
        <v>31</v>
      </c>
      <c r="B22" s="28"/>
      <c r="C22" s="238">
        <f>SUM(C6:C21)</f>
        <v>13195609</v>
      </c>
      <c r="D22" s="26"/>
      <c r="E22" s="238">
        <f>SUM(E6:E21)</f>
        <v>13195610</v>
      </c>
      <c r="F22" s="26"/>
      <c r="G22" s="238">
        <f>SUM(G6:G21)</f>
        <v>16970650</v>
      </c>
      <c r="H22" s="26"/>
      <c r="I22" s="238">
        <f>SUM(I6:I21)</f>
        <v>-3775040</v>
      </c>
      <c r="K22" s="216"/>
    </row>
    <row r="23" spans="1:11">
      <c r="A23" s="239" t="s">
        <v>176</v>
      </c>
      <c r="B23" s="181"/>
      <c r="C23" s="181"/>
      <c r="D23" s="181"/>
      <c r="E23" s="181"/>
      <c r="F23" s="181"/>
      <c r="G23" s="181"/>
      <c r="H23" s="181"/>
      <c r="I23" s="181"/>
      <c r="K23" s="216"/>
    </row>
    <row r="24" spans="1:11">
      <c r="A24" s="239" t="s">
        <v>392</v>
      </c>
      <c r="B24" s="181"/>
      <c r="C24" s="181"/>
      <c r="D24" s="181"/>
      <c r="E24" s="181"/>
      <c r="F24" s="181"/>
      <c r="G24" s="181"/>
      <c r="H24" s="181"/>
      <c r="I24" s="181"/>
      <c r="K24" s="216"/>
    </row>
    <row r="25" spans="1:11">
      <c r="A25" s="239" t="s">
        <v>393</v>
      </c>
      <c r="B25" s="181"/>
      <c r="C25" s="181"/>
      <c r="D25" s="181"/>
      <c r="E25" s="240"/>
      <c r="F25" s="240"/>
      <c r="G25" s="181"/>
      <c r="H25" s="181"/>
      <c r="I25" s="181"/>
      <c r="K25" s="216"/>
    </row>
    <row r="26" spans="1:11">
      <c r="A26" s="241" t="s">
        <v>394</v>
      </c>
      <c r="E26" s="185"/>
      <c r="F26" s="185"/>
      <c r="K26" s="216"/>
    </row>
    <row r="27" spans="1:11">
      <c r="A27" s="193" t="s">
        <v>395</v>
      </c>
      <c r="E27" s="185"/>
      <c r="F27" s="185"/>
      <c r="K27" s="216"/>
    </row>
    <row r="28" spans="1:11">
      <c r="E28" s="185"/>
      <c r="F28" s="185"/>
      <c r="K28" s="216"/>
    </row>
    <row r="29" spans="1:11">
      <c r="E29" s="185"/>
      <c r="K29" s="216"/>
    </row>
    <row r="30" spans="1:11">
      <c r="F30" s="185"/>
      <c r="K30" s="216"/>
    </row>
  </sheetData>
  <mergeCells count="4">
    <mergeCell ref="B4:C4"/>
    <mergeCell ref="D4:E4"/>
    <mergeCell ref="F4:G4"/>
    <mergeCell ref="H4:I4"/>
  </mergeCells>
  <printOptions horizontalCentered="1"/>
  <pageMargins left="0.25" right="0.25" top="0.75" bottom="0.75" header="0.3" footer="0.3"/>
  <pageSetup paperSize="9" scale="81" orientation="landscape" r:id="rId1"/>
  <headerFooter alignWithMargins="0">
    <oddHeader>&amp;C&amp;"Arial,Negrita"&amp;18PROYECTO DE PRESUPUESTO 2021</oddHeader>
    <oddFooter>&amp;L&amp;"Arial,Negrita"&amp;8PROYECTO DE PRESUPUESTO PARA EL AÑO FISCAL 2021
INFORMACIÓN PARA LA COMISIÓN DE PRESUPUESTO Y CUENTA GENERAL DE LA REPÚBLICA DEL CONGRESO DE LA REPÚBLICA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249977111117893"/>
    <pageSetUpPr fitToPage="1"/>
  </sheetPr>
  <dimension ref="A1:AI71"/>
  <sheetViews>
    <sheetView showRuler="0" showWhiteSpace="0" zoomScaleNormal="100" zoomScaleSheetLayoutView="80" zoomScalePageLayoutView="66" workbookViewId="0">
      <selection activeCell="A2" sqref="A2"/>
    </sheetView>
  </sheetViews>
  <sheetFormatPr baseColWidth="10" defaultColWidth="11.42578125" defaultRowHeight="12"/>
  <cols>
    <col min="1" max="1" width="43.7109375" style="108" customWidth="1"/>
    <col min="2" max="3" width="8.7109375" style="108" customWidth="1"/>
    <col min="4" max="4" width="7.5703125" style="108" customWidth="1"/>
    <col min="5" max="5" width="7.140625" style="108" customWidth="1"/>
    <col min="6" max="6" width="8.7109375" style="108" customWidth="1"/>
    <col min="7" max="7" width="5.85546875" style="108" customWidth="1"/>
    <col min="8" max="8" width="6" style="108" customWidth="1"/>
    <col min="9" max="9" width="5" style="108" customWidth="1"/>
    <col min="10" max="10" width="6.28515625" style="108" customWidth="1"/>
    <col min="11" max="11" width="8.7109375" style="108" customWidth="1"/>
    <col min="12" max="12" width="10.28515625" style="108" customWidth="1"/>
    <col min="13" max="13" width="8.7109375" style="108" customWidth="1"/>
    <col min="14" max="14" width="10" style="108" customWidth="1"/>
    <col min="15" max="15" width="10.42578125" style="108" customWidth="1"/>
    <col min="16" max="16" width="11.42578125" style="108" customWidth="1"/>
    <col min="17" max="21" width="8.7109375" style="108" customWidth="1"/>
    <col min="22" max="22" width="4.42578125" style="108" customWidth="1"/>
    <col min="23" max="23" width="5.42578125" style="108" customWidth="1"/>
    <col min="24" max="24" width="4.42578125" style="108" customWidth="1"/>
    <col min="25" max="26" width="8.7109375" style="108" customWidth="1"/>
    <col min="27" max="27" width="10.42578125" style="108" customWidth="1"/>
    <col min="28" max="28" width="8.7109375" style="108" customWidth="1"/>
    <col min="29" max="29" width="10.28515625" style="108" customWidth="1"/>
    <col min="30" max="30" width="10.42578125" style="108" customWidth="1"/>
    <col min="31" max="31" width="12.140625" style="108" customWidth="1"/>
    <col min="32" max="32" width="11.28515625" style="108" customWidth="1"/>
    <col min="33" max="33" width="14.7109375" style="108" customWidth="1"/>
    <col min="34" max="34" width="6.140625" style="108" customWidth="1"/>
    <col min="35" max="35" width="13.140625" style="108" customWidth="1"/>
    <col min="36" max="16384" width="11.42578125" style="108"/>
  </cols>
  <sheetData>
    <row r="1" spans="1:35" s="194" customFormat="1">
      <c r="A1" s="193" t="s">
        <v>227</v>
      </c>
    </row>
    <row r="2" spans="1:35" s="194" customFormat="1" ht="12.75">
      <c r="A2" s="195" t="s">
        <v>565</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row>
    <row r="3" spans="1:35" s="193" customFormat="1" ht="13.5" thickBot="1">
      <c r="A3" s="196" t="s">
        <v>566</v>
      </c>
    </row>
    <row r="4" spans="1:35" ht="30.75" customHeight="1" thickBot="1">
      <c r="A4" s="553" t="s">
        <v>35</v>
      </c>
      <c r="B4" s="569" t="s">
        <v>177</v>
      </c>
      <c r="C4" s="569"/>
      <c r="D4" s="569"/>
      <c r="E4" s="569"/>
      <c r="F4" s="569"/>
      <c r="G4" s="569"/>
      <c r="H4" s="569"/>
      <c r="I4" s="569"/>
      <c r="J4" s="569"/>
      <c r="K4" s="569"/>
      <c r="L4" s="569"/>
      <c r="M4" s="569"/>
      <c r="N4" s="569"/>
      <c r="O4" s="569"/>
      <c r="P4" s="569"/>
      <c r="Q4" s="570" t="s">
        <v>228</v>
      </c>
      <c r="R4" s="569"/>
      <c r="S4" s="569"/>
      <c r="T4" s="569"/>
      <c r="U4" s="569"/>
      <c r="V4" s="569"/>
      <c r="W4" s="569"/>
      <c r="X4" s="569"/>
      <c r="Y4" s="569"/>
      <c r="Z4" s="569"/>
      <c r="AA4" s="569"/>
      <c r="AB4" s="569"/>
      <c r="AC4" s="569"/>
      <c r="AD4" s="569"/>
      <c r="AE4" s="571"/>
      <c r="AF4" s="572" t="s">
        <v>384</v>
      </c>
      <c r="AG4" s="573"/>
      <c r="AH4" s="572" t="s">
        <v>229</v>
      </c>
      <c r="AI4" s="573"/>
    </row>
    <row r="5" spans="1:35" ht="172.5" customHeight="1">
      <c r="A5" s="567"/>
      <c r="B5" s="197" t="s">
        <v>8</v>
      </c>
      <c r="C5" s="198" t="s">
        <v>91</v>
      </c>
      <c r="D5" s="199" t="s">
        <v>149</v>
      </c>
      <c r="E5" s="199" t="s">
        <v>93</v>
      </c>
      <c r="F5" s="199" t="s">
        <v>126</v>
      </c>
      <c r="G5" s="199" t="s">
        <v>127</v>
      </c>
      <c r="H5" s="199" t="s">
        <v>128</v>
      </c>
      <c r="I5" s="199" t="s">
        <v>129</v>
      </c>
      <c r="J5" s="199" t="s">
        <v>94</v>
      </c>
      <c r="K5" s="199" t="s">
        <v>95</v>
      </c>
      <c r="L5" s="199" t="s">
        <v>96</v>
      </c>
      <c r="M5" s="199" t="s">
        <v>125</v>
      </c>
      <c r="N5" s="200" t="s">
        <v>85</v>
      </c>
      <c r="O5" s="201" t="s">
        <v>101</v>
      </c>
      <c r="P5" s="202" t="s">
        <v>100</v>
      </c>
      <c r="Q5" s="197" t="s">
        <v>8</v>
      </c>
      <c r="R5" s="198" t="s">
        <v>91</v>
      </c>
      <c r="S5" s="199" t="s">
        <v>92</v>
      </c>
      <c r="T5" s="199" t="s">
        <v>93</v>
      </c>
      <c r="U5" s="199" t="s">
        <v>126</v>
      </c>
      <c r="V5" s="199" t="s">
        <v>127</v>
      </c>
      <c r="W5" s="199" t="s">
        <v>128</v>
      </c>
      <c r="X5" s="199" t="s">
        <v>129</v>
      </c>
      <c r="Y5" s="199" t="s">
        <v>94</v>
      </c>
      <c r="Z5" s="199" t="s">
        <v>95</v>
      </c>
      <c r="AA5" s="199" t="s">
        <v>96</v>
      </c>
      <c r="AB5" s="199" t="s">
        <v>125</v>
      </c>
      <c r="AC5" s="200" t="s">
        <v>85</v>
      </c>
      <c r="AD5" s="201" t="s">
        <v>101</v>
      </c>
      <c r="AE5" s="202" t="s">
        <v>178</v>
      </c>
      <c r="AF5" s="203" t="s">
        <v>105</v>
      </c>
      <c r="AG5" s="203" t="s">
        <v>104</v>
      </c>
      <c r="AH5" s="203" t="s">
        <v>8</v>
      </c>
      <c r="AI5" s="202" t="s">
        <v>385</v>
      </c>
    </row>
    <row r="6" spans="1:35" ht="15.75" customHeight="1" thickBot="1">
      <c r="A6" s="568"/>
      <c r="B6" s="204" t="s">
        <v>36</v>
      </c>
      <c r="C6" s="205" t="s">
        <v>37</v>
      </c>
      <c r="D6" s="206" t="s">
        <v>38</v>
      </c>
      <c r="E6" s="206" t="s">
        <v>39</v>
      </c>
      <c r="F6" s="207" t="s">
        <v>40</v>
      </c>
      <c r="G6" s="207" t="s">
        <v>41</v>
      </c>
      <c r="H6" s="207" t="s">
        <v>71</v>
      </c>
      <c r="I6" s="207" t="s">
        <v>84</v>
      </c>
      <c r="J6" s="207" t="s">
        <v>99</v>
      </c>
      <c r="K6" s="207" t="s">
        <v>103</v>
      </c>
      <c r="L6" s="207" t="s">
        <v>134</v>
      </c>
      <c r="M6" s="207" t="s">
        <v>135</v>
      </c>
      <c r="N6" s="208" t="s">
        <v>137</v>
      </c>
      <c r="O6" s="209" t="s">
        <v>138</v>
      </c>
      <c r="P6" s="210" t="s">
        <v>139</v>
      </c>
      <c r="Q6" s="204" t="s">
        <v>36</v>
      </c>
      <c r="R6" s="205" t="s">
        <v>37</v>
      </c>
      <c r="S6" s="206" t="s">
        <v>38</v>
      </c>
      <c r="T6" s="206" t="s">
        <v>39</v>
      </c>
      <c r="U6" s="207" t="s">
        <v>40</v>
      </c>
      <c r="V6" s="207" t="s">
        <v>41</v>
      </c>
      <c r="W6" s="207" t="s">
        <v>71</v>
      </c>
      <c r="X6" s="207" t="s">
        <v>84</v>
      </c>
      <c r="Y6" s="207" t="s">
        <v>99</v>
      </c>
      <c r="Z6" s="207" t="s">
        <v>103</v>
      </c>
      <c r="AA6" s="207" t="s">
        <v>134</v>
      </c>
      <c r="AB6" s="207" t="s">
        <v>135</v>
      </c>
      <c r="AC6" s="208" t="s">
        <v>137</v>
      </c>
      <c r="AD6" s="209" t="s">
        <v>138</v>
      </c>
      <c r="AE6" s="210" t="s">
        <v>139</v>
      </c>
      <c r="AF6" s="211"/>
      <c r="AG6" s="204"/>
      <c r="AH6" s="211"/>
      <c r="AI6" s="204"/>
    </row>
    <row r="7" spans="1:35">
      <c r="A7" s="120"/>
      <c r="B7" s="114"/>
      <c r="C7" s="212"/>
      <c r="D7" s="212"/>
      <c r="E7" s="212"/>
      <c r="F7" s="212"/>
      <c r="G7" s="212"/>
      <c r="H7" s="212"/>
      <c r="I7" s="212"/>
      <c r="J7" s="212"/>
      <c r="K7" s="212"/>
      <c r="L7" s="212"/>
      <c r="M7" s="212"/>
      <c r="O7" s="213"/>
      <c r="P7" s="113"/>
      <c r="Q7" s="114"/>
      <c r="R7" s="212"/>
      <c r="S7" s="212"/>
      <c r="T7" s="212"/>
      <c r="U7" s="212"/>
      <c r="V7" s="212"/>
      <c r="W7" s="212"/>
      <c r="X7" s="212"/>
      <c r="Y7" s="212"/>
      <c r="Z7" s="212"/>
      <c r="AA7" s="212"/>
      <c r="AB7" s="212"/>
      <c r="AD7" s="213"/>
      <c r="AE7" s="113"/>
      <c r="AF7" s="113"/>
      <c r="AG7" s="114"/>
      <c r="AH7" s="113"/>
      <c r="AI7" s="114"/>
    </row>
    <row r="8" spans="1:35" hidden="1">
      <c r="A8" s="114" t="s">
        <v>42</v>
      </c>
      <c r="B8" s="114"/>
      <c r="C8" s="212"/>
      <c r="D8" s="212"/>
      <c r="E8" s="212"/>
      <c r="F8" s="212"/>
      <c r="G8" s="212"/>
      <c r="H8" s="212"/>
      <c r="I8" s="212"/>
      <c r="J8" s="212"/>
      <c r="K8" s="212"/>
      <c r="L8" s="212"/>
      <c r="M8" s="212"/>
      <c r="O8" s="213"/>
      <c r="P8" s="113"/>
      <c r="Q8" s="114"/>
      <c r="R8" s="212"/>
      <c r="S8" s="212"/>
      <c r="T8" s="212"/>
      <c r="U8" s="212"/>
      <c r="V8" s="212"/>
      <c r="W8" s="212"/>
      <c r="X8" s="212"/>
      <c r="Y8" s="212"/>
      <c r="Z8" s="212"/>
      <c r="AA8" s="212"/>
      <c r="AB8" s="212"/>
      <c r="AD8" s="213"/>
      <c r="AE8" s="113"/>
      <c r="AF8" s="113"/>
      <c r="AG8" s="114"/>
      <c r="AH8" s="113"/>
      <c r="AI8" s="114"/>
    </row>
    <row r="9" spans="1:35" hidden="1">
      <c r="A9" s="114" t="s">
        <v>43</v>
      </c>
      <c r="B9" s="114"/>
      <c r="C9" s="212"/>
      <c r="D9" s="212"/>
      <c r="E9" s="212"/>
      <c r="F9" s="212"/>
      <c r="G9" s="212"/>
      <c r="H9" s="212"/>
      <c r="I9" s="212"/>
      <c r="J9" s="212"/>
      <c r="K9" s="212"/>
      <c r="L9" s="212"/>
      <c r="M9" s="212"/>
      <c r="O9" s="213"/>
      <c r="P9" s="113"/>
      <c r="Q9" s="114"/>
      <c r="R9" s="212"/>
      <c r="S9" s="212"/>
      <c r="T9" s="212"/>
      <c r="U9" s="212"/>
      <c r="V9" s="212"/>
      <c r="W9" s="212"/>
      <c r="X9" s="212"/>
      <c r="Y9" s="212"/>
      <c r="Z9" s="212"/>
      <c r="AA9" s="212"/>
      <c r="AB9" s="212"/>
      <c r="AD9" s="213"/>
      <c r="AE9" s="113"/>
      <c r="AF9" s="113"/>
      <c r="AG9" s="114"/>
      <c r="AH9" s="113"/>
      <c r="AI9" s="114"/>
    </row>
    <row r="10" spans="1:35" hidden="1">
      <c r="A10" s="114" t="s">
        <v>43</v>
      </c>
      <c r="B10" s="114"/>
      <c r="C10" s="212"/>
      <c r="D10" s="212"/>
      <c r="E10" s="212"/>
      <c r="F10" s="212"/>
      <c r="G10" s="212"/>
      <c r="H10" s="212"/>
      <c r="I10" s="212"/>
      <c r="J10" s="212"/>
      <c r="K10" s="212"/>
      <c r="L10" s="212"/>
      <c r="M10" s="212"/>
      <c r="O10" s="213"/>
      <c r="P10" s="113"/>
      <c r="Q10" s="114"/>
      <c r="R10" s="212"/>
      <c r="S10" s="212"/>
      <c r="T10" s="212"/>
      <c r="U10" s="212"/>
      <c r="V10" s="212"/>
      <c r="W10" s="212"/>
      <c r="X10" s="212"/>
      <c r="Y10" s="212"/>
      <c r="Z10" s="212"/>
      <c r="AA10" s="212"/>
      <c r="AB10" s="212"/>
      <c r="AD10" s="213"/>
      <c r="AE10" s="113"/>
      <c r="AF10" s="113"/>
      <c r="AG10" s="114"/>
      <c r="AH10" s="113"/>
      <c r="AI10" s="114"/>
    </row>
    <row r="11" spans="1:35" hidden="1">
      <c r="A11" s="114" t="s">
        <v>44</v>
      </c>
      <c r="B11" s="114"/>
      <c r="C11" s="212"/>
      <c r="D11" s="212"/>
      <c r="E11" s="212"/>
      <c r="F11" s="212"/>
      <c r="G11" s="212"/>
      <c r="H11" s="212"/>
      <c r="I11" s="212"/>
      <c r="J11" s="212"/>
      <c r="K11" s="212"/>
      <c r="L11" s="212"/>
      <c r="M11" s="212"/>
      <c r="O11" s="213"/>
      <c r="P11" s="113"/>
      <c r="Q11" s="114"/>
      <c r="R11" s="212"/>
      <c r="S11" s="212"/>
      <c r="T11" s="212"/>
      <c r="U11" s="212"/>
      <c r="V11" s="212"/>
      <c r="W11" s="212"/>
      <c r="X11" s="212"/>
      <c r="Y11" s="212"/>
      <c r="Z11" s="212"/>
      <c r="AA11" s="212"/>
      <c r="AB11" s="212"/>
      <c r="AD11" s="213"/>
      <c r="AE11" s="113"/>
      <c r="AF11" s="113"/>
      <c r="AG11" s="114"/>
      <c r="AH11" s="113"/>
      <c r="AI11" s="114"/>
    </row>
    <row r="12" spans="1:35" hidden="1">
      <c r="A12" s="114" t="s">
        <v>43</v>
      </c>
      <c r="B12" s="114"/>
      <c r="C12" s="212"/>
      <c r="D12" s="212"/>
      <c r="E12" s="212"/>
      <c r="F12" s="212"/>
      <c r="G12" s="212"/>
      <c r="H12" s="212"/>
      <c r="I12" s="212"/>
      <c r="J12" s="212"/>
      <c r="K12" s="212"/>
      <c r="L12" s="212"/>
      <c r="M12" s="212"/>
      <c r="O12" s="213"/>
      <c r="P12" s="113"/>
      <c r="Q12" s="114"/>
      <c r="R12" s="212"/>
      <c r="S12" s="212"/>
      <c r="T12" s="212"/>
      <c r="U12" s="212"/>
      <c r="V12" s="212"/>
      <c r="W12" s="212"/>
      <c r="X12" s="212"/>
      <c r="Y12" s="212"/>
      <c r="Z12" s="212"/>
      <c r="AA12" s="212"/>
      <c r="AB12" s="212"/>
      <c r="AD12" s="213"/>
      <c r="AE12" s="113"/>
      <c r="AF12" s="113"/>
      <c r="AG12" s="114"/>
      <c r="AH12" s="113"/>
      <c r="AI12" s="114"/>
    </row>
    <row r="13" spans="1:35" hidden="1">
      <c r="A13" s="114" t="s">
        <v>43</v>
      </c>
      <c r="B13" s="114"/>
      <c r="C13" s="212"/>
      <c r="D13" s="212"/>
      <c r="E13" s="212"/>
      <c r="F13" s="212"/>
      <c r="G13" s="212"/>
      <c r="H13" s="212"/>
      <c r="I13" s="212"/>
      <c r="J13" s="212"/>
      <c r="K13" s="212"/>
      <c r="L13" s="212"/>
      <c r="M13" s="212"/>
      <c r="O13" s="213"/>
      <c r="P13" s="113"/>
      <c r="Q13" s="114"/>
      <c r="R13" s="212"/>
      <c r="S13" s="212"/>
      <c r="T13" s="212"/>
      <c r="U13" s="212"/>
      <c r="V13" s="212"/>
      <c r="W13" s="212"/>
      <c r="X13" s="212"/>
      <c r="Y13" s="212"/>
      <c r="Z13" s="212"/>
      <c r="AA13" s="212"/>
      <c r="AB13" s="212"/>
      <c r="AD13" s="213"/>
      <c r="AE13" s="113"/>
      <c r="AF13" s="113"/>
      <c r="AG13" s="114"/>
      <c r="AH13" s="113"/>
      <c r="AI13" s="114"/>
    </row>
    <row r="14" spans="1:35" hidden="1">
      <c r="A14" s="114" t="s">
        <v>45</v>
      </c>
      <c r="B14" s="114"/>
      <c r="C14" s="212"/>
      <c r="D14" s="212"/>
      <c r="E14" s="212"/>
      <c r="F14" s="212"/>
      <c r="G14" s="212"/>
      <c r="H14" s="212"/>
      <c r="I14" s="212"/>
      <c r="J14" s="212"/>
      <c r="K14" s="212"/>
      <c r="L14" s="212"/>
      <c r="M14" s="212"/>
      <c r="O14" s="213"/>
      <c r="P14" s="113"/>
      <c r="Q14" s="114"/>
      <c r="R14" s="212"/>
      <c r="S14" s="212"/>
      <c r="T14" s="212"/>
      <c r="U14" s="212"/>
      <c r="V14" s="212"/>
      <c r="W14" s="212"/>
      <c r="X14" s="212"/>
      <c r="Y14" s="212"/>
      <c r="Z14" s="212"/>
      <c r="AA14" s="212"/>
      <c r="AB14" s="212"/>
      <c r="AD14" s="213"/>
      <c r="AE14" s="113"/>
      <c r="AF14" s="113"/>
      <c r="AG14" s="114"/>
      <c r="AH14" s="113"/>
      <c r="AI14" s="114"/>
    </row>
    <row r="15" spans="1:35" hidden="1">
      <c r="A15" s="114" t="s">
        <v>43</v>
      </c>
      <c r="B15" s="114"/>
      <c r="C15" s="212"/>
      <c r="D15" s="212"/>
      <c r="E15" s="212"/>
      <c r="F15" s="212"/>
      <c r="G15" s="212"/>
      <c r="H15" s="212"/>
      <c r="I15" s="212"/>
      <c r="J15" s="212"/>
      <c r="K15" s="212"/>
      <c r="L15" s="212"/>
      <c r="M15" s="212"/>
      <c r="O15" s="213"/>
      <c r="P15" s="113"/>
      <c r="Q15" s="114"/>
      <c r="R15" s="212"/>
      <c r="S15" s="212"/>
      <c r="T15" s="212"/>
      <c r="U15" s="212"/>
      <c r="V15" s="212"/>
      <c r="W15" s="212"/>
      <c r="X15" s="212"/>
      <c r="Y15" s="212"/>
      <c r="Z15" s="212"/>
      <c r="AA15" s="212"/>
      <c r="AB15" s="212"/>
      <c r="AD15" s="213"/>
      <c r="AE15" s="113"/>
      <c r="AF15" s="113"/>
      <c r="AG15" s="114"/>
      <c r="AH15" s="113"/>
      <c r="AI15" s="114"/>
    </row>
    <row r="16" spans="1:35" hidden="1">
      <c r="A16" s="114" t="s">
        <v>43</v>
      </c>
      <c r="B16" s="114"/>
      <c r="C16" s="212"/>
      <c r="D16" s="212"/>
      <c r="E16" s="212"/>
      <c r="F16" s="212"/>
      <c r="G16" s="212"/>
      <c r="H16" s="212"/>
      <c r="I16" s="212"/>
      <c r="J16" s="212"/>
      <c r="K16" s="212"/>
      <c r="L16" s="212"/>
      <c r="M16" s="212"/>
      <c r="O16" s="213"/>
      <c r="P16" s="113"/>
      <c r="Q16" s="114"/>
      <c r="R16" s="212"/>
      <c r="S16" s="212"/>
      <c r="T16" s="212"/>
      <c r="U16" s="212"/>
      <c r="V16" s="212"/>
      <c r="W16" s="212"/>
      <c r="X16" s="212"/>
      <c r="Y16" s="212"/>
      <c r="Z16" s="212"/>
      <c r="AA16" s="212"/>
      <c r="AB16" s="212"/>
      <c r="AD16" s="213"/>
      <c r="AE16" s="113"/>
      <c r="AF16" s="113"/>
      <c r="AG16" s="114"/>
      <c r="AH16" s="113"/>
      <c r="AI16" s="114"/>
    </row>
    <row r="17" spans="1:35" hidden="1">
      <c r="A17" s="114" t="s">
        <v>46</v>
      </c>
      <c r="B17" s="114"/>
      <c r="C17" s="212"/>
      <c r="D17" s="212"/>
      <c r="E17" s="212"/>
      <c r="F17" s="212"/>
      <c r="G17" s="212"/>
      <c r="H17" s="212"/>
      <c r="I17" s="212"/>
      <c r="J17" s="212"/>
      <c r="K17" s="212"/>
      <c r="L17" s="212"/>
      <c r="M17" s="212"/>
      <c r="O17" s="213"/>
      <c r="P17" s="113"/>
      <c r="Q17" s="114"/>
      <c r="R17" s="212"/>
      <c r="S17" s="212"/>
      <c r="T17" s="212"/>
      <c r="U17" s="212"/>
      <c r="V17" s="212"/>
      <c r="W17" s="212"/>
      <c r="X17" s="212"/>
      <c r="Y17" s="212"/>
      <c r="Z17" s="212"/>
      <c r="AA17" s="212"/>
      <c r="AB17" s="212"/>
      <c r="AD17" s="213"/>
      <c r="AE17" s="113"/>
      <c r="AF17" s="113"/>
      <c r="AG17" s="114"/>
      <c r="AH17" s="113"/>
      <c r="AI17" s="114"/>
    </row>
    <row r="18" spans="1:35" hidden="1">
      <c r="A18" s="114" t="s">
        <v>43</v>
      </c>
      <c r="B18" s="114"/>
      <c r="C18" s="212"/>
      <c r="D18" s="212"/>
      <c r="E18" s="212"/>
      <c r="F18" s="212"/>
      <c r="G18" s="212"/>
      <c r="H18" s="212"/>
      <c r="I18" s="212"/>
      <c r="J18" s="212"/>
      <c r="K18" s="212"/>
      <c r="L18" s="212"/>
      <c r="M18" s="212"/>
      <c r="O18" s="213"/>
      <c r="P18" s="113"/>
      <c r="Q18" s="114"/>
      <c r="R18" s="212"/>
      <c r="S18" s="212"/>
      <c r="T18" s="212"/>
      <c r="U18" s="212"/>
      <c r="V18" s="212"/>
      <c r="W18" s="212"/>
      <c r="X18" s="212"/>
      <c r="Y18" s="212"/>
      <c r="Z18" s="212"/>
      <c r="AA18" s="212"/>
      <c r="AB18" s="212"/>
      <c r="AD18" s="213"/>
      <c r="AE18" s="113"/>
      <c r="AF18" s="113"/>
      <c r="AG18" s="114"/>
      <c r="AH18" s="113"/>
      <c r="AI18" s="114"/>
    </row>
    <row r="19" spans="1:35" hidden="1">
      <c r="A19" s="114" t="s">
        <v>43</v>
      </c>
      <c r="B19" s="114"/>
      <c r="C19" s="212"/>
      <c r="D19" s="212"/>
      <c r="E19" s="212"/>
      <c r="F19" s="212"/>
      <c r="G19" s="212"/>
      <c r="H19" s="212"/>
      <c r="I19" s="212"/>
      <c r="J19" s="212"/>
      <c r="K19" s="212"/>
      <c r="L19" s="212"/>
      <c r="M19" s="212"/>
      <c r="O19" s="213"/>
      <c r="P19" s="113"/>
      <c r="Q19" s="114"/>
      <c r="R19" s="212"/>
      <c r="S19" s="212"/>
      <c r="T19" s="212"/>
      <c r="U19" s="212"/>
      <c r="V19" s="212"/>
      <c r="W19" s="212"/>
      <c r="X19" s="212"/>
      <c r="Y19" s="212"/>
      <c r="Z19" s="212"/>
      <c r="AA19" s="212"/>
      <c r="AB19" s="212"/>
      <c r="AD19" s="213"/>
      <c r="AE19" s="113"/>
      <c r="AF19" s="113"/>
      <c r="AG19" s="114"/>
      <c r="AH19" s="113"/>
      <c r="AI19" s="114"/>
    </row>
    <row r="20" spans="1:35">
      <c r="A20" s="114" t="s">
        <v>47</v>
      </c>
      <c r="B20" s="114"/>
      <c r="C20" s="212"/>
      <c r="D20" s="212"/>
      <c r="E20" s="212"/>
      <c r="F20" s="212"/>
      <c r="G20" s="212"/>
      <c r="H20" s="212"/>
      <c r="I20" s="212"/>
      <c r="J20" s="212"/>
      <c r="K20" s="212"/>
      <c r="L20" s="212"/>
      <c r="M20" s="212"/>
      <c r="O20" s="213"/>
      <c r="P20" s="113"/>
      <c r="Q20" s="114"/>
      <c r="R20" s="212"/>
      <c r="S20" s="212"/>
      <c r="T20" s="212"/>
      <c r="U20" s="212"/>
      <c r="V20" s="212"/>
      <c r="W20" s="212"/>
      <c r="X20" s="212"/>
      <c r="Y20" s="212"/>
      <c r="Z20" s="212"/>
      <c r="AA20" s="212"/>
      <c r="AB20" s="212"/>
      <c r="AD20" s="213"/>
      <c r="AE20" s="113"/>
      <c r="AF20" s="113"/>
      <c r="AG20" s="114"/>
      <c r="AH20" s="113"/>
      <c r="AI20" s="114"/>
    </row>
    <row r="21" spans="1:35" hidden="1">
      <c r="A21" s="114" t="s">
        <v>386</v>
      </c>
      <c r="B21" s="114"/>
      <c r="C21" s="212"/>
      <c r="D21" s="212"/>
      <c r="E21" s="212"/>
      <c r="F21" s="212"/>
      <c r="G21" s="212"/>
      <c r="H21" s="212"/>
      <c r="I21" s="212"/>
      <c r="J21" s="212"/>
      <c r="K21" s="212"/>
      <c r="L21" s="212"/>
      <c r="M21" s="212"/>
      <c r="O21" s="213"/>
      <c r="P21" s="113"/>
      <c r="Q21" s="114"/>
      <c r="R21" s="212"/>
      <c r="S21" s="212"/>
      <c r="T21" s="212"/>
      <c r="U21" s="212"/>
      <c r="V21" s="212"/>
      <c r="W21" s="212"/>
      <c r="X21" s="212"/>
      <c r="Y21" s="212"/>
      <c r="Z21" s="212"/>
      <c r="AA21" s="212"/>
      <c r="AB21" s="212"/>
      <c r="AD21" s="213"/>
      <c r="AE21" s="113"/>
      <c r="AF21" s="113"/>
      <c r="AG21" s="114"/>
      <c r="AH21" s="113"/>
      <c r="AI21" s="114"/>
    </row>
    <row r="22" spans="1:35">
      <c r="A22" s="214" t="s">
        <v>387</v>
      </c>
      <c r="B22" s="114">
        <v>0</v>
      </c>
      <c r="C22" s="215">
        <v>23217.200000000001</v>
      </c>
      <c r="D22" s="215"/>
      <c r="E22" s="215"/>
      <c r="F22" s="215"/>
      <c r="G22" s="215"/>
      <c r="H22" s="215"/>
      <c r="I22" s="215"/>
      <c r="J22" s="215"/>
      <c r="K22" s="215">
        <f>+C22</f>
        <v>23217.200000000001</v>
      </c>
      <c r="L22" s="215">
        <f>400+15600+15600+1404+1404</f>
        <v>34408</v>
      </c>
      <c r="M22" s="215"/>
      <c r="N22" s="216">
        <f>+L22+M22</f>
        <v>34408</v>
      </c>
      <c r="O22" s="217">
        <f>+(K22*12)+N22</f>
        <v>313014.40000000002</v>
      </c>
      <c r="P22" s="218">
        <f>+O22*B22</f>
        <v>0</v>
      </c>
      <c r="Q22" s="113">
        <v>7</v>
      </c>
      <c r="R22" s="215">
        <v>35017</v>
      </c>
      <c r="S22" s="215"/>
      <c r="T22" s="215"/>
      <c r="U22" s="215"/>
      <c r="V22" s="215"/>
      <c r="W22" s="215"/>
      <c r="X22" s="215"/>
      <c r="Y22" s="215"/>
      <c r="Z22" s="215">
        <f>+R22</f>
        <v>35017</v>
      </c>
      <c r="AA22" s="215">
        <f>+Z22+Z22</f>
        <v>70034</v>
      </c>
      <c r="AB22" s="215">
        <v>40853.166666666664</v>
      </c>
      <c r="AC22" s="216">
        <f>+AA22+AB22</f>
        <v>110887.16666666666</v>
      </c>
      <c r="AD22" s="217">
        <f>+(R22*12)+AC22</f>
        <v>531091.16666666663</v>
      </c>
      <c r="AE22" s="219">
        <f>+AD22*Q22</f>
        <v>3717638.1666666665</v>
      </c>
      <c r="AF22" s="219">
        <f>+O22-AD22</f>
        <v>-218076.7666666666</v>
      </c>
      <c r="AG22" s="220">
        <f>+P22-AE22</f>
        <v>-3717638.1666666665</v>
      </c>
      <c r="AH22" s="113">
        <v>7</v>
      </c>
      <c r="AI22" s="220">
        <f>+AE22</f>
        <v>3717638.1666666665</v>
      </c>
    </row>
    <row r="23" spans="1:35" hidden="1">
      <c r="A23" s="114" t="s">
        <v>48</v>
      </c>
      <c r="B23" s="114"/>
      <c r="C23" s="212"/>
      <c r="D23" s="212"/>
      <c r="E23" s="212"/>
      <c r="F23" s="212"/>
      <c r="G23" s="212"/>
      <c r="H23" s="212"/>
      <c r="I23" s="212"/>
      <c r="J23" s="212"/>
      <c r="K23" s="212"/>
      <c r="L23" s="212"/>
      <c r="M23" s="212"/>
      <c r="O23" s="213"/>
      <c r="P23" s="113"/>
      <c r="Q23" s="114"/>
      <c r="R23" s="212"/>
      <c r="S23" s="212"/>
      <c r="T23" s="212"/>
      <c r="U23" s="212"/>
      <c r="V23" s="212"/>
      <c r="W23" s="212"/>
      <c r="X23" s="212"/>
      <c r="Y23" s="212"/>
      <c r="Z23" s="212"/>
      <c r="AA23" s="212"/>
      <c r="AB23" s="212"/>
      <c r="AD23" s="213"/>
      <c r="AE23" s="113"/>
      <c r="AF23" s="113"/>
      <c r="AG23" s="114"/>
      <c r="AH23" s="113"/>
      <c r="AI23" s="114"/>
    </row>
    <row r="24" spans="1:35" hidden="1">
      <c r="A24" s="114" t="s">
        <v>43</v>
      </c>
      <c r="B24" s="114"/>
      <c r="C24" s="212"/>
      <c r="D24" s="212"/>
      <c r="E24" s="212"/>
      <c r="F24" s="212"/>
      <c r="G24" s="212"/>
      <c r="H24" s="212"/>
      <c r="I24" s="212"/>
      <c r="J24" s="212"/>
      <c r="K24" s="212"/>
      <c r="L24" s="212"/>
      <c r="M24" s="212"/>
      <c r="O24" s="213"/>
      <c r="P24" s="113"/>
      <c r="Q24" s="114"/>
      <c r="R24" s="212"/>
      <c r="S24" s="212"/>
      <c r="T24" s="212"/>
      <c r="U24" s="212"/>
      <c r="V24" s="212"/>
      <c r="W24" s="212"/>
      <c r="X24" s="212"/>
      <c r="Y24" s="212"/>
      <c r="Z24" s="212"/>
      <c r="AA24" s="212"/>
      <c r="AB24" s="212"/>
      <c r="AD24" s="213"/>
      <c r="AE24" s="113"/>
      <c r="AF24" s="113"/>
      <c r="AG24" s="114"/>
      <c r="AH24" s="113"/>
      <c r="AI24" s="114"/>
    </row>
    <row r="25" spans="1:35" hidden="1">
      <c r="A25" s="114" t="s">
        <v>43</v>
      </c>
      <c r="B25" s="114"/>
      <c r="C25" s="212"/>
      <c r="D25" s="212"/>
      <c r="E25" s="212"/>
      <c r="F25" s="212"/>
      <c r="G25" s="212"/>
      <c r="H25" s="212"/>
      <c r="I25" s="212"/>
      <c r="J25" s="212"/>
      <c r="K25" s="212"/>
      <c r="L25" s="212"/>
      <c r="M25" s="212"/>
      <c r="O25" s="213"/>
      <c r="P25" s="113"/>
      <c r="Q25" s="114"/>
      <c r="R25" s="212"/>
      <c r="S25" s="212"/>
      <c r="T25" s="212"/>
      <c r="U25" s="212"/>
      <c r="V25" s="212"/>
      <c r="W25" s="212"/>
      <c r="X25" s="212"/>
      <c r="Y25" s="212"/>
      <c r="Z25" s="212"/>
      <c r="AA25" s="212"/>
      <c r="AB25" s="212"/>
      <c r="AD25" s="213"/>
      <c r="AE25" s="113"/>
      <c r="AF25" s="113"/>
      <c r="AG25" s="114"/>
      <c r="AH25" s="113"/>
      <c r="AI25" s="114"/>
    </row>
    <row r="26" spans="1:35" hidden="1">
      <c r="A26" s="114" t="s">
        <v>49</v>
      </c>
      <c r="B26" s="114"/>
      <c r="C26" s="212"/>
      <c r="D26" s="212"/>
      <c r="E26" s="212"/>
      <c r="F26" s="212"/>
      <c r="G26" s="212"/>
      <c r="H26" s="212"/>
      <c r="I26" s="212"/>
      <c r="J26" s="212"/>
      <c r="K26" s="212"/>
      <c r="L26" s="212"/>
      <c r="M26" s="212"/>
      <c r="O26" s="213"/>
      <c r="P26" s="113"/>
      <c r="Q26" s="114"/>
      <c r="R26" s="212"/>
      <c r="S26" s="212"/>
      <c r="T26" s="212"/>
      <c r="U26" s="212"/>
      <c r="V26" s="212"/>
      <c r="W26" s="212"/>
      <c r="X26" s="212"/>
      <c r="Y26" s="212"/>
      <c r="Z26" s="212"/>
      <c r="AA26" s="212"/>
      <c r="AB26" s="212"/>
      <c r="AD26" s="213"/>
      <c r="AE26" s="113"/>
      <c r="AF26" s="113"/>
      <c r="AG26" s="114"/>
      <c r="AH26" s="113"/>
      <c r="AI26" s="114"/>
    </row>
    <row r="27" spans="1:35" hidden="1">
      <c r="A27" s="114" t="s">
        <v>43</v>
      </c>
      <c r="B27" s="114"/>
      <c r="C27" s="212"/>
      <c r="D27" s="212"/>
      <c r="E27" s="212"/>
      <c r="F27" s="212"/>
      <c r="G27" s="212"/>
      <c r="H27" s="212"/>
      <c r="I27" s="212"/>
      <c r="J27" s="212"/>
      <c r="K27" s="212"/>
      <c r="L27" s="212"/>
      <c r="M27" s="212"/>
      <c r="O27" s="213"/>
      <c r="P27" s="113"/>
      <c r="Q27" s="114"/>
      <c r="R27" s="212"/>
      <c r="S27" s="212"/>
      <c r="T27" s="212"/>
      <c r="U27" s="212"/>
      <c r="V27" s="212"/>
      <c r="W27" s="212"/>
      <c r="X27" s="212"/>
      <c r="Y27" s="212"/>
      <c r="Z27" s="212"/>
      <c r="AA27" s="212"/>
      <c r="AB27" s="212"/>
      <c r="AD27" s="213"/>
      <c r="AE27" s="113"/>
      <c r="AF27" s="113"/>
      <c r="AG27" s="114"/>
      <c r="AH27" s="113"/>
      <c r="AI27" s="114"/>
    </row>
    <row r="28" spans="1:35" hidden="1">
      <c r="A28" s="114" t="s">
        <v>43</v>
      </c>
      <c r="B28" s="114"/>
      <c r="C28" s="212"/>
      <c r="D28" s="212"/>
      <c r="E28" s="212"/>
      <c r="F28" s="212"/>
      <c r="G28" s="212"/>
      <c r="H28" s="212"/>
      <c r="I28" s="212"/>
      <c r="J28" s="212"/>
      <c r="K28" s="212"/>
      <c r="L28" s="212"/>
      <c r="M28" s="212"/>
      <c r="O28" s="213"/>
      <c r="P28" s="113"/>
      <c r="Q28" s="114"/>
      <c r="R28" s="212"/>
      <c r="S28" s="212"/>
      <c r="T28" s="212"/>
      <c r="U28" s="212"/>
      <c r="V28" s="212"/>
      <c r="W28" s="212"/>
      <c r="X28" s="212"/>
      <c r="Y28" s="212"/>
      <c r="Z28" s="212"/>
      <c r="AA28" s="212"/>
      <c r="AB28" s="212"/>
      <c r="AD28" s="213"/>
      <c r="AE28" s="113"/>
      <c r="AF28" s="113"/>
      <c r="AG28" s="114"/>
      <c r="AH28" s="113"/>
      <c r="AI28" s="114"/>
    </row>
    <row r="29" spans="1:35" hidden="1">
      <c r="A29" s="114" t="s">
        <v>50</v>
      </c>
      <c r="B29" s="114"/>
      <c r="C29" s="212"/>
      <c r="D29" s="212"/>
      <c r="E29" s="212"/>
      <c r="F29" s="212"/>
      <c r="G29" s="212"/>
      <c r="H29" s="212"/>
      <c r="I29" s="212"/>
      <c r="J29" s="212"/>
      <c r="K29" s="212"/>
      <c r="L29" s="212"/>
      <c r="M29" s="212"/>
      <c r="O29" s="213"/>
      <c r="P29" s="113"/>
      <c r="Q29" s="114"/>
      <c r="R29" s="212"/>
      <c r="S29" s="212"/>
      <c r="T29" s="212"/>
      <c r="U29" s="212"/>
      <c r="V29" s="212"/>
      <c r="W29" s="212"/>
      <c r="X29" s="212"/>
      <c r="Y29" s="212"/>
      <c r="Z29" s="212"/>
      <c r="AA29" s="212"/>
      <c r="AB29" s="212"/>
      <c r="AD29" s="213"/>
      <c r="AE29" s="113"/>
      <c r="AF29" s="113"/>
      <c r="AG29" s="114"/>
      <c r="AH29" s="113"/>
      <c r="AI29" s="114"/>
    </row>
    <row r="30" spans="1:35" hidden="1">
      <c r="A30" s="114" t="s">
        <v>43</v>
      </c>
      <c r="B30" s="114"/>
      <c r="C30" s="212"/>
      <c r="D30" s="212"/>
      <c r="E30" s="212"/>
      <c r="F30" s="212"/>
      <c r="G30" s="212"/>
      <c r="H30" s="212"/>
      <c r="I30" s="212"/>
      <c r="J30" s="212"/>
      <c r="K30" s="212"/>
      <c r="L30" s="212"/>
      <c r="M30" s="212"/>
      <c r="O30" s="213"/>
      <c r="P30" s="113"/>
      <c r="Q30" s="114"/>
      <c r="R30" s="212"/>
      <c r="S30" s="212"/>
      <c r="T30" s="212"/>
      <c r="U30" s="212"/>
      <c r="V30" s="212"/>
      <c r="W30" s="212"/>
      <c r="X30" s="212"/>
      <c r="Y30" s="212"/>
      <c r="Z30" s="212"/>
      <c r="AA30" s="212"/>
      <c r="AB30" s="212"/>
      <c r="AD30" s="213"/>
      <c r="AE30" s="113"/>
      <c r="AF30" s="113"/>
      <c r="AG30" s="114"/>
      <c r="AH30" s="113"/>
      <c r="AI30" s="114"/>
    </row>
    <row r="31" spans="1:35" hidden="1">
      <c r="A31" s="114" t="s">
        <v>43</v>
      </c>
      <c r="B31" s="114"/>
      <c r="C31" s="212"/>
      <c r="D31" s="212"/>
      <c r="E31" s="212"/>
      <c r="F31" s="212"/>
      <c r="G31" s="212"/>
      <c r="H31" s="212"/>
      <c r="I31" s="212"/>
      <c r="J31" s="212"/>
      <c r="K31" s="212"/>
      <c r="L31" s="212"/>
      <c r="M31" s="212"/>
      <c r="O31" s="213"/>
      <c r="P31" s="113"/>
      <c r="Q31" s="114"/>
      <c r="R31" s="212"/>
      <c r="S31" s="212"/>
      <c r="T31" s="212"/>
      <c r="U31" s="212"/>
      <c r="V31" s="212"/>
      <c r="W31" s="212"/>
      <c r="X31" s="212"/>
      <c r="Y31" s="212"/>
      <c r="Z31" s="212"/>
      <c r="AA31" s="212"/>
      <c r="AB31" s="212"/>
      <c r="AD31" s="213"/>
      <c r="AE31" s="113"/>
      <c r="AF31" s="113"/>
      <c r="AG31" s="114"/>
      <c r="AH31" s="113"/>
      <c r="AI31" s="114"/>
    </row>
    <row r="32" spans="1:35" hidden="1">
      <c r="A32" s="114" t="s">
        <v>51</v>
      </c>
      <c r="B32" s="114"/>
      <c r="C32" s="212"/>
      <c r="D32" s="212"/>
      <c r="E32" s="212"/>
      <c r="F32" s="212"/>
      <c r="G32" s="212"/>
      <c r="H32" s="212"/>
      <c r="I32" s="212"/>
      <c r="J32" s="212"/>
      <c r="K32" s="212"/>
      <c r="L32" s="212"/>
      <c r="M32" s="212"/>
      <c r="O32" s="213"/>
      <c r="P32" s="113"/>
      <c r="Q32" s="114"/>
      <c r="R32" s="212"/>
      <c r="S32" s="212"/>
      <c r="T32" s="212"/>
      <c r="U32" s="212"/>
      <c r="V32" s="212"/>
      <c r="W32" s="212"/>
      <c r="X32" s="212"/>
      <c r="Y32" s="212"/>
      <c r="Z32" s="212"/>
      <c r="AA32" s="212"/>
      <c r="AB32" s="212"/>
      <c r="AD32" s="213"/>
      <c r="AE32" s="113"/>
      <c r="AF32" s="113"/>
      <c r="AG32" s="114"/>
      <c r="AH32" s="113"/>
      <c r="AI32" s="114"/>
    </row>
    <row r="33" spans="1:35" hidden="1">
      <c r="A33" s="114" t="s">
        <v>43</v>
      </c>
      <c r="B33" s="114"/>
      <c r="C33" s="212"/>
      <c r="D33" s="212"/>
      <c r="E33" s="212"/>
      <c r="F33" s="212"/>
      <c r="G33" s="212"/>
      <c r="H33" s="212"/>
      <c r="I33" s="212"/>
      <c r="J33" s="212"/>
      <c r="K33" s="212"/>
      <c r="L33" s="212"/>
      <c r="M33" s="212"/>
      <c r="O33" s="213"/>
      <c r="P33" s="113"/>
      <c r="Q33" s="114"/>
      <c r="R33" s="212"/>
      <c r="S33" s="212"/>
      <c r="T33" s="212"/>
      <c r="U33" s="212"/>
      <c r="V33" s="212"/>
      <c r="W33" s="212"/>
      <c r="X33" s="212"/>
      <c r="Y33" s="212"/>
      <c r="Z33" s="212"/>
      <c r="AA33" s="212"/>
      <c r="AB33" s="212"/>
      <c r="AD33" s="213"/>
      <c r="AE33" s="113"/>
      <c r="AF33" s="113"/>
      <c r="AG33" s="114"/>
      <c r="AH33" s="113"/>
      <c r="AI33" s="114"/>
    </row>
    <row r="34" spans="1:35" hidden="1">
      <c r="A34" s="114" t="s">
        <v>43</v>
      </c>
      <c r="B34" s="114"/>
      <c r="C34" s="212"/>
      <c r="D34" s="212"/>
      <c r="E34" s="212"/>
      <c r="F34" s="212"/>
      <c r="G34" s="212"/>
      <c r="H34" s="212"/>
      <c r="I34" s="212"/>
      <c r="J34" s="212"/>
      <c r="K34" s="212"/>
      <c r="L34" s="212"/>
      <c r="M34" s="212"/>
      <c r="O34" s="213"/>
      <c r="P34" s="113"/>
      <c r="Q34" s="114"/>
      <c r="R34" s="212"/>
      <c r="S34" s="212"/>
      <c r="T34" s="212"/>
      <c r="U34" s="212"/>
      <c r="V34" s="212"/>
      <c r="W34" s="212"/>
      <c r="X34" s="212"/>
      <c r="Y34" s="212"/>
      <c r="Z34" s="212"/>
      <c r="AA34" s="212"/>
      <c r="AB34" s="212"/>
      <c r="AD34" s="213"/>
      <c r="AE34" s="113"/>
      <c r="AF34" s="113"/>
      <c r="AG34" s="114"/>
      <c r="AH34" s="113"/>
      <c r="AI34" s="114"/>
    </row>
    <row r="35" spans="1:35" hidden="1">
      <c r="A35" s="114" t="s">
        <v>52</v>
      </c>
      <c r="B35" s="114"/>
      <c r="C35" s="212"/>
      <c r="D35" s="212"/>
      <c r="E35" s="212"/>
      <c r="F35" s="212"/>
      <c r="G35" s="212"/>
      <c r="H35" s="212"/>
      <c r="I35" s="212"/>
      <c r="J35" s="212"/>
      <c r="K35" s="212"/>
      <c r="L35" s="212"/>
      <c r="M35" s="212"/>
      <c r="O35" s="213"/>
      <c r="P35" s="113"/>
      <c r="Q35" s="114"/>
      <c r="R35" s="212"/>
      <c r="S35" s="212"/>
      <c r="T35" s="212"/>
      <c r="U35" s="212"/>
      <c r="V35" s="212"/>
      <c r="W35" s="212"/>
      <c r="X35" s="212"/>
      <c r="Y35" s="212"/>
      <c r="Z35" s="212"/>
      <c r="AA35" s="212"/>
      <c r="AB35" s="212"/>
      <c r="AD35" s="213"/>
      <c r="AE35" s="113"/>
      <c r="AF35" s="113"/>
      <c r="AG35" s="114"/>
      <c r="AH35" s="113"/>
      <c r="AI35" s="114"/>
    </row>
    <row r="36" spans="1:35" hidden="1">
      <c r="A36" s="114" t="s">
        <v>43</v>
      </c>
      <c r="B36" s="114"/>
      <c r="C36" s="212"/>
      <c r="D36" s="212"/>
      <c r="E36" s="212"/>
      <c r="F36" s="212"/>
      <c r="G36" s="212"/>
      <c r="H36" s="212"/>
      <c r="I36" s="212"/>
      <c r="J36" s="212"/>
      <c r="K36" s="212"/>
      <c r="L36" s="212"/>
      <c r="M36" s="212"/>
      <c r="O36" s="213"/>
      <c r="P36" s="113"/>
      <c r="Q36" s="114"/>
      <c r="R36" s="212"/>
      <c r="S36" s="212"/>
      <c r="T36" s="212"/>
      <c r="U36" s="212"/>
      <c r="V36" s="212"/>
      <c r="W36" s="212"/>
      <c r="X36" s="212"/>
      <c r="Y36" s="212"/>
      <c r="Z36" s="212"/>
      <c r="AA36" s="212"/>
      <c r="AB36" s="212"/>
      <c r="AD36" s="213"/>
      <c r="AE36" s="113"/>
      <c r="AF36" s="113"/>
      <c r="AG36" s="114"/>
      <c r="AH36" s="113"/>
      <c r="AI36" s="114"/>
    </row>
    <row r="37" spans="1:35" hidden="1">
      <c r="A37" s="114" t="s">
        <v>43</v>
      </c>
      <c r="B37" s="114"/>
      <c r="C37" s="212"/>
      <c r="D37" s="212"/>
      <c r="E37" s="212"/>
      <c r="F37" s="212"/>
      <c r="G37" s="212"/>
      <c r="H37" s="212"/>
      <c r="I37" s="212"/>
      <c r="J37" s="212"/>
      <c r="K37" s="212"/>
      <c r="L37" s="212"/>
      <c r="M37" s="212"/>
      <c r="O37" s="213"/>
      <c r="P37" s="113"/>
      <c r="Q37" s="114"/>
      <c r="R37" s="212"/>
      <c r="S37" s="212"/>
      <c r="T37" s="212"/>
      <c r="U37" s="212"/>
      <c r="V37" s="212"/>
      <c r="W37" s="212"/>
      <c r="X37" s="212"/>
      <c r="Y37" s="212"/>
      <c r="Z37" s="212"/>
      <c r="AA37" s="212"/>
      <c r="AB37" s="212"/>
      <c r="AD37" s="213"/>
      <c r="AE37" s="113"/>
      <c r="AF37" s="113"/>
      <c r="AG37" s="114"/>
      <c r="AH37" s="113"/>
      <c r="AI37" s="114"/>
    </row>
    <row r="38" spans="1:35" hidden="1">
      <c r="A38" s="114" t="s">
        <v>13</v>
      </c>
      <c r="B38" s="114"/>
      <c r="C38" s="212"/>
      <c r="D38" s="212"/>
      <c r="E38" s="212"/>
      <c r="F38" s="212"/>
      <c r="G38" s="212"/>
      <c r="H38" s="212"/>
      <c r="I38" s="212"/>
      <c r="J38" s="212"/>
      <c r="K38" s="212"/>
      <c r="L38" s="212"/>
      <c r="M38" s="212"/>
      <c r="O38" s="213"/>
      <c r="P38" s="113"/>
      <c r="Q38" s="114"/>
      <c r="R38" s="212"/>
      <c r="S38" s="212"/>
      <c r="T38" s="212"/>
      <c r="U38" s="212"/>
      <c r="V38" s="212"/>
      <c r="W38" s="212"/>
      <c r="X38" s="212"/>
      <c r="Y38" s="212"/>
      <c r="Z38" s="212"/>
      <c r="AA38" s="212"/>
      <c r="AB38" s="212"/>
      <c r="AD38" s="213"/>
      <c r="AE38" s="113"/>
      <c r="AF38" s="113"/>
      <c r="AG38" s="114"/>
      <c r="AH38" s="113"/>
      <c r="AI38" s="114"/>
    </row>
    <row r="39" spans="1:35" hidden="1">
      <c r="A39" s="114" t="s">
        <v>53</v>
      </c>
      <c r="B39" s="114"/>
      <c r="C39" s="212"/>
      <c r="D39" s="212"/>
      <c r="E39" s="212"/>
      <c r="F39" s="212"/>
      <c r="G39" s="212"/>
      <c r="H39" s="212"/>
      <c r="I39" s="212"/>
      <c r="J39" s="212"/>
      <c r="K39" s="212"/>
      <c r="L39" s="212"/>
      <c r="M39" s="212"/>
      <c r="O39" s="213"/>
      <c r="P39" s="113"/>
      <c r="Q39" s="114"/>
      <c r="R39" s="212"/>
      <c r="S39" s="212"/>
      <c r="T39" s="212"/>
      <c r="U39" s="212"/>
      <c r="V39" s="212"/>
      <c r="W39" s="212"/>
      <c r="X39" s="212"/>
      <c r="Y39" s="212"/>
      <c r="Z39" s="212"/>
      <c r="AA39" s="212"/>
      <c r="AB39" s="212"/>
      <c r="AD39" s="213"/>
      <c r="AE39" s="113"/>
      <c r="AF39" s="113"/>
      <c r="AG39" s="114"/>
      <c r="AH39" s="113"/>
      <c r="AI39" s="114"/>
    </row>
    <row r="40" spans="1:35" hidden="1">
      <c r="A40" s="114" t="s">
        <v>54</v>
      </c>
      <c r="B40" s="114"/>
      <c r="C40" s="212"/>
      <c r="D40" s="212"/>
      <c r="E40" s="212"/>
      <c r="F40" s="212"/>
      <c r="G40" s="212"/>
      <c r="H40" s="212"/>
      <c r="I40" s="212"/>
      <c r="J40" s="212"/>
      <c r="K40" s="212"/>
      <c r="L40" s="212"/>
      <c r="M40" s="212"/>
      <c r="O40" s="213"/>
      <c r="P40" s="113"/>
      <c r="Q40" s="114"/>
      <c r="R40" s="212"/>
      <c r="S40" s="212"/>
      <c r="T40" s="212"/>
      <c r="U40" s="212"/>
      <c r="V40" s="212"/>
      <c r="W40" s="212"/>
      <c r="X40" s="212"/>
      <c r="Y40" s="212"/>
      <c r="Z40" s="212"/>
      <c r="AA40" s="212"/>
      <c r="AB40" s="212"/>
      <c r="AD40" s="213"/>
      <c r="AE40" s="113"/>
      <c r="AF40" s="113"/>
      <c r="AG40" s="114"/>
      <c r="AH40" s="113"/>
      <c r="AI40" s="114"/>
    </row>
    <row r="41" spans="1:35" hidden="1">
      <c r="A41" s="114" t="s">
        <v>54</v>
      </c>
      <c r="B41" s="114"/>
      <c r="C41" s="212"/>
      <c r="D41" s="212"/>
      <c r="E41" s="212"/>
      <c r="F41" s="212"/>
      <c r="G41" s="212"/>
      <c r="H41" s="212"/>
      <c r="I41" s="212"/>
      <c r="J41" s="212"/>
      <c r="K41" s="212"/>
      <c r="L41" s="212"/>
      <c r="M41" s="212"/>
      <c r="O41" s="213"/>
      <c r="P41" s="113"/>
      <c r="Q41" s="114"/>
      <c r="R41" s="212"/>
      <c r="S41" s="212"/>
      <c r="T41" s="212"/>
      <c r="U41" s="212"/>
      <c r="V41" s="212"/>
      <c r="W41" s="212"/>
      <c r="X41" s="212"/>
      <c r="Y41" s="212"/>
      <c r="Z41" s="212"/>
      <c r="AA41" s="212"/>
      <c r="AB41" s="212"/>
      <c r="AD41" s="213"/>
      <c r="AE41" s="113"/>
      <c r="AF41" s="113"/>
      <c r="AG41" s="114"/>
      <c r="AH41" s="113"/>
      <c r="AI41" s="114"/>
    </row>
    <row r="42" spans="1:35" hidden="1">
      <c r="A42" s="114" t="s">
        <v>55</v>
      </c>
      <c r="B42" s="114"/>
      <c r="C42" s="212"/>
      <c r="D42" s="212"/>
      <c r="E42" s="212"/>
      <c r="F42" s="212"/>
      <c r="G42" s="212"/>
      <c r="H42" s="212"/>
      <c r="I42" s="212"/>
      <c r="J42" s="212"/>
      <c r="K42" s="212"/>
      <c r="L42" s="212"/>
      <c r="M42" s="212"/>
      <c r="O42" s="213"/>
      <c r="P42" s="113"/>
      <c r="Q42" s="114"/>
      <c r="R42" s="212"/>
      <c r="S42" s="212"/>
      <c r="T42" s="212"/>
      <c r="U42" s="212"/>
      <c r="V42" s="212"/>
      <c r="W42" s="212"/>
      <c r="X42" s="212"/>
      <c r="Y42" s="212"/>
      <c r="Z42" s="212"/>
      <c r="AA42" s="212"/>
      <c r="AB42" s="212"/>
      <c r="AD42" s="213"/>
      <c r="AE42" s="113"/>
      <c r="AF42" s="113"/>
      <c r="AG42" s="114"/>
      <c r="AH42" s="113"/>
      <c r="AI42" s="114"/>
    </row>
    <row r="43" spans="1:35" hidden="1">
      <c r="A43" s="114" t="s">
        <v>54</v>
      </c>
      <c r="B43" s="114"/>
      <c r="C43" s="212"/>
      <c r="D43" s="212"/>
      <c r="E43" s="212"/>
      <c r="F43" s="212"/>
      <c r="G43" s="212"/>
      <c r="H43" s="212"/>
      <c r="I43" s="212"/>
      <c r="J43" s="212"/>
      <c r="K43" s="212"/>
      <c r="L43" s="212"/>
      <c r="M43" s="212"/>
      <c r="O43" s="213"/>
      <c r="P43" s="113"/>
      <c r="Q43" s="114"/>
      <c r="R43" s="212"/>
      <c r="S43" s="212"/>
      <c r="T43" s="212"/>
      <c r="U43" s="212"/>
      <c r="V43" s="212"/>
      <c r="W43" s="212"/>
      <c r="X43" s="212"/>
      <c r="Y43" s="212"/>
      <c r="Z43" s="212"/>
      <c r="AA43" s="212"/>
      <c r="AB43" s="212"/>
      <c r="AD43" s="213"/>
      <c r="AE43" s="113"/>
      <c r="AF43" s="113"/>
      <c r="AG43" s="114"/>
      <c r="AH43" s="113"/>
      <c r="AI43" s="114"/>
    </row>
    <row r="44" spans="1:35" hidden="1">
      <c r="A44" s="114" t="s">
        <v>56</v>
      </c>
      <c r="B44" s="114"/>
      <c r="C44" s="212"/>
      <c r="D44" s="212"/>
      <c r="E44" s="212"/>
      <c r="F44" s="212"/>
      <c r="G44" s="212"/>
      <c r="H44" s="212"/>
      <c r="I44" s="212"/>
      <c r="J44" s="212"/>
      <c r="K44" s="212"/>
      <c r="L44" s="212"/>
      <c r="M44" s="212"/>
      <c r="O44" s="213"/>
      <c r="P44" s="113"/>
      <c r="Q44" s="114"/>
      <c r="R44" s="212"/>
      <c r="S44" s="212"/>
      <c r="T44" s="212"/>
      <c r="U44" s="212"/>
      <c r="V44" s="212"/>
      <c r="W44" s="212"/>
      <c r="X44" s="212"/>
      <c r="Y44" s="212"/>
      <c r="Z44" s="212"/>
      <c r="AA44" s="212"/>
      <c r="AB44" s="212"/>
      <c r="AD44" s="213"/>
      <c r="AE44" s="113"/>
      <c r="AF44" s="113"/>
      <c r="AG44" s="114"/>
      <c r="AH44" s="113"/>
      <c r="AI44" s="114"/>
    </row>
    <row r="45" spans="1:35" hidden="1">
      <c r="A45" s="114" t="s">
        <v>54</v>
      </c>
      <c r="B45" s="114"/>
      <c r="C45" s="212"/>
      <c r="D45" s="212"/>
      <c r="E45" s="212"/>
      <c r="F45" s="212"/>
      <c r="G45" s="212"/>
      <c r="H45" s="212"/>
      <c r="I45" s="212"/>
      <c r="J45" s="212"/>
      <c r="K45" s="212"/>
      <c r="L45" s="212"/>
      <c r="M45" s="212"/>
      <c r="O45" s="213"/>
      <c r="P45" s="113"/>
      <c r="Q45" s="114"/>
      <c r="R45" s="212"/>
      <c r="S45" s="212"/>
      <c r="T45" s="212"/>
      <c r="U45" s="212"/>
      <c r="V45" s="212"/>
      <c r="W45" s="212"/>
      <c r="X45" s="212"/>
      <c r="Y45" s="212"/>
      <c r="Z45" s="212"/>
      <c r="AA45" s="212"/>
      <c r="AB45" s="212"/>
      <c r="AD45" s="213"/>
      <c r="AE45" s="113"/>
      <c r="AF45" s="113"/>
      <c r="AG45" s="114"/>
      <c r="AH45" s="113"/>
      <c r="AI45" s="114"/>
    </row>
    <row r="46" spans="1:35" hidden="1">
      <c r="A46" s="114"/>
      <c r="B46" s="114"/>
      <c r="C46" s="212"/>
      <c r="D46" s="212"/>
      <c r="E46" s="212"/>
      <c r="F46" s="212"/>
      <c r="G46" s="212"/>
      <c r="H46" s="212"/>
      <c r="I46" s="212"/>
      <c r="J46" s="212"/>
      <c r="K46" s="212"/>
      <c r="L46" s="212"/>
      <c r="M46" s="212"/>
      <c r="O46" s="213"/>
      <c r="P46" s="113"/>
      <c r="Q46" s="114"/>
      <c r="R46" s="212"/>
      <c r="S46" s="212"/>
      <c r="T46" s="212"/>
      <c r="U46" s="212"/>
      <c r="V46" s="212"/>
      <c r="W46" s="212"/>
      <c r="X46" s="212"/>
      <c r="Y46" s="212"/>
      <c r="Z46" s="212"/>
      <c r="AA46" s="212"/>
      <c r="AB46" s="212"/>
      <c r="AD46" s="213"/>
      <c r="AE46" s="113"/>
      <c r="AF46" s="113"/>
      <c r="AG46" s="114"/>
      <c r="AH46" s="113"/>
      <c r="AI46" s="114"/>
    </row>
    <row r="47" spans="1:35" hidden="1">
      <c r="A47" s="114" t="s">
        <v>57</v>
      </c>
      <c r="B47" s="114"/>
      <c r="C47" s="212"/>
      <c r="D47" s="212"/>
      <c r="E47" s="212"/>
      <c r="F47" s="212"/>
      <c r="G47" s="212"/>
      <c r="H47" s="212"/>
      <c r="I47" s="212"/>
      <c r="J47" s="212"/>
      <c r="K47" s="212"/>
      <c r="L47" s="212"/>
      <c r="M47" s="212"/>
      <c r="O47" s="213"/>
      <c r="P47" s="113"/>
      <c r="Q47" s="114"/>
      <c r="R47" s="212"/>
      <c r="S47" s="212"/>
      <c r="T47" s="212"/>
      <c r="U47" s="212"/>
      <c r="V47" s="212"/>
      <c r="W47" s="212"/>
      <c r="X47" s="212"/>
      <c r="Y47" s="212"/>
      <c r="Z47" s="212"/>
      <c r="AA47" s="212"/>
      <c r="AB47" s="212"/>
      <c r="AD47" s="213"/>
      <c r="AE47" s="113"/>
      <c r="AF47" s="113"/>
      <c r="AG47" s="114"/>
      <c r="AH47" s="113"/>
      <c r="AI47" s="114"/>
    </row>
    <row r="48" spans="1:35" hidden="1">
      <c r="A48" s="114" t="s">
        <v>54</v>
      </c>
      <c r="B48" s="114"/>
      <c r="C48" s="212"/>
      <c r="D48" s="212"/>
      <c r="E48" s="212"/>
      <c r="F48" s="212"/>
      <c r="G48" s="212"/>
      <c r="H48" s="212"/>
      <c r="I48" s="212"/>
      <c r="J48" s="212"/>
      <c r="K48" s="212"/>
      <c r="L48" s="212"/>
      <c r="M48" s="212"/>
      <c r="O48" s="213"/>
      <c r="P48" s="113"/>
      <c r="Q48" s="114"/>
      <c r="R48" s="212"/>
      <c r="S48" s="212"/>
      <c r="T48" s="212"/>
      <c r="U48" s="212"/>
      <c r="V48" s="212"/>
      <c r="W48" s="212"/>
      <c r="X48" s="212"/>
      <c r="Y48" s="212"/>
      <c r="Z48" s="212"/>
      <c r="AA48" s="212"/>
      <c r="AB48" s="212"/>
      <c r="AD48" s="213"/>
      <c r="AE48" s="113"/>
      <c r="AF48" s="113"/>
      <c r="AG48" s="114"/>
      <c r="AH48" s="113"/>
      <c r="AI48" s="114"/>
    </row>
    <row r="49" spans="1:35" hidden="1">
      <c r="A49" s="114"/>
      <c r="B49" s="114"/>
      <c r="C49" s="212"/>
      <c r="D49" s="212"/>
      <c r="E49" s="212"/>
      <c r="F49" s="212"/>
      <c r="G49" s="212"/>
      <c r="H49" s="212"/>
      <c r="I49" s="212"/>
      <c r="J49" s="212"/>
      <c r="K49" s="212"/>
      <c r="L49" s="212"/>
      <c r="M49" s="212"/>
      <c r="O49" s="213"/>
      <c r="P49" s="113"/>
      <c r="Q49" s="114"/>
      <c r="R49" s="212"/>
      <c r="S49" s="212"/>
      <c r="T49" s="212"/>
      <c r="U49" s="212"/>
      <c r="V49" s="212"/>
      <c r="W49" s="212"/>
      <c r="X49" s="212"/>
      <c r="Y49" s="212"/>
      <c r="Z49" s="212"/>
      <c r="AA49" s="212"/>
      <c r="AB49" s="212"/>
      <c r="AD49" s="213"/>
      <c r="AE49" s="113"/>
      <c r="AF49" s="113"/>
      <c r="AG49" s="114"/>
      <c r="AH49" s="113"/>
      <c r="AI49" s="114"/>
    </row>
    <row r="50" spans="1:35" ht="12.75" thickBot="1">
      <c r="A50" s="116"/>
      <c r="B50" s="221"/>
      <c r="C50" s="222"/>
      <c r="D50" s="222"/>
      <c r="E50" s="222"/>
      <c r="F50" s="222"/>
      <c r="G50" s="222"/>
      <c r="H50" s="222"/>
      <c r="I50" s="222"/>
      <c r="J50" s="222"/>
      <c r="K50" s="222"/>
      <c r="L50" s="222"/>
      <c r="M50" s="222"/>
      <c r="N50" s="223"/>
      <c r="O50" s="224"/>
      <c r="P50" s="225"/>
      <c r="Q50" s="221"/>
      <c r="R50" s="222"/>
      <c r="S50" s="222"/>
      <c r="T50" s="222"/>
      <c r="U50" s="222"/>
      <c r="V50" s="222"/>
      <c r="W50" s="222"/>
      <c r="X50" s="222"/>
      <c r="Y50" s="222"/>
      <c r="Z50" s="222"/>
      <c r="AA50" s="222"/>
      <c r="AB50" s="222"/>
      <c r="AC50" s="223"/>
      <c r="AD50" s="224"/>
      <c r="AE50" s="225"/>
      <c r="AF50" s="225"/>
      <c r="AG50" s="221"/>
      <c r="AH50" s="225"/>
      <c r="AI50" s="221"/>
    </row>
    <row r="51" spans="1:35" ht="12.75" thickBot="1">
      <c r="A51" s="111" t="s">
        <v>0</v>
      </c>
      <c r="B51" s="226"/>
      <c r="C51" s="227"/>
      <c r="D51" s="228"/>
      <c r="E51" s="228"/>
      <c r="F51" s="228"/>
      <c r="G51" s="228"/>
      <c r="H51" s="228"/>
      <c r="I51" s="228"/>
      <c r="J51" s="228"/>
      <c r="K51" s="228"/>
      <c r="L51" s="228"/>
      <c r="M51" s="228"/>
      <c r="N51" s="229"/>
      <c r="O51" s="230"/>
      <c r="P51" s="115"/>
      <c r="Q51" s="116"/>
      <c r="R51" s="227"/>
      <c r="S51" s="228"/>
      <c r="T51" s="228"/>
      <c r="U51" s="228"/>
      <c r="V51" s="228"/>
      <c r="W51" s="228"/>
      <c r="X51" s="228"/>
      <c r="Y51" s="228"/>
      <c r="Z51" s="228"/>
      <c r="AA51" s="228"/>
      <c r="AB51" s="228"/>
      <c r="AC51" s="229"/>
      <c r="AD51" s="230"/>
      <c r="AE51" s="115"/>
      <c r="AF51" s="115"/>
      <c r="AG51" s="116"/>
      <c r="AH51" s="115"/>
      <c r="AI51" s="116"/>
    </row>
    <row r="52" spans="1:35">
      <c r="A52" s="108" t="s">
        <v>58</v>
      </c>
    </row>
    <row r="53" spans="1:35">
      <c r="A53" s="108" t="s">
        <v>59</v>
      </c>
      <c r="B53" s="108" t="s">
        <v>106</v>
      </c>
    </row>
    <row r="54" spans="1:35">
      <c r="A54" s="108" t="s">
        <v>60</v>
      </c>
      <c r="B54" s="108" t="s">
        <v>61</v>
      </c>
    </row>
    <row r="55" spans="1:35">
      <c r="A55" s="108" t="s">
        <v>62</v>
      </c>
      <c r="B55" s="108" t="s">
        <v>63</v>
      </c>
    </row>
    <row r="56" spans="1:35">
      <c r="A56" s="108" t="s">
        <v>64</v>
      </c>
      <c r="B56" s="108" t="s">
        <v>65</v>
      </c>
    </row>
    <row r="57" spans="1:35">
      <c r="B57" s="108" t="s">
        <v>66</v>
      </c>
    </row>
    <row r="58" spans="1:35">
      <c r="A58" s="108" t="s">
        <v>67</v>
      </c>
      <c r="B58" s="108" t="s">
        <v>97</v>
      </c>
    </row>
    <row r="59" spans="1:35">
      <c r="B59" s="108" t="s">
        <v>68</v>
      </c>
    </row>
    <row r="60" spans="1:35">
      <c r="B60" s="108" t="s">
        <v>69</v>
      </c>
    </row>
    <row r="61" spans="1:35">
      <c r="B61" s="108" t="s">
        <v>70</v>
      </c>
    </row>
    <row r="62" spans="1:35">
      <c r="A62" s="108" t="s">
        <v>130</v>
      </c>
      <c r="B62" s="108" t="s">
        <v>131</v>
      </c>
    </row>
    <row r="63" spans="1:35">
      <c r="A63" s="108" t="s">
        <v>132</v>
      </c>
      <c r="B63" s="108" t="s">
        <v>102</v>
      </c>
    </row>
    <row r="64" spans="1:35">
      <c r="A64" s="108" t="s">
        <v>133</v>
      </c>
      <c r="B64" s="108" t="s">
        <v>98</v>
      </c>
    </row>
    <row r="65" spans="1:2">
      <c r="B65" s="108" t="s">
        <v>68</v>
      </c>
    </row>
    <row r="66" spans="1:2">
      <c r="B66" s="108" t="s">
        <v>69</v>
      </c>
    </row>
    <row r="67" spans="1:2">
      <c r="B67" s="108" t="s">
        <v>83</v>
      </c>
    </row>
    <row r="68" spans="1:2">
      <c r="A68" s="108" t="s">
        <v>142</v>
      </c>
      <c r="B68" s="108" t="s">
        <v>143</v>
      </c>
    </row>
    <row r="69" spans="1:2">
      <c r="A69" s="108" t="s">
        <v>140</v>
      </c>
      <c r="B69" s="108" t="s">
        <v>136</v>
      </c>
    </row>
    <row r="70" spans="1:2">
      <c r="A70" s="108" t="s">
        <v>141</v>
      </c>
      <c r="B70" s="108" t="s">
        <v>144</v>
      </c>
    </row>
    <row r="71" spans="1:2">
      <c r="A71" s="181" t="s">
        <v>388</v>
      </c>
    </row>
  </sheetData>
  <mergeCells count="5">
    <mergeCell ref="A4:A6"/>
    <mergeCell ref="B4:P4"/>
    <mergeCell ref="Q4:AE4"/>
    <mergeCell ref="AF4:AG4"/>
    <mergeCell ref="AH4:AI4"/>
  </mergeCells>
  <printOptions horizontalCentered="1"/>
  <pageMargins left="0.23622047244094491" right="0.23622047244094491" top="0.74803149606299213" bottom="0.74803149606299213" header="0.31496062992125984" footer="0.31496062992125984"/>
  <pageSetup paperSize="9" scale="43" orientation="landscape" r:id="rId1"/>
  <headerFooter alignWithMargins="0">
    <oddHeader xml:space="preserve">&amp;C&amp;"Arial,Negrita"&amp;18PROYECTO DE PRESUPUESTO 2021
</oddHeader>
    <oddFooter>&amp;L&amp;"Arial,Negrita"&amp;8PROYECTO DE PRESUPUESTO PARA EL AÑO FISCAL 2021
INFORMACIÓN PARA LA COMISIÓN DE PRESUPUESTO Y CUENTA GENERAL DE LA REPÚBLICA DEL CONGRESO DE LA REPÚBLICA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249977111117893"/>
  </sheetPr>
  <dimension ref="A1:U43"/>
  <sheetViews>
    <sheetView workbookViewId="0">
      <selection activeCell="G38" sqref="G38"/>
    </sheetView>
  </sheetViews>
  <sheetFormatPr baseColWidth="10" defaultColWidth="11.42578125" defaultRowHeight="12"/>
  <cols>
    <col min="1" max="1" width="46" style="108" customWidth="1"/>
    <col min="2" max="4" width="12.7109375" style="108" customWidth="1"/>
    <col min="5" max="5" width="13.140625" style="108" customWidth="1"/>
    <col min="6" max="6" width="12.7109375" style="108" customWidth="1"/>
    <col min="7" max="7" width="14.28515625" style="108" customWidth="1"/>
    <col min="8" max="8" width="12.7109375" style="108" customWidth="1"/>
    <col min="9" max="9" width="15" style="108" customWidth="1"/>
    <col min="10" max="10" width="12.7109375" style="108" customWidth="1"/>
    <col min="11" max="16384" width="11.42578125" style="108"/>
  </cols>
  <sheetData>
    <row r="1" spans="1:21" s="179" customFormat="1">
      <c r="A1" s="181" t="s">
        <v>753</v>
      </c>
      <c r="B1" s="181"/>
      <c r="C1" s="181"/>
      <c r="D1" s="181"/>
      <c r="E1" s="181"/>
      <c r="F1" s="181"/>
      <c r="G1" s="181"/>
      <c r="H1" s="181"/>
      <c r="I1" s="181"/>
    </row>
    <row r="2" spans="1:21" ht="12.75" thickBot="1">
      <c r="A2" s="162" t="s">
        <v>562</v>
      </c>
      <c r="B2" s="181"/>
      <c r="C2" s="181"/>
      <c r="D2" s="181"/>
      <c r="E2" s="181"/>
      <c r="F2" s="181"/>
      <c r="G2" s="181"/>
      <c r="H2" s="181"/>
      <c r="I2" s="181"/>
      <c r="J2" s="181"/>
      <c r="K2" s="181"/>
      <c r="L2" s="181"/>
      <c r="M2" s="181"/>
      <c r="N2" s="181"/>
      <c r="O2" s="181"/>
      <c r="P2" s="181"/>
      <c r="Q2" s="181"/>
      <c r="R2" s="181"/>
      <c r="S2" s="181"/>
      <c r="T2" s="181"/>
      <c r="U2" s="181"/>
    </row>
    <row r="3" spans="1:21" ht="12" customHeight="1" thickBot="1">
      <c r="A3" s="580" t="s">
        <v>754</v>
      </c>
      <c r="B3" s="582" t="s">
        <v>755</v>
      </c>
      <c r="C3" s="578" t="s">
        <v>756</v>
      </c>
      <c r="D3" s="583" t="s">
        <v>757</v>
      </c>
      <c r="E3" s="576" t="s">
        <v>758</v>
      </c>
      <c r="F3" s="585" t="s">
        <v>759</v>
      </c>
      <c r="G3" s="574" t="s">
        <v>760</v>
      </c>
      <c r="H3" s="576" t="s">
        <v>761</v>
      </c>
      <c r="I3" s="574" t="s">
        <v>762</v>
      </c>
      <c r="J3" s="578" t="s">
        <v>763</v>
      </c>
    </row>
    <row r="4" spans="1:21" ht="31.5" customHeight="1" thickBot="1">
      <c r="A4" s="581"/>
      <c r="B4" s="581"/>
      <c r="C4" s="579"/>
      <c r="D4" s="584"/>
      <c r="E4" s="577"/>
      <c r="F4" s="586"/>
      <c r="G4" s="575"/>
      <c r="H4" s="577"/>
      <c r="I4" s="575"/>
      <c r="J4" s="579"/>
    </row>
    <row r="5" spans="1:21">
      <c r="A5" s="237" t="s">
        <v>764</v>
      </c>
      <c r="B5" s="240">
        <v>19764</v>
      </c>
      <c r="C5" s="499">
        <v>59043</v>
      </c>
      <c r="D5" s="500">
        <v>14536</v>
      </c>
      <c r="E5" s="240">
        <v>29930</v>
      </c>
      <c r="F5" s="501">
        <v>15360</v>
      </c>
      <c r="G5" s="502">
        <f>+B5-D5</f>
        <v>5228</v>
      </c>
      <c r="H5" s="503">
        <f>(D5-B5)/B5</f>
        <v>-0.26452135195304594</v>
      </c>
      <c r="I5" s="504">
        <f>+D5-F5</f>
        <v>-824</v>
      </c>
      <c r="J5" s="505">
        <f>(F5-D5)/D5</f>
        <v>5.6686846450192625E-2</v>
      </c>
    </row>
    <row r="6" spans="1:21">
      <c r="A6" s="237" t="s">
        <v>765</v>
      </c>
      <c r="B6" s="240">
        <v>53500</v>
      </c>
      <c r="C6" s="499">
        <v>53500</v>
      </c>
      <c r="D6" s="500"/>
      <c r="E6" s="240"/>
      <c r="F6" s="501"/>
      <c r="G6" s="502">
        <f t="shared" ref="G6:G35" si="0">+B6-D6</f>
        <v>53500</v>
      </c>
      <c r="H6" s="503">
        <f t="shared" ref="H6:H37" si="1">(D6-B6)/B6</f>
        <v>-1</v>
      </c>
      <c r="I6" s="504">
        <f t="shared" ref="I6:I35" si="2">+D6-F6</f>
        <v>0</v>
      </c>
      <c r="J6" s="505"/>
    </row>
    <row r="7" spans="1:21">
      <c r="A7" s="237" t="s">
        <v>766</v>
      </c>
      <c r="B7" s="240"/>
      <c r="C7" s="499"/>
      <c r="D7" s="500"/>
      <c r="E7" s="240"/>
      <c r="F7" s="501"/>
      <c r="G7" s="502"/>
      <c r="H7" s="503"/>
      <c r="I7" s="504"/>
      <c r="J7" s="505"/>
    </row>
    <row r="8" spans="1:21">
      <c r="A8" s="237" t="s">
        <v>767</v>
      </c>
      <c r="B8" s="240"/>
      <c r="C8" s="499"/>
      <c r="D8" s="500"/>
      <c r="E8" s="240"/>
      <c r="F8" s="501"/>
      <c r="G8" s="502"/>
      <c r="H8" s="503"/>
      <c r="I8" s="504"/>
      <c r="J8" s="505"/>
    </row>
    <row r="9" spans="1:21">
      <c r="A9" s="237" t="s">
        <v>768</v>
      </c>
      <c r="B9" s="240"/>
      <c r="C9" s="499"/>
      <c r="D9" s="500"/>
      <c r="E9" s="240"/>
      <c r="F9" s="501"/>
      <c r="G9" s="502"/>
      <c r="H9" s="503"/>
      <c r="I9" s="504"/>
      <c r="J9" s="505"/>
    </row>
    <row r="10" spans="1:21">
      <c r="A10" s="237" t="s">
        <v>769</v>
      </c>
      <c r="B10" s="240">
        <v>117600</v>
      </c>
      <c r="C10" s="499">
        <v>50130</v>
      </c>
      <c r="D10" s="500">
        <v>110120</v>
      </c>
      <c r="E10" s="240">
        <v>109515</v>
      </c>
      <c r="F10" s="501">
        <v>120120</v>
      </c>
      <c r="G10" s="502">
        <f t="shared" si="0"/>
        <v>7480</v>
      </c>
      <c r="H10" s="503">
        <f t="shared" si="1"/>
        <v>-6.3605442176870752E-2</v>
      </c>
      <c r="I10" s="504">
        <f t="shared" si="2"/>
        <v>-10000</v>
      </c>
      <c r="J10" s="505">
        <f t="shared" ref="J10:J37" si="3">(F10-D10)/D10</f>
        <v>9.081002542680712E-2</v>
      </c>
    </row>
    <row r="11" spans="1:21">
      <c r="A11" s="237" t="s">
        <v>770</v>
      </c>
      <c r="B11" s="240">
        <v>47823</v>
      </c>
      <c r="C11" s="499">
        <v>48175</v>
      </c>
      <c r="D11" s="500">
        <v>21600</v>
      </c>
      <c r="E11" s="240">
        <v>42972</v>
      </c>
      <c r="F11" s="501">
        <v>14712</v>
      </c>
      <c r="G11" s="502">
        <f t="shared" si="0"/>
        <v>26223</v>
      </c>
      <c r="H11" s="503">
        <f t="shared" si="1"/>
        <v>-0.54833448340756541</v>
      </c>
      <c r="I11" s="504">
        <f t="shared" si="2"/>
        <v>6888</v>
      </c>
      <c r="J11" s="505">
        <f t="shared" si="3"/>
        <v>-0.31888888888888889</v>
      </c>
    </row>
    <row r="12" spans="1:21">
      <c r="A12" s="237" t="s">
        <v>771</v>
      </c>
      <c r="B12" s="240"/>
      <c r="C12" s="499"/>
      <c r="D12" s="500"/>
      <c r="E12" s="240"/>
      <c r="F12" s="501"/>
      <c r="G12" s="502"/>
      <c r="H12" s="503"/>
      <c r="I12" s="504"/>
      <c r="J12" s="505"/>
    </row>
    <row r="13" spans="1:21">
      <c r="A13" s="237" t="s">
        <v>772</v>
      </c>
      <c r="B13" s="240">
        <v>7045501</v>
      </c>
      <c r="C13" s="499">
        <v>2845139</v>
      </c>
      <c r="D13" s="500">
        <v>7045504</v>
      </c>
      <c r="E13" s="240">
        <v>7045504</v>
      </c>
      <c r="F13" s="501">
        <v>11113491</v>
      </c>
      <c r="G13" s="502">
        <f t="shared" si="0"/>
        <v>-3</v>
      </c>
      <c r="H13" s="503">
        <f t="shared" si="1"/>
        <v>4.2580364405597273E-7</v>
      </c>
      <c r="I13" s="504">
        <f t="shared" si="2"/>
        <v>-4067987</v>
      </c>
      <c r="J13" s="505">
        <f t="shared" si="3"/>
        <v>0.57738765033700923</v>
      </c>
    </row>
    <row r="14" spans="1:21">
      <c r="A14" s="237" t="s">
        <v>773</v>
      </c>
      <c r="B14" s="240">
        <v>8100</v>
      </c>
      <c r="C14" s="499">
        <v>8100</v>
      </c>
      <c r="D14" s="500"/>
      <c r="E14" s="240">
        <v>2416</v>
      </c>
      <c r="F14" s="501"/>
      <c r="G14" s="502">
        <f t="shared" si="0"/>
        <v>8100</v>
      </c>
      <c r="H14" s="503">
        <f t="shared" si="1"/>
        <v>-1</v>
      </c>
      <c r="I14" s="504">
        <f t="shared" si="2"/>
        <v>0</v>
      </c>
      <c r="J14" s="505"/>
    </row>
    <row r="15" spans="1:21">
      <c r="A15" s="237" t="s">
        <v>774</v>
      </c>
      <c r="B15" s="240">
        <v>161118</v>
      </c>
      <c r="C15" s="499">
        <v>91010</v>
      </c>
      <c r="D15" s="500">
        <f>208988+23000</f>
        <v>231988</v>
      </c>
      <c r="E15" s="240">
        <f>214351+66902+456</f>
        <v>281709</v>
      </c>
      <c r="F15" s="501">
        <v>528000</v>
      </c>
      <c r="G15" s="502">
        <f t="shared" si="0"/>
        <v>-70870</v>
      </c>
      <c r="H15" s="503">
        <f t="shared" si="1"/>
        <v>0.439863950644869</v>
      </c>
      <c r="I15" s="504">
        <f t="shared" si="2"/>
        <v>-296012</v>
      </c>
      <c r="J15" s="505">
        <f t="shared" si="3"/>
        <v>1.2759797920582099</v>
      </c>
    </row>
    <row r="16" spans="1:21">
      <c r="A16" s="237" t="s">
        <v>775</v>
      </c>
      <c r="B16" s="240"/>
      <c r="C16" s="499"/>
      <c r="D16" s="500"/>
      <c r="E16" s="240"/>
      <c r="F16" s="501"/>
      <c r="G16" s="502"/>
      <c r="H16" s="503"/>
      <c r="I16" s="504"/>
      <c r="J16" s="505"/>
    </row>
    <row r="17" spans="1:10">
      <c r="A17" s="237" t="s">
        <v>776</v>
      </c>
      <c r="B17" s="240">
        <f>36200+18000</f>
        <v>54200</v>
      </c>
      <c r="C17" s="499">
        <f>60089+26150</f>
        <v>86239</v>
      </c>
      <c r="D17" s="500">
        <v>15000</v>
      </c>
      <c r="E17" s="240">
        <v>15000</v>
      </c>
      <c r="F17" s="501"/>
      <c r="G17" s="502">
        <f t="shared" si="0"/>
        <v>39200</v>
      </c>
      <c r="H17" s="503">
        <f t="shared" si="1"/>
        <v>-0.7232472324723247</v>
      </c>
      <c r="I17" s="504">
        <f>+D17-F17</f>
        <v>15000</v>
      </c>
      <c r="J17" s="505">
        <f t="shared" si="3"/>
        <v>-1</v>
      </c>
    </row>
    <row r="18" spans="1:10">
      <c r="A18" s="237" t="s">
        <v>777</v>
      </c>
      <c r="B18" s="240">
        <v>1425586</v>
      </c>
      <c r="C18" s="499">
        <v>1385169</v>
      </c>
      <c r="D18" s="500">
        <v>3148648</v>
      </c>
      <c r="E18" s="240">
        <v>1915090</v>
      </c>
      <c r="F18" s="501"/>
      <c r="G18" s="502">
        <f t="shared" si="0"/>
        <v>-1723062</v>
      </c>
      <c r="H18" s="503">
        <f t="shared" si="1"/>
        <v>1.2086692770551899</v>
      </c>
      <c r="I18" s="504">
        <f t="shared" si="2"/>
        <v>3148648</v>
      </c>
      <c r="J18" s="505">
        <f t="shared" si="3"/>
        <v>-1</v>
      </c>
    </row>
    <row r="19" spans="1:10">
      <c r="A19" s="237" t="s">
        <v>778</v>
      </c>
      <c r="B19" s="240"/>
      <c r="C19" s="499"/>
      <c r="D19" s="500"/>
      <c r="E19" s="240"/>
      <c r="F19" s="501"/>
      <c r="G19" s="502"/>
      <c r="H19" s="503"/>
      <c r="I19" s="504"/>
      <c r="J19" s="505"/>
    </row>
    <row r="20" spans="1:10">
      <c r="A20" s="237" t="s">
        <v>779</v>
      </c>
      <c r="B20" s="240">
        <v>613457</v>
      </c>
      <c r="C20" s="499">
        <v>410556</v>
      </c>
      <c r="D20" s="500">
        <v>613433</v>
      </c>
      <c r="E20" s="240">
        <v>412991</v>
      </c>
      <c r="F20" s="501"/>
      <c r="G20" s="502">
        <f t="shared" si="0"/>
        <v>24</v>
      </c>
      <c r="H20" s="503">
        <f t="shared" si="1"/>
        <v>-3.9122546486550812E-5</v>
      </c>
      <c r="I20" s="504">
        <f t="shared" si="2"/>
        <v>613433</v>
      </c>
      <c r="J20" s="505">
        <f t="shared" si="3"/>
        <v>-1</v>
      </c>
    </row>
    <row r="21" spans="1:10">
      <c r="A21" s="237" t="s">
        <v>780</v>
      </c>
      <c r="B21" s="240">
        <v>25500</v>
      </c>
      <c r="C21" s="499">
        <v>30385</v>
      </c>
      <c r="D21" s="500">
        <f>19500+58000</f>
        <v>77500</v>
      </c>
      <c r="E21" s="240">
        <f>20675+47567</f>
        <v>68242</v>
      </c>
      <c r="F21" s="501">
        <v>52500</v>
      </c>
      <c r="G21" s="502">
        <f t="shared" si="0"/>
        <v>-52000</v>
      </c>
      <c r="H21" s="503">
        <f t="shared" si="1"/>
        <v>2.0392156862745097</v>
      </c>
      <c r="I21" s="504">
        <f t="shared" si="2"/>
        <v>25000</v>
      </c>
      <c r="J21" s="505">
        <f t="shared" si="3"/>
        <v>-0.32258064516129031</v>
      </c>
    </row>
    <row r="22" spans="1:10">
      <c r="A22" s="237" t="s">
        <v>781</v>
      </c>
      <c r="B22" s="240"/>
      <c r="C22" s="499"/>
      <c r="D22" s="500"/>
      <c r="E22" s="240"/>
      <c r="F22" s="501"/>
      <c r="G22" s="502"/>
      <c r="H22" s="503"/>
      <c r="I22" s="504"/>
      <c r="J22" s="505"/>
    </row>
    <row r="23" spans="1:10">
      <c r="A23" s="237" t="s">
        <v>782</v>
      </c>
      <c r="B23" s="240">
        <v>350000</v>
      </c>
      <c r="C23" s="499">
        <f>39770+187141</f>
        <v>226911</v>
      </c>
      <c r="D23" s="500">
        <f>14100+10000</f>
        <v>24100</v>
      </c>
      <c r="E23" s="240">
        <f>101040+127300+4100+105996</f>
        <v>338436</v>
      </c>
      <c r="F23" s="501"/>
      <c r="G23" s="502">
        <f t="shared" si="0"/>
        <v>325900</v>
      </c>
      <c r="H23" s="503">
        <f t="shared" si="1"/>
        <v>-0.93114285714285716</v>
      </c>
      <c r="I23" s="504">
        <f t="shared" si="2"/>
        <v>24100</v>
      </c>
      <c r="J23" s="505">
        <f t="shared" si="3"/>
        <v>-1</v>
      </c>
    </row>
    <row r="24" spans="1:10">
      <c r="A24" s="237" t="s">
        <v>783</v>
      </c>
      <c r="B24" s="240">
        <v>86800</v>
      </c>
      <c r="C24" s="499">
        <v>627726</v>
      </c>
      <c r="D24" s="500"/>
      <c r="E24" s="240">
        <v>63406</v>
      </c>
      <c r="F24" s="501">
        <v>672456</v>
      </c>
      <c r="G24" s="502">
        <f t="shared" si="0"/>
        <v>86800</v>
      </c>
      <c r="H24" s="503">
        <f t="shared" si="1"/>
        <v>-1</v>
      </c>
      <c r="I24" s="504">
        <f t="shared" si="2"/>
        <v>-672456</v>
      </c>
      <c r="J24" s="505"/>
    </row>
    <row r="25" spans="1:10">
      <c r="A25" s="237" t="s">
        <v>784</v>
      </c>
      <c r="B25" s="240">
        <f>54100+120476</f>
        <v>174576</v>
      </c>
      <c r="C25" s="499">
        <f>9095+23864+162552</f>
        <v>195511</v>
      </c>
      <c r="D25" s="500">
        <f>7317+149087</f>
        <v>156404</v>
      </c>
      <c r="E25" s="240">
        <f>114800+14519+215529</f>
        <v>344848</v>
      </c>
      <c r="F25" s="501">
        <v>349990</v>
      </c>
      <c r="G25" s="502">
        <f t="shared" si="0"/>
        <v>18172</v>
      </c>
      <c r="H25" s="503">
        <f t="shared" si="1"/>
        <v>-0.10409220053157364</v>
      </c>
      <c r="I25" s="504">
        <f t="shared" si="2"/>
        <v>-193586</v>
      </c>
      <c r="J25" s="505">
        <f t="shared" si="3"/>
        <v>1.2377304928262705</v>
      </c>
    </row>
    <row r="26" spans="1:10">
      <c r="A26" s="237" t="s">
        <v>785</v>
      </c>
      <c r="B26" s="240">
        <f>364327+265308+72500</f>
        <v>702135</v>
      </c>
      <c r="C26" s="499">
        <f>304736+82185+25256+79096</f>
        <v>491273</v>
      </c>
      <c r="D26" s="500">
        <f>182016+124008+17000+59000+334108</f>
        <v>716132</v>
      </c>
      <c r="E26" s="240">
        <f>162626+138242+33000+51107+366913</f>
        <v>751888</v>
      </c>
      <c r="F26" s="501">
        <v>1028524</v>
      </c>
      <c r="G26" s="502">
        <f t="shared" si="0"/>
        <v>-13997</v>
      </c>
      <c r="H26" s="503">
        <f t="shared" si="1"/>
        <v>1.9934912801669195E-2</v>
      </c>
      <c r="I26" s="504">
        <f t="shared" si="2"/>
        <v>-312392</v>
      </c>
      <c r="J26" s="505">
        <f t="shared" si="3"/>
        <v>0.43622125529930239</v>
      </c>
    </row>
    <row r="27" spans="1:10">
      <c r="A27" s="237" t="s">
        <v>786</v>
      </c>
      <c r="B27" s="240">
        <v>572098</v>
      </c>
      <c r="C27" s="499">
        <v>487517</v>
      </c>
      <c r="D27" s="500">
        <v>707510</v>
      </c>
      <c r="E27" s="240">
        <v>596436</v>
      </c>
      <c r="F27" s="501">
        <v>912000</v>
      </c>
      <c r="G27" s="502">
        <f t="shared" si="0"/>
        <v>-135412</v>
      </c>
      <c r="H27" s="503">
        <f t="shared" si="1"/>
        <v>0.23669371331485164</v>
      </c>
      <c r="I27" s="504">
        <f t="shared" si="2"/>
        <v>-204490</v>
      </c>
      <c r="J27" s="505">
        <f t="shared" si="3"/>
        <v>0.28902771692272899</v>
      </c>
    </row>
    <row r="28" spans="1:10">
      <c r="A28" s="237" t="s">
        <v>787</v>
      </c>
      <c r="B28" s="240"/>
      <c r="C28" s="499"/>
      <c r="D28" s="500"/>
      <c r="E28" s="240"/>
      <c r="F28" s="501"/>
      <c r="G28" s="502"/>
      <c r="H28" s="503"/>
      <c r="I28" s="504"/>
      <c r="J28" s="505"/>
    </row>
    <row r="29" spans="1:10">
      <c r="A29" s="237" t="s">
        <v>788</v>
      </c>
      <c r="B29" s="240"/>
      <c r="C29" s="499">
        <f>17498+261250+9770+16221</f>
        <v>304739</v>
      </c>
      <c r="D29" s="500">
        <v>116008</v>
      </c>
      <c r="E29" s="240">
        <f>12760+61500+22200+96000</f>
        <v>192460</v>
      </c>
      <c r="F29" s="501">
        <v>4960298</v>
      </c>
      <c r="G29" s="502">
        <f t="shared" si="0"/>
        <v>-116008</v>
      </c>
      <c r="H29" s="503"/>
      <c r="I29" s="504">
        <f t="shared" si="2"/>
        <v>-4844290</v>
      </c>
      <c r="J29" s="505">
        <f t="shared" si="3"/>
        <v>41.758240810978556</v>
      </c>
    </row>
    <row r="30" spans="1:10">
      <c r="A30" s="237" t="s">
        <v>789</v>
      </c>
      <c r="B30" s="240"/>
      <c r="C30" s="499">
        <v>688</v>
      </c>
      <c r="D30" s="500"/>
      <c r="E30" s="240">
        <v>12430</v>
      </c>
      <c r="F30" s="501">
        <v>123600</v>
      </c>
      <c r="G30" s="502"/>
      <c r="H30" s="503"/>
      <c r="I30" s="504">
        <f t="shared" si="2"/>
        <v>-123600</v>
      </c>
      <c r="J30" s="505"/>
    </row>
    <row r="31" spans="1:10">
      <c r="A31" s="237" t="s">
        <v>790</v>
      </c>
      <c r="B31" s="240"/>
      <c r="C31" s="499"/>
      <c r="D31" s="500"/>
      <c r="E31" s="240"/>
      <c r="F31" s="501"/>
      <c r="G31" s="502"/>
      <c r="H31" s="503"/>
      <c r="I31" s="504"/>
      <c r="J31" s="505"/>
    </row>
    <row r="32" spans="1:10">
      <c r="A32" s="237" t="s">
        <v>791</v>
      </c>
      <c r="B32" s="240"/>
      <c r="C32" s="499"/>
      <c r="D32" s="500"/>
      <c r="E32" s="240"/>
      <c r="F32" s="501"/>
      <c r="G32" s="502"/>
      <c r="H32" s="503"/>
      <c r="I32" s="504"/>
      <c r="J32" s="505"/>
    </row>
    <row r="33" spans="1:10">
      <c r="A33" s="237" t="s">
        <v>792</v>
      </c>
      <c r="B33" s="240"/>
      <c r="C33" s="499"/>
      <c r="D33" s="500"/>
      <c r="E33" s="240"/>
      <c r="F33" s="501"/>
      <c r="G33" s="502"/>
      <c r="H33" s="503"/>
      <c r="I33" s="504"/>
      <c r="J33" s="505"/>
    </row>
    <row r="34" spans="1:10">
      <c r="A34" s="237" t="s">
        <v>793</v>
      </c>
      <c r="B34" s="240">
        <v>30000</v>
      </c>
      <c r="C34" s="499">
        <v>30000</v>
      </c>
      <c r="D34" s="500">
        <v>14400</v>
      </c>
      <c r="E34" s="240">
        <v>14400</v>
      </c>
      <c r="F34" s="501">
        <v>201404</v>
      </c>
      <c r="G34" s="502">
        <f t="shared" si="0"/>
        <v>15600</v>
      </c>
      <c r="H34" s="503">
        <f t="shared" si="1"/>
        <v>-0.52</v>
      </c>
      <c r="I34" s="504">
        <f t="shared" si="2"/>
        <v>-187004</v>
      </c>
      <c r="J34" s="505">
        <f t="shared" si="3"/>
        <v>12.986388888888889</v>
      </c>
    </row>
    <row r="35" spans="1:10">
      <c r="A35" s="237" t="s">
        <v>794</v>
      </c>
      <c r="B35" s="240">
        <v>109600</v>
      </c>
      <c r="C35" s="499">
        <v>167884</v>
      </c>
      <c r="D35" s="500">
        <v>82008</v>
      </c>
      <c r="E35" s="240">
        <v>130699</v>
      </c>
      <c r="F35" s="501"/>
      <c r="G35" s="502">
        <f t="shared" si="0"/>
        <v>27592</v>
      </c>
      <c r="H35" s="503">
        <f t="shared" si="1"/>
        <v>-0.25175182481751823</v>
      </c>
      <c r="I35" s="504">
        <f t="shared" si="2"/>
        <v>82008</v>
      </c>
      <c r="J35" s="505">
        <f t="shared" si="3"/>
        <v>-1</v>
      </c>
    </row>
    <row r="36" spans="1:10" ht="12.75" thickBot="1">
      <c r="A36" s="237"/>
      <c r="B36" s="261"/>
      <c r="C36" s="506"/>
      <c r="D36" s="507"/>
      <c r="E36" s="261"/>
      <c r="F36" s="508"/>
      <c r="G36" s="502"/>
      <c r="H36" s="509"/>
      <c r="I36" s="504"/>
      <c r="J36" s="505"/>
    </row>
    <row r="37" spans="1:10" ht="12.75" thickBot="1">
      <c r="A37" s="61" t="s">
        <v>31</v>
      </c>
      <c r="B37" s="510">
        <f>SUM(B5:B35)</f>
        <v>11597358</v>
      </c>
      <c r="C37" s="510">
        <f t="shared" ref="C37:G37" si="4">SUM(C5:C35)</f>
        <v>7599695</v>
      </c>
      <c r="D37" s="510">
        <f t="shared" si="4"/>
        <v>13094891</v>
      </c>
      <c r="E37" s="510">
        <f t="shared" si="4"/>
        <v>12368372</v>
      </c>
      <c r="F37" s="511">
        <f t="shared" si="4"/>
        <v>20092455</v>
      </c>
      <c r="G37" s="510">
        <f t="shared" si="4"/>
        <v>-1497533</v>
      </c>
      <c r="H37" s="512">
        <f t="shared" si="1"/>
        <v>0.12912708221993319</v>
      </c>
      <c r="I37" s="511">
        <f>SUM(I5:I36)</f>
        <v>-6997564</v>
      </c>
      <c r="J37" s="513">
        <f t="shared" si="3"/>
        <v>0.53437359654234617</v>
      </c>
    </row>
    <row r="38" spans="1:10">
      <c r="A38" s="239" t="s">
        <v>795</v>
      </c>
      <c r="B38" s="181"/>
      <c r="C38" s="181"/>
      <c r="D38" s="181"/>
      <c r="E38" s="181"/>
      <c r="F38" s="181"/>
      <c r="G38" s="181"/>
      <c r="H38" s="181"/>
      <c r="I38" s="181"/>
    </row>
    <row r="39" spans="1:10">
      <c r="A39" s="239" t="s">
        <v>796</v>
      </c>
      <c r="B39" s="18"/>
      <c r="C39" s="18"/>
      <c r="D39" s="18"/>
      <c r="E39" s="18"/>
      <c r="F39" s="18"/>
      <c r="G39" s="18"/>
      <c r="H39" s="18"/>
      <c r="I39" s="18"/>
    </row>
    <row r="40" spans="1:10">
      <c r="A40" s="239" t="s">
        <v>797</v>
      </c>
      <c r="B40" s="181"/>
      <c r="C40" s="181"/>
      <c r="D40" s="181"/>
      <c r="E40" s="181"/>
      <c r="F40" s="181"/>
      <c r="G40" s="181"/>
      <c r="H40" s="181"/>
      <c r="I40" s="181"/>
    </row>
    <row r="41" spans="1:10">
      <c r="A41" s="239"/>
      <c r="B41" s="181"/>
      <c r="C41" s="181"/>
      <c r="D41" s="181"/>
      <c r="E41" s="181"/>
      <c r="F41" s="181"/>
      <c r="G41" s="181"/>
      <c r="H41" s="181"/>
      <c r="I41" s="181"/>
    </row>
    <row r="43" spans="1:10">
      <c r="C43" s="185"/>
      <c r="E43" s="185"/>
    </row>
  </sheetData>
  <mergeCells count="10">
    <mergeCell ref="G3:G4"/>
    <mergeCell ref="H3:H4"/>
    <mergeCell ref="I3:I4"/>
    <mergeCell ref="J3:J4"/>
    <mergeCell ref="A3:A4"/>
    <mergeCell ref="B3:B4"/>
    <mergeCell ref="C3:C4"/>
    <mergeCell ref="D3:D4"/>
    <mergeCell ref="E3:E4"/>
    <mergeCell ref="F3:F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29">
    <tabColor theme="9" tint="-0.249977111117893"/>
    <pageSetUpPr fitToPage="1"/>
  </sheetPr>
  <dimension ref="A1:Y32"/>
  <sheetViews>
    <sheetView zoomScale="85" zoomScaleNormal="100" zoomScaleSheetLayoutView="90" workbookViewId="0">
      <selection activeCell="C18" sqref="C18"/>
    </sheetView>
  </sheetViews>
  <sheetFormatPr baseColWidth="10" defaultColWidth="11.42578125" defaultRowHeight="12"/>
  <cols>
    <col min="1" max="1" width="31.42578125" style="3" customWidth="1"/>
    <col min="2" max="3" width="15.7109375" style="3" customWidth="1"/>
    <col min="4" max="5" width="15.7109375" style="60" customWidth="1"/>
    <col min="6" max="7" width="15.7109375" style="56" customWidth="1"/>
    <col min="8" max="8" width="15.7109375" style="60" customWidth="1"/>
    <col min="9" max="11" width="15.7109375" style="56" customWidth="1"/>
    <col min="12" max="13" width="15.7109375" style="3" customWidth="1"/>
    <col min="14" max="14" width="15.7109375" style="56" customWidth="1"/>
    <col min="15" max="16384" width="11.42578125" style="3"/>
  </cols>
  <sheetData>
    <row r="1" spans="1:25" s="4" customFormat="1" ht="15.75" customHeight="1">
      <c r="A1" s="82" t="s">
        <v>219</v>
      </c>
      <c r="B1" s="82"/>
      <c r="C1" s="82"/>
      <c r="D1" s="82"/>
      <c r="E1" s="82"/>
      <c r="F1" s="82"/>
      <c r="G1" s="82"/>
      <c r="H1" s="82"/>
      <c r="I1" s="82"/>
      <c r="J1" s="82"/>
      <c r="K1" s="82"/>
      <c r="L1" s="82"/>
      <c r="M1" s="82"/>
      <c r="N1" s="82"/>
    </row>
    <row r="2" spans="1:25" s="4" customFormat="1">
      <c r="A2" s="82" t="s">
        <v>565</v>
      </c>
      <c r="B2" s="82"/>
      <c r="C2" s="82"/>
      <c r="D2" s="82"/>
      <c r="E2" s="82"/>
      <c r="F2" s="82"/>
      <c r="G2" s="82"/>
      <c r="H2" s="82"/>
      <c r="I2" s="82"/>
      <c r="J2" s="82"/>
      <c r="K2" s="82"/>
      <c r="L2" s="82"/>
      <c r="M2" s="82"/>
      <c r="N2" s="82"/>
      <c r="O2" s="82"/>
      <c r="P2" s="82"/>
      <c r="Q2" s="82"/>
      <c r="R2" s="82"/>
      <c r="S2" s="82"/>
      <c r="T2" s="82"/>
      <c r="U2" s="82"/>
      <c r="V2" s="82"/>
      <c r="W2" s="82"/>
      <c r="X2" s="82"/>
      <c r="Y2" s="82"/>
    </row>
    <row r="3" spans="1:25" s="56" customFormat="1" ht="12.75" thickBot="1">
      <c r="A3" s="82" t="s">
        <v>566</v>
      </c>
      <c r="B3" s="8"/>
      <c r="D3" s="60"/>
      <c r="E3" s="60"/>
      <c r="G3" s="8"/>
      <c r="H3" s="8"/>
    </row>
    <row r="4" spans="1:25" ht="13.5" hidden="1" customHeight="1">
      <c r="A4" s="50" t="s">
        <v>72</v>
      </c>
      <c r="B4" s="48"/>
      <c r="C4" s="36"/>
      <c r="D4" s="62"/>
      <c r="E4" s="62"/>
      <c r="F4" s="57"/>
      <c r="G4" s="57"/>
      <c r="H4" s="62"/>
      <c r="I4" s="57"/>
      <c r="J4" s="57"/>
      <c r="K4" s="57"/>
      <c r="L4" s="36"/>
      <c r="M4" s="36"/>
      <c r="N4" s="57"/>
    </row>
    <row r="5" spans="1:25" ht="57" customHeight="1" thickBot="1">
      <c r="A5" s="94" t="s">
        <v>74</v>
      </c>
      <c r="B5" s="97" t="s">
        <v>75</v>
      </c>
      <c r="C5" s="95" t="s">
        <v>76</v>
      </c>
      <c r="D5" s="95" t="s">
        <v>146</v>
      </c>
      <c r="E5" s="95" t="s">
        <v>147</v>
      </c>
      <c r="F5" s="95" t="s">
        <v>148</v>
      </c>
      <c r="G5" s="95" t="s">
        <v>107</v>
      </c>
      <c r="H5" s="95" t="s">
        <v>145</v>
      </c>
      <c r="I5" s="95" t="s">
        <v>109</v>
      </c>
      <c r="J5" s="95" t="s">
        <v>108</v>
      </c>
      <c r="K5" s="95" t="s">
        <v>110</v>
      </c>
      <c r="L5" s="95" t="s">
        <v>111</v>
      </c>
      <c r="M5" s="95" t="s">
        <v>112</v>
      </c>
      <c r="N5" s="95" t="s">
        <v>113</v>
      </c>
    </row>
    <row r="6" spans="1:25">
      <c r="A6" s="37">
        <v>1</v>
      </c>
      <c r="B6" s="47"/>
      <c r="C6" s="34"/>
      <c r="D6" s="34"/>
      <c r="E6" s="34"/>
      <c r="F6" s="34"/>
      <c r="G6" s="34"/>
      <c r="H6" s="34"/>
      <c r="I6" s="34"/>
      <c r="J6" s="34"/>
      <c r="K6" s="34"/>
      <c r="L6" s="34"/>
      <c r="M6" s="33"/>
      <c r="N6" s="33"/>
    </row>
    <row r="7" spans="1:25">
      <c r="A7" s="37">
        <v>2</v>
      </c>
      <c r="B7" s="47"/>
      <c r="C7" s="34"/>
      <c r="D7" s="34"/>
      <c r="E7" s="34"/>
      <c r="F7" s="34"/>
      <c r="G7" s="34"/>
      <c r="H7" s="34"/>
      <c r="I7" s="34"/>
      <c r="J7" s="34"/>
      <c r="K7" s="34"/>
      <c r="L7" s="34"/>
      <c r="M7" s="33"/>
      <c r="N7" s="33"/>
    </row>
    <row r="8" spans="1:25">
      <c r="A8" s="37">
        <v>3</v>
      </c>
      <c r="B8" s="47"/>
      <c r="C8" s="34"/>
      <c r="D8" s="34"/>
      <c r="E8" s="34"/>
      <c r="F8" s="34"/>
      <c r="G8" s="34"/>
      <c r="H8" s="34"/>
      <c r="I8" s="34"/>
      <c r="J8" s="34"/>
      <c r="K8" s="34"/>
      <c r="L8" s="34"/>
      <c r="M8" s="33"/>
      <c r="N8" s="33"/>
    </row>
    <row r="9" spans="1:25">
      <c r="A9" s="37">
        <v>4</v>
      </c>
      <c r="B9" s="47"/>
      <c r="C9" s="34"/>
      <c r="D9" s="34"/>
      <c r="E9" s="34"/>
      <c r="F9" s="34"/>
      <c r="G9" s="34"/>
      <c r="H9" s="34"/>
      <c r="I9" s="34"/>
      <c r="J9" s="34"/>
      <c r="K9" s="34"/>
      <c r="L9" s="34"/>
      <c r="M9" s="33"/>
      <c r="N9" s="33"/>
    </row>
    <row r="10" spans="1:25">
      <c r="A10" s="37">
        <v>5</v>
      </c>
      <c r="B10" s="47"/>
      <c r="C10" s="34"/>
      <c r="D10" s="34"/>
      <c r="E10" s="34"/>
      <c r="F10" s="34"/>
      <c r="G10" s="34"/>
      <c r="H10" s="34"/>
      <c r="I10" s="34"/>
      <c r="J10" s="34"/>
      <c r="K10" s="34"/>
      <c r="L10" s="34"/>
      <c r="M10" s="33"/>
      <c r="N10" s="33"/>
    </row>
    <row r="11" spans="1:25">
      <c r="A11" s="37">
        <v>6</v>
      </c>
      <c r="B11" s="47"/>
      <c r="C11" s="34"/>
      <c r="D11" s="34"/>
      <c r="E11" s="34"/>
      <c r="F11" s="34"/>
      <c r="G11" s="34"/>
      <c r="H11" s="34"/>
      <c r="I11" s="34"/>
      <c r="J11" s="34"/>
      <c r="K11" s="34"/>
      <c r="L11" s="34"/>
      <c r="M11" s="33"/>
      <c r="N11" s="33"/>
    </row>
    <row r="12" spans="1:25">
      <c r="A12" s="37">
        <v>7</v>
      </c>
      <c r="B12" s="47"/>
      <c r="C12" s="34"/>
      <c r="D12" s="34"/>
      <c r="E12" s="34"/>
      <c r="F12" s="34"/>
      <c r="G12" s="34"/>
      <c r="H12" s="34"/>
      <c r="I12" s="34"/>
      <c r="J12" s="34"/>
      <c r="K12" s="34"/>
      <c r="L12" s="34"/>
      <c r="M12" s="33"/>
      <c r="N12" s="33"/>
    </row>
    <row r="13" spans="1:25">
      <c r="A13" s="37">
        <v>8</v>
      </c>
      <c r="B13" s="47"/>
      <c r="C13" s="34"/>
      <c r="D13" s="34"/>
      <c r="E13" s="34"/>
      <c r="F13" s="34"/>
      <c r="G13" s="34"/>
      <c r="H13" s="34"/>
      <c r="I13" s="34"/>
      <c r="J13" s="34"/>
      <c r="K13" s="34"/>
      <c r="L13" s="34"/>
      <c r="M13" s="33"/>
      <c r="N13" s="33"/>
    </row>
    <row r="14" spans="1:25">
      <c r="A14" s="37">
        <v>9</v>
      </c>
      <c r="B14" s="47"/>
      <c r="C14" s="34"/>
      <c r="D14" s="34"/>
      <c r="E14" s="34"/>
      <c r="F14" s="34"/>
      <c r="G14" s="34"/>
      <c r="H14" s="34"/>
      <c r="I14" s="34"/>
      <c r="J14" s="34"/>
      <c r="K14" s="34"/>
      <c r="L14" s="34"/>
      <c r="M14" s="33"/>
      <c r="N14" s="33"/>
    </row>
    <row r="15" spans="1:25">
      <c r="A15" s="37">
        <v>10</v>
      </c>
      <c r="B15" s="47"/>
      <c r="C15" s="34"/>
      <c r="D15" s="34"/>
      <c r="E15" s="34"/>
      <c r="F15" s="34"/>
      <c r="G15" s="34"/>
      <c r="H15" s="34"/>
      <c r="I15" s="34"/>
      <c r="J15" s="34"/>
      <c r="K15" s="34"/>
      <c r="L15" s="34"/>
      <c r="M15" s="33"/>
      <c r="N15" s="33"/>
    </row>
    <row r="16" spans="1:25">
      <c r="A16" s="37">
        <v>11</v>
      </c>
      <c r="B16" s="47"/>
      <c r="C16" s="34"/>
      <c r="D16" s="34"/>
      <c r="E16" s="34"/>
      <c r="F16" s="34"/>
      <c r="G16" s="34"/>
      <c r="H16" s="34"/>
      <c r="I16" s="34"/>
      <c r="J16" s="34"/>
      <c r="K16" s="34"/>
      <c r="L16" s="34"/>
      <c r="M16" s="33"/>
      <c r="N16" s="33"/>
    </row>
    <row r="17" spans="1:14">
      <c r="A17" s="37">
        <v>12</v>
      </c>
      <c r="B17" s="47"/>
      <c r="C17" s="34"/>
      <c r="D17" s="34"/>
      <c r="E17" s="34"/>
      <c r="F17" s="34"/>
      <c r="G17" s="34"/>
      <c r="H17" s="34"/>
      <c r="I17" s="34"/>
      <c r="J17" s="34"/>
      <c r="K17" s="34"/>
      <c r="L17" s="34"/>
      <c r="M17" s="33"/>
      <c r="N17" s="33"/>
    </row>
    <row r="18" spans="1:14">
      <c r="A18" s="37">
        <v>13</v>
      </c>
      <c r="B18" s="47"/>
      <c r="C18" s="34"/>
      <c r="D18" s="34"/>
      <c r="E18" s="34"/>
      <c r="F18" s="34"/>
      <c r="G18" s="34"/>
      <c r="H18" s="34"/>
      <c r="I18" s="34"/>
      <c r="J18" s="34"/>
      <c r="K18" s="34"/>
      <c r="L18" s="34"/>
      <c r="M18" s="33"/>
      <c r="N18" s="33"/>
    </row>
    <row r="19" spans="1:14">
      <c r="A19" s="37">
        <v>14</v>
      </c>
      <c r="B19" s="47"/>
      <c r="C19" s="34"/>
      <c r="D19" s="34"/>
      <c r="E19" s="34"/>
      <c r="F19" s="34"/>
      <c r="G19" s="34"/>
      <c r="H19" s="34"/>
      <c r="I19" s="34"/>
      <c r="J19" s="34"/>
      <c r="K19" s="34"/>
      <c r="L19" s="34"/>
      <c r="M19" s="33"/>
      <c r="N19" s="33"/>
    </row>
    <row r="20" spans="1:14">
      <c r="A20" s="37">
        <v>15</v>
      </c>
      <c r="B20" s="47"/>
      <c r="C20" s="34"/>
      <c r="D20" s="34"/>
      <c r="E20" s="34"/>
      <c r="F20" s="34"/>
      <c r="G20" s="34"/>
      <c r="H20" s="34"/>
      <c r="I20" s="34"/>
      <c r="J20" s="34"/>
      <c r="K20" s="34"/>
      <c r="L20" s="34"/>
      <c r="M20" s="33"/>
      <c r="N20" s="33"/>
    </row>
    <row r="21" spans="1:14">
      <c r="A21" s="37">
        <v>16</v>
      </c>
      <c r="B21" s="47"/>
      <c r="C21" s="34"/>
      <c r="D21" s="34"/>
      <c r="E21" s="34"/>
      <c r="F21" s="34"/>
      <c r="G21" s="34"/>
      <c r="H21" s="34"/>
      <c r="I21" s="34"/>
      <c r="J21" s="34"/>
      <c r="K21" s="34"/>
      <c r="L21" s="34"/>
      <c r="M21" s="33"/>
      <c r="N21" s="33"/>
    </row>
    <row r="22" spans="1:14">
      <c r="A22" s="37">
        <v>17</v>
      </c>
      <c r="B22" s="47"/>
      <c r="C22" s="34"/>
      <c r="D22" s="34"/>
      <c r="E22" s="34"/>
      <c r="F22" s="34"/>
      <c r="G22" s="34"/>
      <c r="H22" s="34"/>
      <c r="I22" s="34"/>
      <c r="J22" s="34"/>
      <c r="K22" s="34"/>
      <c r="L22" s="34"/>
      <c r="M22" s="33"/>
      <c r="N22" s="33"/>
    </row>
    <row r="23" spans="1:14">
      <c r="A23" s="37">
        <v>18</v>
      </c>
      <c r="B23" s="47"/>
      <c r="C23" s="34"/>
      <c r="D23" s="34"/>
      <c r="E23" s="34"/>
      <c r="F23" s="34"/>
      <c r="G23" s="34"/>
      <c r="H23" s="34"/>
      <c r="I23" s="34"/>
      <c r="J23" s="34"/>
      <c r="K23" s="34"/>
      <c r="L23" s="34"/>
      <c r="M23" s="33"/>
      <c r="N23" s="33"/>
    </row>
    <row r="24" spans="1:14">
      <c r="A24" s="37">
        <v>19</v>
      </c>
      <c r="B24" s="47"/>
      <c r="C24" s="34"/>
      <c r="D24" s="34"/>
      <c r="E24" s="34"/>
      <c r="F24" s="34"/>
      <c r="G24" s="34"/>
      <c r="H24" s="34"/>
      <c r="I24" s="34"/>
      <c r="J24" s="34"/>
      <c r="K24" s="34"/>
      <c r="L24" s="34"/>
      <c r="M24" s="33"/>
      <c r="N24" s="33"/>
    </row>
    <row r="25" spans="1:14">
      <c r="A25" s="37">
        <v>20</v>
      </c>
      <c r="B25" s="47"/>
      <c r="C25" s="34"/>
      <c r="D25" s="34"/>
      <c r="E25" s="34"/>
      <c r="F25" s="34"/>
      <c r="G25" s="34"/>
      <c r="H25" s="34"/>
      <c r="I25" s="34"/>
      <c r="J25" s="34"/>
      <c r="K25" s="34"/>
      <c r="L25" s="34"/>
      <c r="M25" s="33"/>
      <c r="N25" s="33"/>
    </row>
    <row r="26" spans="1:14" ht="12.75" thickBot="1">
      <c r="A26" s="51" t="s">
        <v>80</v>
      </c>
      <c r="B26" s="49"/>
      <c r="C26" s="24"/>
      <c r="D26" s="24"/>
      <c r="E26" s="24"/>
      <c r="F26" s="24"/>
      <c r="G26" s="24"/>
      <c r="H26" s="24"/>
      <c r="I26" s="24"/>
      <c r="J26" s="24"/>
      <c r="K26" s="24"/>
      <c r="L26" s="24"/>
      <c r="M26" s="31"/>
      <c r="N26" s="31"/>
    </row>
    <row r="27" spans="1:14" ht="12.75" thickBot="1">
      <c r="A27" s="21" t="s">
        <v>0</v>
      </c>
      <c r="B27" s="35"/>
      <c r="C27" s="32"/>
      <c r="D27" s="28"/>
      <c r="E27" s="28"/>
      <c r="F27" s="28"/>
      <c r="G27" s="32"/>
      <c r="H27" s="32"/>
      <c r="I27" s="32"/>
      <c r="J27" s="32"/>
      <c r="K27" s="32"/>
      <c r="L27" s="32"/>
      <c r="M27" s="32"/>
      <c r="N27" s="32"/>
    </row>
    <row r="28" spans="1:14" s="56" customFormat="1">
      <c r="A28" s="1" t="s">
        <v>180</v>
      </c>
      <c r="B28" s="2"/>
      <c r="C28" s="2"/>
      <c r="D28" s="2"/>
      <c r="E28" s="2"/>
      <c r="F28" s="2"/>
      <c r="G28" s="2"/>
      <c r="H28" s="2"/>
      <c r="I28" s="2"/>
      <c r="J28" s="2"/>
      <c r="K28" s="2"/>
      <c r="L28" s="2"/>
    </row>
    <row r="29" spans="1:14">
      <c r="A29" s="15"/>
      <c r="B29" s="15"/>
    </row>
    <row r="30" spans="1:14">
      <c r="A30" s="15"/>
    </row>
    <row r="31" spans="1:14">
      <c r="A31" s="15"/>
    </row>
    <row r="32" spans="1:14">
      <c r="A32" s="15"/>
    </row>
  </sheetData>
  <phoneticPr fontId="12" type="noConversion"/>
  <printOptions horizontalCentered="1"/>
  <pageMargins left="0.25" right="0.25" top="0.75" bottom="0.75" header="0.3" footer="0.3"/>
  <pageSetup paperSize="9" scale="61" orientation="landscape" r:id="rId1"/>
  <headerFooter alignWithMargins="0">
    <oddHeader xml:space="preserve">&amp;C&amp;"Arial,Negrita"&amp;18PROYECTO DE PRESUPUESTO 2021
</oddHeader>
    <oddFooter>&amp;L&amp;"Arial,Negrita"&amp;8PROYECTO DE PRESUPUESTO PARA EL AÑO FISCAL 2020
INFORMACIÓN PARA LA COMISIÓN DE PRESUPUESTO Y CUENTA GENERAL DE LA REPÚBLICA DEL CONGRESO DE LA REPÚBLICA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30">
    <tabColor theme="9" tint="-0.249977111117893"/>
    <pageSetUpPr fitToPage="1"/>
  </sheetPr>
  <dimension ref="A1:Y36"/>
  <sheetViews>
    <sheetView topLeftCell="A3" zoomScale="85" zoomScaleNormal="85" zoomScaleSheetLayoutView="100" workbookViewId="0">
      <selection activeCell="H18" sqref="H18"/>
    </sheetView>
  </sheetViews>
  <sheetFormatPr baseColWidth="10" defaultColWidth="11.42578125" defaultRowHeight="12"/>
  <cols>
    <col min="1" max="1" width="45.7109375" style="3" customWidth="1"/>
    <col min="2" max="2" width="17.42578125" style="3" customWidth="1"/>
    <col min="3" max="3" width="20.28515625" style="60" customWidth="1"/>
    <col min="4" max="4" width="15.7109375" style="3" customWidth="1"/>
    <col min="5" max="5" width="15.42578125" style="3" bestFit="1" customWidth="1"/>
    <col min="6" max="6" width="17.7109375" style="60" customWidth="1"/>
    <col min="7" max="8" width="17.7109375" style="3" customWidth="1"/>
    <col min="9" max="9" width="17.7109375" style="60" customWidth="1"/>
    <col min="10" max="10" width="36.42578125" style="3" customWidth="1"/>
    <col min="11" max="16384" width="11.42578125" style="3"/>
  </cols>
  <sheetData>
    <row r="1" spans="1:25" s="4" customFormat="1" ht="15.75" customHeight="1">
      <c r="A1" s="82" t="s">
        <v>220</v>
      </c>
      <c r="B1" s="82"/>
      <c r="C1" s="82"/>
      <c r="D1" s="82"/>
      <c r="E1" s="82"/>
      <c r="F1" s="82"/>
      <c r="G1" s="82"/>
      <c r="H1" s="82"/>
      <c r="I1" s="82"/>
      <c r="J1" s="82"/>
    </row>
    <row r="2" spans="1:25" s="4" customFormat="1">
      <c r="A2" s="82" t="s">
        <v>565</v>
      </c>
      <c r="B2" s="82"/>
      <c r="C2" s="82"/>
      <c r="D2" s="82"/>
      <c r="E2" s="82"/>
      <c r="F2" s="82"/>
      <c r="G2" s="82"/>
      <c r="H2" s="82"/>
      <c r="I2" s="82"/>
      <c r="J2" s="82"/>
      <c r="K2" s="82"/>
      <c r="L2" s="82"/>
      <c r="M2" s="82"/>
      <c r="N2" s="82"/>
      <c r="O2" s="82"/>
      <c r="P2" s="82"/>
      <c r="Q2" s="82"/>
      <c r="R2" s="82"/>
      <c r="S2" s="82"/>
      <c r="T2" s="82"/>
      <c r="U2" s="82"/>
      <c r="V2" s="82"/>
      <c r="W2" s="82"/>
      <c r="X2" s="82"/>
      <c r="Y2" s="82"/>
    </row>
    <row r="3" spans="1:25" ht="14.25" customHeight="1" thickBot="1">
      <c r="A3" s="82" t="s">
        <v>566</v>
      </c>
      <c r="B3" s="7"/>
      <c r="C3" s="7"/>
      <c r="D3" s="10"/>
      <c r="E3" s="10"/>
      <c r="F3" s="10"/>
      <c r="G3" s="14"/>
    </row>
    <row r="4" spans="1:25" ht="13.5" hidden="1" customHeight="1">
      <c r="A4" s="48" t="s">
        <v>72</v>
      </c>
      <c r="B4" s="50"/>
      <c r="C4" s="50"/>
      <c r="D4" s="20"/>
      <c r="E4" s="20"/>
      <c r="F4" s="64"/>
      <c r="G4" s="20" t="s">
        <v>18</v>
      </c>
      <c r="H4" s="20" t="s">
        <v>73</v>
      </c>
      <c r="I4" s="62"/>
      <c r="J4" s="36"/>
    </row>
    <row r="5" spans="1:25" ht="36.75" thickBot="1">
      <c r="A5" s="96" t="s">
        <v>77</v>
      </c>
      <c r="B5" s="97" t="s">
        <v>76</v>
      </c>
      <c r="C5" s="97" t="s">
        <v>146</v>
      </c>
      <c r="D5" s="95" t="s">
        <v>147</v>
      </c>
      <c r="E5" s="95" t="s">
        <v>1</v>
      </c>
      <c r="F5" s="95" t="s">
        <v>145</v>
      </c>
      <c r="G5" s="97" t="s">
        <v>79</v>
      </c>
      <c r="H5" s="95" t="s">
        <v>107</v>
      </c>
      <c r="I5" s="95" t="s">
        <v>112</v>
      </c>
      <c r="J5" s="95" t="s">
        <v>78</v>
      </c>
    </row>
    <row r="6" spans="1:25" ht="24">
      <c r="A6" s="150" t="s">
        <v>329</v>
      </c>
      <c r="B6" s="130" t="s">
        <v>248</v>
      </c>
      <c r="C6" s="143" t="s">
        <v>325</v>
      </c>
      <c r="D6" s="140" t="s">
        <v>257</v>
      </c>
      <c r="E6" s="131">
        <v>1124184.67</v>
      </c>
      <c r="F6" s="132" t="s">
        <v>250</v>
      </c>
      <c r="G6" s="137" t="s">
        <v>251</v>
      </c>
      <c r="H6" s="134">
        <v>43605</v>
      </c>
      <c r="I6" s="134">
        <v>43647</v>
      </c>
      <c r="J6" s="33"/>
    </row>
    <row r="7" spans="1:25" ht="48">
      <c r="A7" s="150" t="s">
        <v>330</v>
      </c>
      <c r="B7" s="133" t="s">
        <v>253</v>
      </c>
      <c r="C7" s="143" t="s">
        <v>326</v>
      </c>
      <c r="D7" s="140" t="s">
        <v>258</v>
      </c>
      <c r="E7" s="131">
        <v>196508.16</v>
      </c>
      <c r="F7" s="132" t="s">
        <v>259</v>
      </c>
      <c r="G7" s="137" t="s">
        <v>251</v>
      </c>
      <c r="H7" s="134">
        <v>43539</v>
      </c>
      <c r="I7" s="134">
        <v>43539</v>
      </c>
      <c r="J7" s="33"/>
    </row>
    <row r="8" spans="1:25" ht="60">
      <c r="A8" s="150" t="s">
        <v>331</v>
      </c>
      <c r="B8" s="133" t="s">
        <v>253</v>
      </c>
      <c r="C8" s="143" t="s">
        <v>326</v>
      </c>
      <c r="D8" s="140" t="s">
        <v>262</v>
      </c>
      <c r="E8" s="131">
        <v>290000</v>
      </c>
      <c r="F8" s="132" t="s">
        <v>263</v>
      </c>
      <c r="G8" s="137" t="s">
        <v>251</v>
      </c>
      <c r="H8" s="134">
        <v>43822</v>
      </c>
      <c r="I8" s="134">
        <v>43843</v>
      </c>
      <c r="J8" s="33"/>
    </row>
    <row r="9" spans="1:25" ht="36">
      <c r="A9" s="150" t="s">
        <v>332</v>
      </c>
      <c r="B9" s="133" t="s">
        <v>253</v>
      </c>
      <c r="C9" s="143" t="s">
        <v>326</v>
      </c>
      <c r="D9" s="140" t="s">
        <v>264</v>
      </c>
      <c r="E9" s="131">
        <v>0</v>
      </c>
      <c r="F9" s="142" t="s">
        <v>324</v>
      </c>
      <c r="G9" s="137" t="s">
        <v>327</v>
      </c>
      <c r="H9" s="142" t="s">
        <v>324</v>
      </c>
      <c r="I9" s="142" t="s">
        <v>324</v>
      </c>
      <c r="J9" s="144" t="s">
        <v>328</v>
      </c>
    </row>
    <row r="10" spans="1:25" ht="51.75" customHeight="1">
      <c r="A10" s="150" t="s">
        <v>333</v>
      </c>
      <c r="B10" s="130" t="s">
        <v>248</v>
      </c>
      <c r="C10" s="143" t="s">
        <v>326</v>
      </c>
      <c r="D10" s="140" t="s">
        <v>249</v>
      </c>
      <c r="E10" s="131">
        <v>1259108.4099999999</v>
      </c>
      <c r="F10" s="132" t="s">
        <v>250</v>
      </c>
      <c r="G10" s="137" t="s">
        <v>251</v>
      </c>
      <c r="H10" s="134">
        <v>44063</v>
      </c>
      <c r="I10" s="134">
        <v>44105</v>
      </c>
      <c r="J10" s="33"/>
    </row>
    <row r="11" spans="1:25" ht="34.5" customHeight="1">
      <c r="A11" s="151" t="s">
        <v>334</v>
      </c>
      <c r="B11" s="133" t="s">
        <v>253</v>
      </c>
      <c r="C11" s="143" t="s">
        <v>326</v>
      </c>
      <c r="D11" s="140"/>
      <c r="E11" s="136">
        <v>290000</v>
      </c>
      <c r="F11" s="30"/>
      <c r="G11" s="137" t="s">
        <v>255</v>
      </c>
      <c r="H11" s="34"/>
      <c r="I11" s="34"/>
      <c r="J11" s="145" t="s">
        <v>256</v>
      </c>
    </row>
    <row r="12" spans="1:25" ht="24">
      <c r="A12" s="150" t="s">
        <v>335</v>
      </c>
      <c r="B12" s="133" t="s">
        <v>253</v>
      </c>
      <c r="C12" s="143" t="s">
        <v>326</v>
      </c>
      <c r="D12" s="140" t="s">
        <v>252</v>
      </c>
      <c r="E12" s="131">
        <v>246491</v>
      </c>
      <c r="F12" s="132" t="s">
        <v>254</v>
      </c>
      <c r="G12" s="137" t="s">
        <v>251</v>
      </c>
      <c r="H12" s="134">
        <v>44075</v>
      </c>
      <c r="I12" s="134">
        <v>44074</v>
      </c>
      <c r="J12" s="33"/>
    </row>
    <row r="13" spans="1:25" ht="48">
      <c r="A13" s="151" t="s">
        <v>336</v>
      </c>
      <c r="B13" s="133" t="s">
        <v>253</v>
      </c>
      <c r="C13" s="143" t="s">
        <v>326</v>
      </c>
      <c r="D13" s="140" t="s">
        <v>260</v>
      </c>
      <c r="E13" s="131">
        <v>104288.87</v>
      </c>
      <c r="F13" s="132" t="s">
        <v>261</v>
      </c>
      <c r="G13" s="137" t="s">
        <v>251</v>
      </c>
      <c r="H13" s="134">
        <v>43994</v>
      </c>
      <c r="I13" s="134">
        <v>43996</v>
      </c>
      <c r="J13" s="33"/>
    </row>
    <row r="14" spans="1:25" ht="24">
      <c r="A14" s="151" t="s">
        <v>337</v>
      </c>
      <c r="B14" s="130" t="s">
        <v>248</v>
      </c>
      <c r="C14" s="143" t="s">
        <v>325</v>
      </c>
      <c r="D14" s="140">
        <v>2021</v>
      </c>
      <c r="E14" s="131">
        <v>1527607.14</v>
      </c>
      <c r="F14" s="142" t="s">
        <v>324</v>
      </c>
      <c r="G14" s="137" t="s">
        <v>323</v>
      </c>
      <c r="H14" s="142" t="s">
        <v>324</v>
      </c>
      <c r="I14" s="142" t="s">
        <v>324</v>
      </c>
      <c r="J14" s="33"/>
    </row>
    <row r="15" spans="1:25" ht="25.5" customHeight="1">
      <c r="A15" s="151" t="s">
        <v>338</v>
      </c>
      <c r="B15" s="133" t="s">
        <v>253</v>
      </c>
      <c r="C15" s="143" t="s">
        <v>326</v>
      </c>
      <c r="D15" s="140">
        <v>2021</v>
      </c>
      <c r="E15" s="141">
        <v>124690.98</v>
      </c>
      <c r="F15" s="142" t="s">
        <v>324</v>
      </c>
      <c r="G15" s="137" t="s">
        <v>323</v>
      </c>
      <c r="H15" s="142" t="s">
        <v>324</v>
      </c>
      <c r="I15" s="142" t="s">
        <v>324</v>
      </c>
      <c r="J15" s="33"/>
    </row>
    <row r="16" spans="1:25" ht="33.75" customHeight="1">
      <c r="A16" s="150" t="s">
        <v>339</v>
      </c>
      <c r="B16" s="133" t="s">
        <v>253</v>
      </c>
      <c r="C16" s="143" t="s">
        <v>326</v>
      </c>
      <c r="D16" s="140">
        <v>2021</v>
      </c>
      <c r="E16" s="131">
        <v>323744.46999999997</v>
      </c>
      <c r="F16" s="142" t="s">
        <v>324</v>
      </c>
      <c r="G16" s="137" t="s">
        <v>323</v>
      </c>
      <c r="H16" s="142" t="s">
        <v>324</v>
      </c>
      <c r="I16" s="142" t="s">
        <v>324</v>
      </c>
      <c r="J16" s="33"/>
    </row>
    <row r="17" spans="1:10" ht="30" customHeight="1">
      <c r="A17" s="151" t="s">
        <v>340</v>
      </c>
      <c r="B17" s="133" t="s">
        <v>253</v>
      </c>
      <c r="C17" s="143" t="s">
        <v>326</v>
      </c>
      <c r="D17" s="140">
        <v>2021</v>
      </c>
      <c r="E17" s="131">
        <v>290000</v>
      </c>
      <c r="F17" s="142" t="s">
        <v>324</v>
      </c>
      <c r="G17" s="137" t="s">
        <v>323</v>
      </c>
      <c r="H17" s="142" t="s">
        <v>324</v>
      </c>
      <c r="I17" s="142" t="s">
        <v>324</v>
      </c>
      <c r="J17" s="33"/>
    </row>
    <row r="18" spans="1:10" ht="32.25" customHeight="1" thickBot="1">
      <c r="A18" s="150" t="s">
        <v>341</v>
      </c>
      <c r="B18" s="133" t="s">
        <v>253</v>
      </c>
      <c r="C18" s="143" t="s">
        <v>326</v>
      </c>
      <c r="D18" s="19">
        <v>2021</v>
      </c>
      <c r="E18" s="131">
        <v>173000</v>
      </c>
      <c r="F18" s="142" t="s">
        <v>324</v>
      </c>
      <c r="G18" s="137" t="s">
        <v>323</v>
      </c>
      <c r="H18" s="142" t="s">
        <v>324</v>
      </c>
      <c r="I18" s="142" t="s">
        <v>324</v>
      </c>
      <c r="J18" s="33"/>
    </row>
    <row r="19" spans="1:10" ht="12.75" thickBot="1">
      <c r="A19" s="65" t="s">
        <v>0</v>
      </c>
      <c r="B19" s="35"/>
      <c r="C19" s="25"/>
      <c r="D19" s="63"/>
      <c r="E19" s="61"/>
      <c r="F19" s="61"/>
      <c r="G19" s="32"/>
      <c r="H19" s="28"/>
      <c r="I19" s="28"/>
      <c r="J19" s="32"/>
    </row>
    <row r="20" spans="1:10">
      <c r="A20" s="19"/>
      <c r="B20" s="19"/>
      <c r="C20" s="19"/>
      <c r="D20" s="19"/>
      <c r="E20" s="19"/>
      <c r="F20" s="19"/>
      <c r="G20" s="2"/>
    </row>
    <row r="21" spans="1:10">
      <c r="A21" s="15"/>
      <c r="B21" s="15"/>
      <c r="C21" s="15"/>
      <c r="D21" s="15"/>
      <c r="E21" s="15"/>
      <c r="F21" s="15"/>
      <c r="G21" s="2"/>
    </row>
    <row r="22" spans="1:10">
      <c r="A22" s="15"/>
    </row>
    <row r="23" spans="1:10">
      <c r="A23" s="15"/>
    </row>
    <row r="24" spans="1:10" ht="12.75">
      <c r="A24" s="128"/>
    </row>
    <row r="25" spans="1:10" ht="12.75">
      <c r="A25" s="128"/>
    </row>
    <row r="26" spans="1:10" ht="12.75">
      <c r="A26" s="129"/>
    </row>
    <row r="27" spans="1:10" ht="12.75">
      <c r="A27" s="129"/>
    </row>
    <row r="28" spans="1:10" ht="12.75">
      <c r="A28" s="128"/>
    </row>
    <row r="31" spans="1:10">
      <c r="A31" s="6"/>
    </row>
    <row r="32" spans="1:10" ht="12.75">
      <c r="A32" s="146"/>
    </row>
    <row r="33" spans="1:1" ht="12.75">
      <c r="A33" s="146"/>
    </row>
    <row r="34" spans="1:1" ht="12.75">
      <c r="A34" s="146"/>
    </row>
    <row r="35" spans="1:1">
      <c r="A35" s="6"/>
    </row>
    <row r="36" spans="1:1">
      <c r="A36" s="6"/>
    </row>
  </sheetData>
  <phoneticPr fontId="12" type="noConversion"/>
  <printOptions horizontalCentered="1"/>
  <pageMargins left="0.19685039370078741" right="0.19685039370078741" top="0.74803149606299213" bottom="0.74803149606299213" header="0.31496062992125984" footer="0.31496062992125984"/>
  <pageSetup paperSize="9" scale="66"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31">
    <tabColor theme="9" tint="-0.249977111117893"/>
    <pageSetUpPr fitToPage="1"/>
  </sheetPr>
  <dimension ref="A1:W35"/>
  <sheetViews>
    <sheetView zoomScale="55" zoomScaleNormal="55" zoomScaleSheetLayoutView="100" zoomScalePageLayoutView="85" workbookViewId="0">
      <selection activeCell="A2" sqref="A2"/>
    </sheetView>
  </sheetViews>
  <sheetFormatPr baseColWidth="10" defaultColWidth="11.42578125" defaultRowHeight="12"/>
  <cols>
    <col min="1" max="1" width="35.7109375" style="3" customWidth="1"/>
    <col min="2" max="2" width="30.7109375" style="3" customWidth="1"/>
    <col min="3" max="3" width="31.140625" style="81" customWidth="1"/>
    <col min="4" max="4" width="23.28515625" style="3" customWidth="1"/>
    <col min="5" max="5" width="18.140625" style="69" customWidth="1"/>
    <col min="6" max="6" width="19.140625" style="3" customWidth="1"/>
    <col min="7" max="7" width="54.7109375" style="3" customWidth="1"/>
    <col min="8" max="8" width="40.28515625" style="3" customWidth="1"/>
    <col min="9" max="16384" width="11.42578125" style="3"/>
  </cols>
  <sheetData>
    <row r="1" spans="1:23" s="4" customFormat="1">
      <c r="A1" s="82" t="s">
        <v>221</v>
      </c>
      <c r="B1" s="82"/>
      <c r="C1" s="82"/>
      <c r="D1" s="82"/>
      <c r="E1" s="82"/>
      <c r="F1" s="82"/>
      <c r="G1" s="82"/>
    </row>
    <row r="2" spans="1:23" s="4" customFormat="1">
      <c r="A2" s="82" t="s">
        <v>565</v>
      </c>
      <c r="B2" s="82"/>
      <c r="C2" s="82"/>
      <c r="D2" s="82"/>
      <c r="E2" s="82"/>
      <c r="F2" s="82"/>
      <c r="G2" s="82"/>
      <c r="H2" s="82"/>
      <c r="I2" s="82"/>
      <c r="J2" s="82"/>
      <c r="K2" s="82"/>
      <c r="L2" s="82"/>
      <c r="M2" s="82"/>
      <c r="N2" s="82"/>
      <c r="O2" s="82"/>
      <c r="P2" s="82"/>
      <c r="Q2" s="82"/>
      <c r="R2" s="82"/>
      <c r="S2" s="82"/>
      <c r="T2" s="82"/>
      <c r="U2" s="82"/>
      <c r="V2" s="82"/>
      <c r="W2" s="82"/>
    </row>
    <row r="3" spans="1:23" ht="12.75" thickBot="1">
      <c r="A3" s="82" t="s">
        <v>566</v>
      </c>
      <c r="B3" s="10"/>
      <c r="C3" s="10"/>
      <c r="D3" s="14"/>
      <c r="E3" s="14"/>
      <c r="F3" s="14"/>
    </row>
    <row r="4" spans="1:23" ht="49.5" customHeight="1" thickBot="1">
      <c r="A4" s="587" t="s">
        <v>19</v>
      </c>
      <c r="B4" s="587" t="s">
        <v>181</v>
      </c>
      <c r="C4" s="587" t="s">
        <v>182</v>
      </c>
      <c r="D4" s="152" t="s">
        <v>269</v>
      </c>
      <c r="E4" s="152" t="s">
        <v>284</v>
      </c>
      <c r="F4" s="97" t="s">
        <v>270</v>
      </c>
      <c r="G4" s="589" t="s">
        <v>33</v>
      </c>
      <c r="H4" s="589" t="s">
        <v>86</v>
      </c>
    </row>
    <row r="5" spans="1:23" ht="36" customHeight="1" thickBot="1">
      <c r="A5" s="588"/>
      <c r="B5" s="588"/>
      <c r="C5" s="588"/>
      <c r="D5" s="98" t="s">
        <v>179</v>
      </c>
      <c r="E5" s="98" t="s">
        <v>179</v>
      </c>
      <c r="F5" s="98" t="s">
        <v>179</v>
      </c>
      <c r="G5" s="590"/>
      <c r="H5" s="590"/>
    </row>
    <row r="6" spans="1:23" ht="172.5" customHeight="1">
      <c r="A6" s="135" t="s">
        <v>267</v>
      </c>
      <c r="B6" s="37" t="s">
        <v>80</v>
      </c>
      <c r="C6" s="137" t="s">
        <v>265</v>
      </c>
      <c r="D6" s="154">
        <v>26000</v>
      </c>
      <c r="E6" s="155"/>
      <c r="F6" s="156"/>
      <c r="G6" s="161" t="s">
        <v>274</v>
      </c>
      <c r="H6" s="161" t="s">
        <v>271</v>
      </c>
    </row>
    <row r="7" spans="1:23" ht="204" customHeight="1">
      <c r="A7" s="135" t="s">
        <v>268</v>
      </c>
      <c r="B7" s="37" t="s">
        <v>80</v>
      </c>
      <c r="C7" s="137" t="s">
        <v>266</v>
      </c>
      <c r="D7" s="154">
        <v>7500</v>
      </c>
      <c r="E7" s="157"/>
      <c r="F7" s="156"/>
      <c r="G7" s="161" t="s">
        <v>272</v>
      </c>
      <c r="H7" s="161" t="s">
        <v>273</v>
      </c>
    </row>
    <row r="8" spans="1:23" ht="126.75" customHeight="1">
      <c r="A8" s="135" t="s">
        <v>275</v>
      </c>
      <c r="B8" s="137" t="s">
        <v>281</v>
      </c>
      <c r="C8" s="37" t="s">
        <v>80</v>
      </c>
      <c r="D8" s="158"/>
      <c r="E8" s="157">
        <v>34000</v>
      </c>
      <c r="F8" s="159"/>
      <c r="G8" s="161" t="s">
        <v>297</v>
      </c>
      <c r="H8" s="161" t="s">
        <v>299</v>
      </c>
    </row>
    <row r="9" spans="1:23" ht="96">
      <c r="A9" s="135" t="s">
        <v>276</v>
      </c>
      <c r="B9" s="137" t="s">
        <v>281</v>
      </c>
      <c r="C9" s="37" t="s">
        <v>80</v>
      </c>
      <c r="D9" s="158"/>
      <c r="E9" s="157">
        <v>34000</v>
      </c>
      <c r="F9" s="160"/>
      <c r="G9" s="161" t="s">
        <v>300</v>
      </c>
      <c r="H9" s="161" t="s">
        <v>298</v>
      </c>
    </row>
    <row r="10" spans="1:23" ht="290.25" customHeight="1">
      <c r="A10" s="135" t="s">
        <v>277</v>
      </c>
      <c r="B10" s="137" t="s">
        <v>282</v>
      </c>
      <c r="C10" s="37" t="s">
        <v>80</v>
      </c>
      <c r="D10" s="158"/>
      <c r="E10" s="157">
        <v>17405</v>
      </c>
      <c r="F10" s="160"/>
      <c r="G10" s="161" t="s">
        <v>302</v>
      </c>
      <c r="H10" s="161" t="s">
        <v>301</v>
      </c>
    </row>
    <row r="11" spans="1:23" ht="232.5" customHeight="1">
      <c r="A11" s="135" t="s">
        <v>278</v>
      </c>
      <c r="B11" s="137" t="s">
        <v>282</v>
      </c>
      <c r="C11" s="37"/>
      <c r="D11" s="158"/>
      <c r="E11" s="157">
        <v>15635</v>
      </c>
      <c r="F11" s="160"/>
      <c r="G11" s="161" t="s">
        <v>304</v>
      </c>
      <c r="H11" s="161" t="s">
        <v>303</v>
      </c>
    </row>
    <row r="12" spans="1:23" ht="356.25" customHeight="1">
      <c r="A12" s="135" t="s">
        <v>279</v>
      </c>
      <c r="B12" s="137" t="s">
        <v>283</v>
      </c>
      <c r="C12" s="37"/>
      <c r="D12" s="158"/>
      <c r="E12" s="157">
        <v>14500</v>
      </c>
      <c r="F12" s="160"/>
      <c r="G12" s="161" t="s">
        <v>306</v>
      </c>
      <c r="H12" s="161" t="s">
        <v>305</v>
      </c>
    </row>
    <row r="13" spans="1:23" ht="370.5" customHeight="1">
      <c r="A13" s="135" t="s">
        <v>280</v>
      </c>
      <c r="B13" s="137" t="s">
        <v>283</v>
      </c>
      <c r="C13" s="37"/>
      <c r="D13" s="158"/>
      <c r="E13" s="157">
        <v>2900</v>
      </c>
      <c r="F13" s="160"/>
      <c r="G13" s="161" t="s">
        <v>308</v>
      </c>
      <c r="H13" s="161" t="s">
        <v>307</v>
      </c>
    </row>
    <row r="14" spans="1:23" ht="127.5" customHeight="1">
      <c r="A14" s="135" t="s">
        <v>285</v>
      </c>
      <c r="B14" s="37"/>
      <c r="C14" s="137" t="s">
        <v>292</v>
      </c>
      <c r="D14" s="158"/>
      <c r="E14" s="157">
        <v>7000</v>
      </c>
      <c r="F14" s="160"/>
      <c r="G14" s="161" t="s">
        <v>310</v>
      </c>
      <c r="H14" s="161" t="s">
        <v>309</v>
      </c>
    </row>
    <row r="15" spans="1:23" s="81" customFormat="1" ht="268.5" customHeight="1">
      <c r="A15" s="135" t="s">
        <v>286</v>
      </c>
      <c r="B15" s="37"/>
      <c r="C15" s="137" t="s">
        <v>293</v>
      </c>
      <c r="D15" s="158"/>
      <c r="E15" s="157">
        <v>13650</v>
      </c>
      <c r="F15" s="160"/>
      <c r="G15" s="161" t="s">
        <v>312</v>
      </c>
      <c r="H15" s="161" t="s">
        <v>311</v>
      </c>
    </row>
    <row r="16" spans="1:23" s="81" customFormat="1" ht="182.25" customHeight="1">
      <c r="A16" s="135" t="s">
        <v>287</v>
      </c>
      <c r="B16" s="37"/>
      <c r="C16" s="137" t="s">
        <v>294</v>
      </c>
      <c r="D16" s="158"/>
      <c r="E16" s="157">
        <v>8000</v>
      </c>
      <c r="F16" s="160"/>
      <c r="G16" s="161" t="s">
        <v>314</v>
      </c>
      <c r="H16" s="161" t="s">
        <v>313</v>
      </c>
    </row>
    <row r="17" spans="1:8" s="81" customFormat="1" ht="125.25" customHeight="1">
      <c r="A17" s="135" t="s">
        <v>288</v>
      </c>
      <c r="B17" s="37"/>
      <c r="C17" s="137" t="s">
        <v>294</v>
      </c>
      <c r="D17" s="158"/>
      <c r="E17" s="157">
        <v>5500</v>
      </c>
      <c r="F17" s="160"/>
      <c r="G17" s="161" t="s">
        <v>316</v>
      </c>
      <c r="H17" s="161" t="s">
        <v>315</v>
      </c>
    </row>
    <row r="18" spans="1:8" s="81" customFormat="1" ht="134.25" customHeight="1">
      <c r="A18" s="135" t="s">
        <v>289</v>
      </c>
      <c r="B18" s="37"/>
      <c r="C18" s="137" t="s">
        <v>295</v>
      </c>
      <c r="D18" s="158"/>
      <c r="E18" s="157">
        <v>8000</v>
      </c>
      <c r="F18" s="160"/>
      <c r="G18" s="161" t="s">
        <v>318</v>
      </c>
      <c r="H18" s="161" t="s">
        <v>317</v>
      </c>
    </row>
    <row r="19" spans="1:8" s="81" customFormat="1" ht="365.25" customHeight="1">
      <c r="A19" s="135" t="s">
        <v>290</v>
      </c>
      <c r="B19" s="37"/>
      <c r="C19" s="137" t="s">
        <v>296</v>
      </c>
      <c r="D19" s="158"/>
      <c r="E19" s="157">
        <v>2400</v>
      </c>
      <c r="F19" s="160"/>
      <c r="G19" s="161" t="s">
        <v>320</v>
      </c>
      <c r="H19" s="161" t="s">
        <v>319</v>
      </c>
    </row>
    <row r="20" spans="1:8" s="81" customFormat="1" ht="264.75" customHeight="1" thickBot="1">
      <c r="A20" s="135" t="s">
        <v>291</v>
      </c>
      <c r="B20" s="37"/>
      <c r="C20" s="137" t="s">
        <v>296</v>
      </c>
      <c r="D20" s="158"/>
      <c r="E20" s="157">
        <v>1600</v>
      </c>
      <c r="F20" s="160"/>
      <c r="G20" s="161" t="s">
        <v>322</v>
      </c>
      <c r="H20" s="161" t="s">
        <v>321</v>
      </c>
    </row>
    <row r="21" spans="1:8" ht="12.75" thickBot="1">
      <c r="A21" s="65" t="s">
        <v>20</v>
      </c>
      <c r="B21" s="35"/>
      <c r="C21" s="35"/>
      <c r="D21" s="26"/>
      <c r="E21" s="27"/>
      <c r="F21" s="107"/>
      <c r="G21" s="29"/>
      <c r="H21" s="29"/>
    </row>
    <row r="22" spans="1:8">
      <c r="A22" s="19"/>
      <c r="B22" s="19"/>
      <c r="C22" s="19"/>
      <c r="D22" s="2"/>
      <c r="E22" s="2"/>
      <c r="F22" s="2"/>
    </row>
    <row r="23" spans="1:8">
      <c r="A23" s="15" t="s">
        <v>34</v>
      </c>
      <c r="B23" s="15"/>
      <c r="C23" s="15"/>
      <c r="D23" s="2"/>
      <c r="E23" s="2"/>
      <c r="F23" s="2"/>
    </row>
    <row r="24" spans="1:8">
      <c r="A24" s="1" t="s">
        <v>87</v>
      </c>
      <c r="B24" s="1"/>
      <c r="C24" s="1"/>
      <c r="D24" s="2"/>
      <c r="E24" s="2"/>
      <c r="F24" s="2"/>
    </row>
    <row r="27" spans="1:8" ht="12.75">
      <c r="A27" s="139"/>
    </row>
    <row r="28" spans="1:8" ht="12.75">
      <c r="A28" s="138"/>
    </row>
    <row r="29" spans="1:8" ht="12.75">
      <c r="A29" s="139"/>
    </row>
    <row r="30" spans="1:8" ht="12.75">
      <c r="A30" s="138"/>
    </row>
    <row r="31" spans="1:8" ht="12.75">
      <c r="A31" s="138"/>
    </row>
    <row r="32" spans="1:8" ht="12.75">
      <c r="A32" s="139"/>
    </row>
    <row r="33" spans="1:1" ht="12.75">
      <c r="A33" s="138"/>
    </row>
    <row r="34" spans="1:1" ht="12.75">
      <c r="A34" s="139"/>
    </row>
    <row r="35" spans="1:1" ht="12.75">
      <c r="A35" s="138"/>
    </row>
  </sheetData>
  <mergeCells count="5">
    <mergeCell ref="B4:B5"/>
    <mergeCell ref="H4:H5"/>
    <mergeCell ref="A4:A5"/>
    <mergeCell ref="G4:G5"/>
    <mergeCell ref="C4:C5"/>
  </mergeCells>
  <phoneticPr fontId="0" type="noConversion"/>
  <printOptions horizontalCentered="1"/>
  <pageMargins left="0.19685039370078741" right="0.19685039370078741" top="0.74803149606299213" bottom="0.74803149606299213" header="0.31496062992125984" footer="0.31496062992125984"/>
  <pageSetup paperSize="9" scale="58" fitToHeight="8" orientation="landscape" r:id="rId1"/>
  <headerFooter alignWithMargins="0">
    <oddHeader xml:space="preserve">&amp;C&amp;"Arial,Negrita"&amp;18PROYECTO DE PRESUPUESTO 2021
</oddHeader>
    <oddFooter>&amp;L&amp;"Arial,Negrita"&amp;8PROYECTO DE PRESUPUESTO PARA EL AÑO FISCAL 2020
INFORMACIÓN PARA LA COMISIÓN DE PRESUPUESTO Y CUENTA GENERAL DE LA REPÚBLICA DEL CONGRESO DE LA REPÚBLICA</oddFooter>
  </headerFooter>
  <colBreaks count="1" manualBreakCount="1">
    <brk id="8"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249977111117893"/>
    <pageSetUpPr fitToPage="1"/>
  </sheetPr>
  <dimension ref="A1:V29"/>
  <sheetViews>
    <sheetView zoomScaleNormal="100" zoomScaleSheetLayoutView="100" zoomScalePageLayoutView="166" workbookViewId="0">
      <selection activeCell="A3" sqref="A3"/>
    </sheetView>
  </sheetViews>
  <sheetFormatPr baseColWidth="10" defaultColWidth="11.42578125" defaultRowHeight="12"/>
  <cols>
    <col min="1" max="1" width="41.85546875" style="108" bestFit="1" customWidth="1"/>
    <col min="2" max="2" width="23.5703125" style="108" customWidth="1"/>
    <col min="3" max="3" width="35.42578125" style="108" customWidth="1"/>
    <col min="4" max="8" width="15.7109375" style="108" customWidth="1"/>
    <col min="9" max="16384" width="11.42578125" style="108"/>
  </cols>
  <sheetData>
    <row r="1" spans="1:22" s="180" customFormat="1" ht="15.75">
      <c r="A1" s="179" t="s">
        <v>222</v>
      </c>
    </row>
    <row r="2" spans="1:22" s="183" customFormat="1" ht="15.75">
      <c r="A2" s="179" t="s">
        <v>565</v>
      </c>
      <c r="B2" s="182"/>
      <c r="C2" s="182"/>
      <c r="D2" s="182"/>
      <c r="E2" s="182"/>
      <c r="F2" s="182"/>
      <c r="G2" s="182"/>
      <c r="H2" s="182"/>
      <c r="I2" s="182"/>
      <c r="J2" s="182"/>
      <c r="K2" s="182"/>
      <c r="L2" s="182"/>
      <c r="M2" s="182"/>
      <c r="N2" s="182"/>
      <c r="O2" s="182"/>
      <c r="P2" s="182"/>
      <c r="Q2" s="182"/>
      <c r="R2" s="182"/>
      <c r="S2" s="182"/>
      <c r="T2" s="182"/>
      <c r="U2" s="182"/>
      <c r="V2" s="182"/>
    </row>
    <row r="3" spans="1:22" ht="12.75" thickBot="1">
      <c r="A3" s="179" t="s">
        <v>566</v>
      </c>
    </row>
    <row r="4" spans="1:22" ht="12.75" thickBot="1">
      <c r="A4" s="591" t="s">
        <v>190</v>
      </c>
      <c r="B4" s="591" t="s">
        <v>82</v>
      </c>
      <c r="C4" s="593" t="s">
        <v>189</v>
      </c>
      <c r="D4" s="594"/>
      <c r="E4" s="594"/>
      <c r="F4" s="594"/>
      <c r="G4" s="594"/>
      <c r="H4" s="594"/>
    </row>
    <row r="5" spans="1:22" s="184" customFormat="1" ht="13.5" customHeight="1" thickBot="1">
      <c r="A5" s="592"/>
      <c r="B5" s="592"/>
      <c r="C5" s="123" t="s">
        <v>188</v>
      </c>
      <c r="D5" s="149" t="s">
        <v>187</v>
      </c>
      <c r="E5" s="122" t="s">
        <v>186</v>
      </c>
      <c r="F5" s="121" t="s">
        <v>185</v>
      </c>
      <c r="G5" s="121" t="s">
        <v>375</v>
      </c>
      <c r="H5" s="121" t="s">
        <v>376</v>
      </c>
    </row>
    <row r="6" spans="1:22">
      <c r="A6" s="120"/>
      <c r="B6" s="119"/>
      <c r="C6" s="117"/>
      <c r="D6" s="185"/>
      <c r="E6" s="118"/>
      <c r="F6" s="117"/>
      <c r="G6" s="117"/>
      <c r="H6" s="117"/>
    </row>
    <row r="7" spans="1:22">
      <c r="A7" s="114" t="s">
        <v>21</v>
      </c>
      <c r="B7" s="186" t="s">
        <v>377</v>
      </c>
      <c r="C7" s="187" t="s">
        <v>378</v>
      </c>
      <c r="D7" s="188" t="s">
        <v>379</v>
      </c>
      <c r="E7" s="189">
        <v>2003</v>
      </c>
      <c r="F7" s="187" t="s">
        <v>380</v>
      </c>
      <c r="G7" s="117">
        <v>2300202.94</v>
      </c>
      <c r="H7" s="117">
        <v>65640.479999999996</v>
      </c>
    </row>
    <row r="8" spans="1:22">
      <c r="A8" s="114"/>
      <c r="B8" s="186"/>
      <c r="C8" s="187"/>
      <c r="D8" s="188"/>
      <c r="E8" s="189"/>
      <c r="F8" s="187"/>
      <c r="G8" s="117"/>
      <c r="H8" s="117"/>
    </row>
    <row r="9" spans="1:22">
      <c r="A9" s="114" t="s">
        <v>381</v>
      </c>
      <c r="B9" s="186" t="s">
        <v>377</v>
      </c>
      <c r="C9" s="187" t="s">
        <v>378</v>
      </c>
      <c r="D9" s="188" t="s">
        <v>379</v>
      </c>
      <c r="E9" s="189">
        <v>2013</v>
      </c>
      <c r="F9" s="187" t="s">
        <v>382</v>
      </c>
      <c r="G9" s="117">
        <v>19450</v>
      </c>
      <c r="H9" s="117">
        <v>0</v>
      </c>
    </row>
    <row r="10" spans="1:22">
      <c r="A10" s="114"/>
      <c r="B10" s="186"/>
      <c r="C10" s="187"/>
      <c r="D10" s="188"/>
      <c r="E10" s="190"/>
      <c r="F10" s="187"/>
      <c r="G10" s="117"/>
      <c r="H10" s="117"/>
    </row>
    <row r="11" spans="1:22">
      <c r="A11" s="114" t="s">
        <v>22</v>
      </c>
      <c r="B11" s="186" t="s">
        <v>377</v>
      </c>
      <c r="C11" s="187" t="s">
        <v>378</v>
      </c>
      <c r="D11" s="188" t="s">
        <v>383</v>
      </c>
      <c r="E11" s="189">
        <v>2001</v>
      </c>
      <c r="F11" s="187" t="s">
        <v>380</v>
      </c>
      <c r="G11" s="117">
        <v>3055.5</v>
      </c>
      <c r="H11" s="117">
        <v>37403.699999999997</v>
      </c>
    </row>
    <row r="12" spans="1:22">
      <c r="A12" s="114"/>
      <c r="B12" s="191"/>
      <c r="C12" s="117"/>
      <c r="D12" s="185"/>
      <c r="E12" s="189"/>
      <c r="F12" s="117"/>
      <c r="G12" s="117"/>
      <c r="H12" s="117"/>
    </row>
    <row r="13" spans="1:22">
      <c r="A13" s="114" t="s">
        <v>23</v>
      </c>
      <c r="B13" s="191"/>
      <c r="C13" s="117"/>
      <c r="D13" s="185"/>
      <c r="E13" s="189"/>
      <c r="F13" s="117"/>
      <c r="G13" s="117"/>
      <c r="H13" s="117"/>
    </row>
    <row r="14" spans="1:22">
      <c r="A14" s="114" t="s">
        <v>184</v>
      </c>
      <c r="B14" s="191"/>
      <c r="C14" s="117"/>
      <c r="D14" s="185"/>
      <c r="E14" s="189"/>
      <c r="F14" s="117"/>
      <c r="G14" s="117"/>
      <c r="H14" s="117"/>
    </row>
    <row r="15" spans="1:22">
      <c r="A15" s="114"/>
      <c r="B15" s="191"/>
      <c r="C15" s="117"/>
      <c r="D15" s="185"/>
      <c r="E15" s="189"/>
      <c r="F15" s="117"/>
      <c r="G15" s="117"/>
      <c r="H15" s="117"/>
    </row>
    <row r="16" spans="1:22">
      <c r="A16" s="114" t="s">
        <v>24</v>
      </c>
      <c r="B16" s="191"/>
      <c r="C16" s="117"/>
      <c r="D16" s="185"/>
      <c r="E16" s="189"/>
      <c r="F16" s="117"/>
      <c r="G16" s="117"/>
      <c r="H16" s="117"/>
    </row>
    <row r="17" spans="1:8">
      <c r="A17" s="114"/>
      <c r="B17" s="191"/>
      <c r="C17" s="117"/>
      <c r="D17" s="185"/>
      <c r="E17" s="189"/>
      <c r="F17" s="117"/>
      <c r="G17" s="117"/>
      <c r="H17" s="117"/>
    </row>
    <row r="18" spans="1:8">
      <c r="A18" s="114" t="s">
        <v>25</v>
      </c>
      <c r="B18" s="191"/>
      <c r="C18" s="117"/>
      <c r="D18" s="185"/>
      <c r="E18" s="189"/>
      <c r="F18" s="117"/>
      <c r="G18" s="117"/>
      <c r="H18" s="117"/>
    </row>
    <row r="19" spans="1:8">
      <c r="A19" s="114"/>
      <c r="B19" s="191"/>
      <c r="C19" s="117"/>
      <c r="D19" s="185"/>
      <c r="E19" s="189"/>
      <c r="F19" s="117"/>
      <c r="G19" s="117"/>
      <c r="H19" s="117"/>
    </row>
    <row r="20" spans="1:8">
      <c r="A20" s="114" t="s">
        <v>29</v>
      </c>
      <c r="B20" s="113"/>
      <c r="C20" s="117"/>
      <c r="D20" s="185"/>
      <c r="E20" s="189"/>
      <c r="F20" s="117"/>
      <c r="G20" s="117"/>
      <c r="H20" s="117"/>
    </row>
    <row r="21" spans="1:8">
      <c r="A21" s="114" t="s">
        <v>30</v>
      </c>
      <c r="B21" s="113"/>
      <c r="C21" s="117"/>
      <c r="D21" s="185"/>
      <c r="E21" s="189"/>
      <c r="F21" s="117"/>
      <c r="G21" s="117"/>
      <c r="H21" s="117"/>
    </row>
    <row r="22" spans="1:8">
      <c r="A22" s="114" t="s">
        <v>26</v>
      </c>
      <c r="B22" s="113"/>
      <c r="C22" s="117"/>
      <c r="D22" s="185"/>
      <c r="E22" s="189"/>
      <c r="F22" s="117"/>
      <c r="G22" s="117"/>
      <c r="H22" s="117"/>
    </row>
    <row r="23" spans="1:8">
      <c r="A23" s="114" t="s">
        <v>27</v>
      </c>
      <c r="B23" s="113"/>
      <c r="C23" s="117"/>
      <c r="D23" s="185"/>
      <c r="E23" s="189"/>
      <c r="F23" s="117"/>
      <c r="G23" s="117"/>
      <c r="H23" s="117"/>
    </row>
    <row r="24" spans="1:8">
      <c r="A24" s="114" t="s">
        <v>28</v>
      </c>
      <c r="B24" s="113"/>
      <c r="C24" s="117"/>
      <c r="D24" s="185"/>
      <c r="E24" s="189"/>
      <c r="F24" s="117"/>
      <c r="G24" s="117"/>
      <c r="H24" s="117"/>
    </row>
    <row r="25" spans="1:8">
      <c r="A25" s="114" t="s">
        <v>183</v>
      </c>
      <c r="B25" s="113"/>
      <c r="C25" s="117"/>
      <c r="D25" s="185"/>
      <c r="E25" s="189"/>
      <c r="F25" s="117"/>
      <c r="G25" s="117"/>
      <c r="H25" s="117"/>
    </row>
    <row r="26" spans="1:8" ht="12.75" thickBot="1">
      <c r="A26" s="116"/>
      <c r="B26" s="115"/>
      <c r="C26" s="113"/>
      <c r="E26" s="192"/>
      <c r="F26" s="113"/>
      <c r="G26" s="113"/>
      <c r="H26" s="113"/>
    </row>
    <row r="27" spans="1:8" ht="12.75" thickBot="1">
      <c r="A27" s="112" t="s">
        <v>0</v>
      </c>
      <c r="B27" s="111"/>
      <c r="C27" s="110"/>
      <c r="D27" s="110"/>
      <c r="E27" s="110"/>
      <c r="F27" s="110"/>
      <c r="G27" s="110"/>
      <c r="H27" s="109"/>
    </row>
    <row r="28" spans="1:8">
      <c r="A28" s="108" t="s">
        <v>223</v>
      </c>
    </row>
    <row r="29" spans="1:8">
      <c r="A29" s="108" t="s">
        <v>224</v>
      </c>
    </row>
  </sheetData>
  <mergeCells count="3">
    <mergeCell ref="A4:A5"/>
    <mergeCell ref="B4:B5"/>
    <mergeCell ref="C4:H4"/>
  </mergeCells>
  <printOptions horizontalCentered="1"/>
  <pageMargins left="0.25" right="0.25" top="0.75" bottom="0.75" header="0.3" footer="0.3"/>
  <pageSetup paperSize="9" scale="81" orientation="landscape" r:id="rId1"/>
  <headerFooter alignWithMargins="0">
    <oddHeader xml:space="preserve">&amp;C&amp;"Arial,Negrita"&amp;18PROYECTO DE PRESUPUESTO 2021
</oddHeader>
    <oddFooter>&amp;L&amp;"Arial,Negrita"&amp;8PROYECTO DE PRESUPUESTO PARA EL AÑO FISCAL 2020
INFORMACIÓN PARA LA COMISIÓN DE PRESUPUESTO Y CUENTA GENERAL DE LA REPÚBLICA DEL CONGRESO DE LA REPÚBLICA</oddFooter>
  </headerFooter>
  <colBreaks count="1" manualBreakCount="1">
    <brk id="8"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O12"/>
  <sheetViews>
    <sheetView topLeftCell="B1" zoomScaleNormal="100" zoomScaleSheetLayoutView="100" workbookViewId="0">
      <selection activeCell="E7" sqref="E7"/>
    </sheetView>
  </sheetViews>
  <sheetFormatPr baseColWidth="10" defaultColWidth="2" defaultRowHeight="11.25"/>
  <cols>
    <col min="1" max="1" width="21.28515625" style="178" customWidth="1"/>
    <col min="2" max="2" width="9.5703125" style="178" customWidth="1"/>
    <col min="3" max="3" width="18.140625" style="178" customWidth="1"/>
    <col min="4" max="4" width="10.7109375" style="178" customWidth="1"/>
    <col min="5" max="5" width="8.140625" style="178" customWidth="1"/>
    <col min="6" max="6" width="8" style="178" customWidth="1"/>
    <col min="7" max="7" width="9" style="178" customWidth="1"/>
    <col min="8" max="8" width="11" style="178" customWidth="1"/>
    <col min="9" max="9" width="7.140625" style="178" customWidth="1"/>
    <col min="10" max="10" width="8.5703125" style="178" customWidth="1"/>
    <col min="11" max="11" width="6.85546875" style="178" customWidth="1"/>
    <col min="12" max="12" width="9.7109375" style="178" customWidth="1"/>
    <col min="13" max="14" width="7" style="178" customWidth="1"/>
    <col min="15" max="15" width="8.7109375" style="178" customWidth="1"/>
    <col min="16" max="16384" width="2" style="178"/>
  </cols>
  <sheetData>
    <row r="1" spans="1:15" s="164" customFormat="1" ht="12.75">
      <c r="A1" s="162" t="s">
        <v>342</v>
      </c>
      <c r="B1" s="163"/>
      <c r="C1" s="162"/>
    </row>
    <row r="2" spans="1:15" s="164" customFormat="1">
      <c r="A2" s="165" t="s">
        <v>564</v>
      </c>
      <c r="B2" s="165"/>
      <c r="C2" s="165"/>
    </row>
    <row r="3" spans="1:15" s="164" customFormat="1" ht="12" thickBot="1">
      <c r="A3" s="165" t="s">
        <v>566</v>
      </c>
      <c r="B3" s="165"/>
      <c r="C3" s="165"/>
    </row>
    <row r="4" spans="1:15" s="167" customFormat="1" ht="22.5" customHeight="1">
      <c r="A4" s="529" t="s">
        <v>343</v>
      </c>
      <c r="B4" s="529" t="s">
        <v>344</v>
      </c>
      <c r="C4" s="529" t="s">
        <v>345</v>
      </c>
      <c r="D4" s="519" t="s">
        <v>346</v>
      </c>
      <c r="E4" s="519" t="s">
        <v>347</v>
      </c>
      <c r="F4" s="519" t="s">
        <v>348</v>
      </c>
      <c r="G4" s="519" t="s">
        <v>349</v>
      </c>
      <c r="H4" s="519" t="s">
        <v>350</v>
      </c>
      <c r="I4" s="521" t="s">
        <v>351</v>
      </c>
      <c r="J4" s="522"/>
      <c r="K4" s="521" t="s">
        <v>352</v>
      </c>
      <c r="L4" s="522"/>
      <c r="M4" s="166">
        <v>2020</v>
      </c>
      <c r="N4" s="166">
        <v>2021</v>
      </c>
    </row>
    <row r="5" spans="1:15" s="167" customFormat="1" ht="22.5">
      <c r="A5" s="530"/>
      <c r="B5" s="530"/>
      <c r="C5" s="530"/>
      <c r="D5" s="520"/>
      <c r="E5" s="520"/>
      <c r="F5" s="520"/>
      <c r="G5" s="520"/>
      <c r="H5" s="520"/>
      <c r="I5" s="168" t="s">
        <v>353</v>
      </c>
      <c r="J5" s="168" t="s">
        <v>354</v>
      </c>
      <c r="K5" s="168" t="s">
        <v>353</v>
      </c>
      <c r="L5" s="168" t="s">
        <v>355</v>
      </c>
      <c r="M5" s="168" t="s">
        <v>353</v>
      </c>
      <c r="N5" s="168" t="s">
        <v>353</v>
      </c>
    </row>
    <row r="6" spans="1:15" s="171" customFormat="1" ht="56.25" customHeight="1">
      <c r="A6" s="523" t="s">
        <v>356</v>
      </c>
      <c r="B6" s="525" t="s">
        <v>357</v>
      </c>
      <c r="C6" s="527" t="s">
        <v>358</v>
      </c>
      <c r="D6" s="169" t="s">
        <v>359</v>
      </c>
      <c r="E6" s="170">
        <v>0</v>
      </c>
      <c r="F6" s="170">
        <v>2</v>
      </c>
      <c r="G6" s="169" t="s">
        <v>360</v>
      </c>
      <c r="H6" s="170" t="s">
        <v>361</v>
      </c>
      <c r="I6" s="170">
        <v>2</v>
      </c>
      <c r="J6" s="170">
        <v>0</v>
      </c>
      <c r="K6" s="170">
        <v>1</v>
      </c>
      <c r="L6" s="170">
        <v>0</v>
      </c>
      <c r="M6" s="170">
        <v>0</v>
      </c>
      <c r="N6" s="170">
        <v>2</v>
      </c>
    </row>
    <row r="7" spans="1:15" s="171" customFormat="1" ht="67.5">
      <c r="A7" s="524"/>
      <c r="B7" s="526"/>
      <c r="C7" s="528"/>
      <c r="D7" s="169" t="s">
        <v>362</v>
      </c>
      <c r="E7" s="170">
        <v>3</v>
      </c>
      <c r="F7" s="170">
        <v>1</v>
      </c>
      <c r="G7" s="169" t="s">
        <v>363</v>
      </c>
      <c r="H7" s="170" t="s">
        <v>361</v>
      </c>
      <c r="I7" s="170">
        <v>1</v>
      </c>
      <c r="J7" s="170">
        <v>3</v>
      </c>
      <c r="K7" s="170">
        <v>1</v>
      </c>
      <c r="L7" s="170">
        <v>0</v>
      </c>
      <c r="M7" s="170">
        <v>1</v>
      </c>
      <c r="N7" s="170">
        <v>1</v>
      </c>
    </row>
    <row r="8" spans="1:15" s="171" customFormat="1" ht="78.75">
      <c r="A8" s="524"/>
      <c r="B8" s="526"/>
      <c r="C8" s="172" t="s">
        <v>364</v>
      </c>
      <c r="D8" s="169" t="s">
        <v>365</v>
      </c>
      <c r="E8" s="173">
        <v>0.92</v>
      </c>
      <c r="F8" s="173">
        <v>0.98</v>
      </c>
      <c r="G8" s="169" t="s">
        <v>366</v>
      </c>
      <c r="H8" s="170" t="s">
        <v>367</v>
      </c>
      <c r="I8" s="173">
        <v>0.95</v>
      </c>
      <c r="J8" s="173">
        <v>0.32</v>
      </c>
      <c r="K8" s="173">
        <v>0.96</v>
      </c>
      <c r="L8" s="173">
        <v>0</v>
      </c>
      <c r="M8" s="173">
        <v>0.97</v>
      </c>
      <c r="N8" s="173">
        <v>0.98</v>
      </c>
    </row>
    <row r="9" spans="1:15" s="171" customFormat="1" ht="35.25" customHeight="1">
      <c r="A9" s="524"/>
      <c r="B9" s="526"/>
      <c r="C9" s="174" t="s">
        <v>368</v>
      </c>
      <c r="D9" s="175" t="s">
        <v>369</v>
      </c>
      <c r="E9" s="176">
        <v>0</v>
      </c>
      <c r="F9" s="176">
        <v>2</v>
      </c>
      <c r="G9" s="176" t="s">
        <v>370</v>
      </c>
      <c r="H9" s="176" t="s">
        <v>371</v>
      </c>
      <c r="I9" s="176">
        <v>2</v>
      </c>
      <c r="J9" s="176">
        <v>0</v>
      </c>
      <c r="K9" s="176">
        <v>2</v>
      </c>
      <c r="L9" s="176">
        <v>8</v>
      </c>
      <c r="M9" s="176">
        <v>2</v>
      </c>
      <c r="N9" s="176">
        <v>2</v>
      </c>
    </row>
    <row r="10" spans="1:15" ht="31.5" customHeight="1">
      <c r="A10" s="518" t="s">
        <v>372</v>
      </c>
      <c r="B10" s="518"/>
      <c r="C10" s="518"/>
      <c r="D10" s="518"/>
      <c r="E10" s="518"/>
      <c r="F10" s="518"/>
      <c r="G10" s="518"/>
      <c r="H10" s="518"/>
      <c r="I10" s="518"/>
      <c r="J10" s="518"/>
      <c r="K10" s="518"/>
      <c r="L10" s="518"/>
      <c r="M10" s="518"/>
      <c r="N10" s="518"/>
      <c r="O10" s="177"/>
    </row>
    <row r="11" spans="1:15" ht="21" customHeight="1">
      <c r="A11" s="518" t="s">
        <v>373</v>
      </c>
      <c r="B11" s="518"/>
      <c r="C11" s="518"/>
      <c r="D11" s="518"/>
      <c r="E11" s="518"/>
      <c r="F11" s="518"/>
      <c r="G11" s="518"/>
      <c r="H11" s="518"/>
      <c r="I11" s="518"/>
      <c r="J11" s="518"/>
      <c r="K11" s="518"/>
      <c r="L11" s="518"/>
      <c r="M11" s="518"/>
      <c r="N11" s="518"/>
      <c r="O11" s="177"/>
    </row>
    <row r="12" spans="1:15" ht="26.25" customHeight="1">
      <c r="A12" s="518" t="s">
        <v>374</v>
      </c>
      <c r="B12" s="518"/>
      <c r="C12" s="518"/>
      <c r="D12" s="518"/>
      <c r="E12" s="518"/>
      <c r="F12" s="518"/>
      <c r="G12" s="518"/>
      <c r="H12" s="518"/>
      <c r="I12" s="518"/>
      <c r="J12" s="518"/>
      <c r="K12" s="518"/>
      <c r="L12" s="518"/>
      <c r="M12" s="518"/>
      <c r="N12" s="518"/>
      <c r="O12" s="177"/>
    </row>
  </sheetData>
  <mergeCells count="16">
    <mergeCell ref="A10:N10"/>
    <mergeCell ref="A11:N11"/>
    <mergeCell ref="A12:N12"/>
    <mergeCell ref="G4:G5"/>
    <mergeCell ref="H4:H5"/>
    <mergeCell ref="I4:J4"/>
    <mergeCell ref="K4:L4"/>
    <mergeCell ref="A6:A9"/>
    <mergeCell ref="B6:B9"/>
    <mergeCell ref="C6:C7"/>
    <mergeCell ref="A4:A5"/>
    <mergeCell ref="B4:B5"/>
    <mergeCell ref="C4:C5"/>
    <mergeCell ref="D4:D5"/>
    <mergeCell ref="E4:E5"/>
    <mergeCell ref="F4:F5"/>
  </mergeCells>
  <printOptions horizontalCentered="1"/>
  <pageMargins left="0.23622047244094491" right="0.23622047244094491" top="0.74803149606299213" bottom="0.74803149606299213" header="0.31496062992125984" footer="0.31496062992125984"/>
  <pageSetup paperSize="9"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Q68"/>
  <sheetViews>
    <sheetView tabSelected="1" topLeftCell="B1" workbookViewId="0">
      <selection activeCell="J10" sqref="J10"/>
    </sheetView>
  </sheetViews>
  <sheetFormatPr baseColWidth="10" defaultColWidth="11.42578125" defaultRowHeight="12"/>
  <cols>
    <col min="1" max="1" width="25.28515625" style="108" customWidth="1"/>
    <col min="2" max="2" width="18.42578125" style="108" customWidth="1"/>
    <col min="3" max="3" width="9.28515625" style="108" customWidth="1"/>
    <col min="4" max="4" width="16.42578125" style="108" customWidth="1"/>
    <col min="5" max="5" width="14.7109375" style="108" customWidth="1"/>
    <col min="6" max="6" width="9.7109375" style="108" customWidth="1"/>
    <col min="7" max="7" width="30.5703125" style="108" customWidth="1"/>
    <col min="8" max="8" width="17.7109375" style="108" customWidth="1"/>
    <col min="9" max="9" width="15.85546875" style="108" customWidth="1"/>
    <col min="10" max="10" width="13.85546875" style="108" customWidth="1"/>
    <col min="11" max="11" width="6.140625" style="108" customWidth="1"/>
    <col min="12" max="12" width="5.28515625" style="108" customWidth="1"/>
    <col min="13" max="13" width="11.7109375" style="108" customWidth="1"/>
    <col min="14" max="14" width="6.28515625" style="108" customWidth="1"/>
    <col min="15" max="15" width="5.42578125" style="108" customWidth="1"/>
    <col min="16" max="16" width="13.7109375" style="108" customWidth="1"/>
    <col min="17" max="16384" width="11.42578125" style="108"/>
  </cols>
  <sheetData>
    <row r="1" spans="1:16" s="313" customFormat="1">
      <c r="A1" s="179" t="s">
        <v>563</v>
      </c>
      <c r="B1" s="179"/>
      <c r="C1" s="179"/>
      <c r="D1" s="179"/>
      <c r="E1" s="179"/>
      <c r="F1" s="179"/>
      <c r="G1" s="179"/>
      <c r="H1" s="179"/>
      <c r="I1" s="179"/>
      <c r="J1" s="179"/>
      <c r="K1" s="179"/>
      <c r="L1" s="179"/>
      <c r="M1" s="179"/>
      <c r="N1" s="179"/>
      <c r="O1" s="179"/>
      <c r="P1" s="179"/>
    </row>
    <row r="2" spans="1:16" s="312" customFormat="1">
      <c r="A2" s="179" t="s">
        <v>562</v>
      </c>
      <c r="B2" s="181"/>
      <c r="C2" s="181"/>
      <c r="D2" s="181"/>
      <c r="E2" s="181"/>
      <c r="F2" s="181"/>
      <c r="G2" s="181"/>
      <c r="H2" s="181"/>
      <c r="I2" s="181"/>
      <c r="J2" s="181"/>
      <c r="K2" s="181"/>
      <c r="L2" s="181"/>
      <c r="M2" s="181"/>
      <c r="N2" s="181"/>
      <c r="O2" s="181"/>
      <c r="P2" s="181"/>
    </row>
    <row r="3" spans="1:16" s="312" customFormat="1" ht="12.75" thickBot="1">
      <c r="A3" s="179" t="s">
        <v>567</v>
      </c>
      <c r="B3" s="181"/>
      <c r="C3" s="181"/>
      <c r="D3" s="181"/>
      <c r="E3" s="181"/>
      <c r="F3" s="181"/>
      <c r="G3" s="181"/>
      <c r="H3" s="181"/>
      <c r="I3" s="181"/>
      <c r="J3" s="181"/>
      <c r="K3" s="181"/>
      <c r="L3" s="181"/>
      <c r="M3" s="181"/>
      <c r="N3" s="181"/>
      <c r="O3" s="181"/>
      <c r="P3" s="181"/>
    </row>
    <row r="4" spans="1:16" s="304" customFormat="1" ht="12.75" customHeight="1" thickBot="1">
      <c r="A4" s="307" t="s">
        <v>561</v>
      </c>
      <c r="B4" s="306"/>
      <c r="C4" s="306"/>
      <c r="D4" s="306"/>
      <c r="E4" s="305"/>
      <c r="F4" s="311" t="s">
        <v>560</v>
      </c>
      <c r="G4" s="310"/>
      <c r="H4" s="309"/>
      <c r="I4" s="309"/>
      <c r="J4" s="308"/>
      <c r="K4" s="307" t="s">
        <v>559</v>
      </c>
      <c r="L4" s="306"/>
      <c r="M4" s="305"/>
      <c r="N4" s="307" t="s">
        <v>558</v>
      </c>
      <c r="O4" s="306"/>
      <c r="P4" s="305"/>
    </row>
    <row r="5" spans="1:16" s="293" customFormat="1" ht="75" customHeight="1" thickBot="1">
      <c r="A5" s="303" t="s">
        <v>82</v>
      </c>
      <c r="B5" s="301" t="s">
        <v>557</v>
      </c>
      <c r="C5" s="299" t="s">
        <v>556</v>
      </c>
      <c r="D5" s="300" t="s">
        <v>555</v>
      </c>
      <c r="E5" s="302" t="s">
        <v>554</v>
      </c>
      <c r="F5" s="301" t="s">
        <v>553</v>
      </c>
      <c r="G5" s="300" t="s">
        <v>552</v>
      </c>
      <c r="H5" s="300" t="s">
        <v>551</v>
      </c>
      <c r="I5" s="299" t="s">
        <v>550</v>
      </c>
      <c r="J5" s="298" t="s">
        <v>549</v>
      </c>
      <c r="K5" s="296" t="s">
        <v>548</v>
      </c>
      <c r="L5" s="297" t="s">
        <v>547</v>
      </c>
      <c r="M5" s="294" t="s">
        <v>546</v>
      </c>
      <c r="N5" s="296" t="s">
        <v>548</v>
      </c>
      <c r="O5" s="295" t="s">
        <v>547</v>
      </c>
      <c r="P5" s="294" t="s">
        <v>546</v>
      </c>
    </row>
    <row r="6" spans="1:16" ht="13.5">
      <c r="A6" s="285" t="s">
        <v>356</v>
      </c>
      <c r="B6" s="284" t="s">
        <v>425</v>
      </c>
      <c r="C6" s="283" t="s">
        <v>424</v>
      </c>
      <c r="D6" s="281" t="s">
        <v>529</v>
      </c>
      <c r="E6" s="282">
        <v>5000</v>
      </c>
      <c r="F6" s="281" t="s">
        <v>545</v>
      </c>
      <c r="G6" s="291" t="s">
        <v>544</v>
      </c>
      <c r="H6" s="292" t="s">
        <v>474</v>
      </c>
      <c r="I6" s="291" t="s">
        <v>427</v>
      </c>
      <c r="J6" s="281" t="s">
        <v>433</v>
      </c>
      <c r="K6" s="276">
        <v>1</v>
      </c>
      <c r="L6" s="276">
        <v>12</v>
      </c>
      <c r="M6" s="216">
        <v>60600</v>
      </c>
      <c r="N6" s="276">
        <v>1</v>
      </c>
      <c r="O6" s="276">
        <v>9</v>
      </c>
      <c r="P6" s="219">
        <v>60600</v>
      </c>
    </row>
    <row r="7" spans="1:16" ht="13.5">
      <c r="A7" s="285" t="s">
        <v>356</v>
      </c>
      <c r="B7" s="284" t="s">
        <v>425</v>
      </c>
      <c r="C7" s="283" t="s">
        <v>424</v>
      </c>
      <c r="D7" s="281" t="s">
        <v>441</v>
      </c>
      <c r="E7" s="282">
        <v>4400</v>
      </c>
      <c r="F7" s="278">
        <v>75016056</v>
      </c>
      <c r="G7" s="291" t="s">
        <v>543</v>
      </c>
      <c r="H7" s="280" t="s">
        <v>448</v>
      </c>
      <c r="I7" s="279" t="s">
        <v>443</v>
      </c>
      <c r="J7" s="278"/>
      <c r="K7" s="276">
        <v>0</v>
      </c>
      <c r="L7" s="276">
        <v>0</v>
      </c>
      <c r="M7" s="216">
        <v>0</v>
      </c>
      <c r="N7" s="276">
        <v>1</v>
      </c>
      <c r="O7" s="276">
        <v>1</v>
      </c>
      <c r="P7" s="219">
        <v>15406.67</v>
      </c>
    </row>
    <row r="8" spans="1:16" ht="13.5">
      <c r="A8" s="285" t="s">
        <v>356</v>
      </c>
      <c r="B8" s="284" t="s">
        <v>425</v>
      </c>
      <c r="C8" s="283" t="s">
        <v>424</v>
      </c>
      <c r="D8" s="281" t="s">
        <v>529</v>
      </c>
      <c r="E8" s="282">
        <v>14700</v>
      </c>
      <c r="F8" s="278" t="s">
        <v>542</v>
      </c>
      <c r="G8" s="291" t="s">
        <v>541</v>
      </c>
      <c r="H8" s="292" t="s">
        <v>434</v>
      </c>
      <c r="I8" s="291" t="s">
        <v>427</v>
      </c>
      <c r="J8" s="281" t="s">
        <v>433</v>
      </c>
      <c r="K8" s="276">
        <v>0</v>
      </c>
      <c r="L8" s="276">
        <v>0</v>
      </c>
      <c r="M8" s="216">
        <v>0</v>
      </c>
      <c r="N8" s="276">
        <v>1</v>
      </c>
      <c r="O8" s="276">
        <v>4</v>
      </c>
      <c r="P8" s="219">
        <v>92420</v>
      </c>
    </row>
    <row r="9" spans="1:16" ht="13.5">
      <c r="A9" s="285" t="s">
        <v>356</v>
      </c>
      <c r="B9" s="284" t="s">
        <v>425</v>
      </c>
      <c r="C9" s="283" t="s">
        <v>424</v>
      </c>
      <c r="D9" s="281" t="s">
        <v>529</v>
      </c>
      <c r="E9" s="282">
        <v>3500</v>
      </c>
      <c r="F9" s="281" t="s">
        <v>540</v>
      </c>
      <c r="G9" s="291" t="s">
        <v>539</v>
      </c>
      <c r="H9" s="292" t="s">
        <v>434</v>
      </c>
      <c r="I9" s="291" t="s">
        <v>427</v>
      </c>
      <c r="J9" s="281" t="s">
        <v>433</v>
      </c>
      <c r="K9" s="276">
        <v>1</v>
      </c>
      <c r="L9" s="276">
        <v>12</v>
      </c>
      <c r="M9" s="216">
        <v>42600</v>
      </c>
      <c r="N9" s="276">
        <v>1</v>
      </c>
      <c r="O9" s="276">
        <v>9</v>
      </c>
      <c r="P9" s="219">
        <v>42600</v>
      </c>
    </row>
    <row r="10" spans="1:16" ht="13.5">
      <c r="A10" s="285" t="s">
        <v>356</v>
      </c>
      <c r="B10" s="284" t="s">
        <v>425</v>
      </c>
      <c r="C10" s="283" t="s">
        <v>424</v>
      </c>
      <c r="D10" s="281" t="s">
        <v>529</v>
      </c>
      <c r="E10" s="282">
        <v>6500</v>
      </c>
      <c r="F10" s="281" t="s">
        <v>538</v>
      </c>
      <c r="G10" s="291" t="s">
        <v>537</v>
      </c>
      <c r="H10" s="292" t="s">
        <v>434</v>
      </c>
      <c r="I10" s="291" t="s">
        <v>427</v>
      </c>
      <c r="J10" s="281" t="s">
        <v>433</v>
      </c>
      <c r="K10" s="276">
        <v>1</v>
      </c>
      <c r="L10" s="276">
        <v>12</v>
      </c>
      <c r="M10" s="216">
        <v>78166.66</v>
      </c>
      <c r="N10" s="276">
        <v>1</v>
      </c>
      <c r="O10" s="276">
        <v>9</v>
      </c>
      <c r="P10" s="219">
        <v>78600</v>
      </c>
    </row>
    <row r="11" spans="1:16" ht="13.5">
      <c r="A11" s="285" t="s">
        <v>356</v>
      </c>
      <c r="B11" s="284" t="s">
        <v>425</v>
      </c>
      <c r="C11" s="283" t="s">
        <v>424</v>
      </c>
      <c r="D11" s="281" t="s">
        <v>441</v>
      </c>
      <c r="E11" s="282">
        <v>2500</v>
      </c>
      <c r="F11" s="281" t="s">
        <v>536</v>
      </c>
      <c r="G11" s="291" t="s">
        <v>535</v>
      </c>
      <c r="H11" s="292" t="s">
        <v>488</v>
      </c>
      <c r="I11" s="291" t="s">
        <v>427</v>
      </c>
      <c r="J11" s="281" t="s">
        <v>487</v>
      </c>
      <c r="K11" s="276">
        <v>1</v>
      </c>
      <c r="L11" s="276">
        <v>12</v>
      </c>
      <c r="M11" s="216">
        <v>30600</v>
      </c>
      <c r="N11" s="276">
        <v>1</v>
      </c>
      <c r="O11" s="276">
        <v>9</v>
      </c>
      <c r="P11" s="219">
        <v>30600</v>
      </c>
    </row>
    <row r="12" spans="1:16" ht="13.5">
      <c r="A12" s="285" t="s">
        <v>356</v>
      </c>
      <c r="B12" s="284" t="s">
        <v>425</v>
      </c>
      <c r="C12" s="283" t="s">
        <v>424</v>
      </c>
      <c r="D12" s="281" t="s">
        <v>529</v>
      </c>
      <c r="E12" s="282" t="s">
        <v>800</v>
      </c>
      <c r="F12" s="281">
        <v>40202761</v>
      </c>
      <c r="G12" s="291" t="s">
        <v>534</v>
      </c>
      <c r="H12" s="280" t="s">
        <v>474</v>
      </c>
      <c r="I12" s="279" t="s">
        <v>427</v>
      </c>
      <c r="J12" s="278" t="s">
        <v>433</v>
      </c>
      <c r="K12" s="276">
        <v>0</v>
      </c>
      <c r="L12" s="276">
        <v>0</v>
      </c>
      <c r="M12" s="216">
        <v>0</v>
      </c>
      <c r="N12" s="276">
        <v>1</v>
      </c>
      <c r="O12" s="276">
        <v>1</v>
      </c>
      <c r="P12" s="219">
        <v>36300</v>
      </c>
    </row>
    <row r="13" spans="1:16" ht="13.5">
      <c r="A13" s="285" t="s">
        <v>356</v>
      </c>
      <c r="B13" s="284" t="s">
        <v>425</v>
      </c>
      <c r="C13" s="283" t="s">
        <v>424</v>
      </c>
      <c r="D13" s="281" t="s">
        <v>529</v>
      </c>
      <c r="E13" s="282">
        <v>14700</v>
      </c>
      <c r="F13" s="278" t="s">
        <v>533</v>
      </c>
      <c r="G13" s="291" t="s">
        <v>532</v>
      </c>
      <c r="H13" s="280" t="s">
        <v>434</v>
      </c>
      <c r="I13" s="279" t="s">
        <v>427</v>
      </c>
      <c r="J13" s="278" t="s">
        <v>433</v>
      </c>
      <c r="K13" s="276">
        <v>0</v>
      </c>
      <c r="L13" s="276">
        <v>0</v>
      </c>
      <c r="M13" s="216">
        <v>0</v>
      </c>
      <c r="N13" s="276">
        <v>1</v>
      </c>
      <c r="O13" s="276">
        <v>4</v>
      </c>
      <c r="P13" s="219">
        <v>95360</v>
      </c>
    </row>
    <row r="14" spans="1:16" ht="13.5">
      <c r="A14" s="285" t="s">
        <v>356</v>
      </c>
      <c r="B14" s="284" t="s">
        <v>425</v>
      </c>
      <c r="C14" s="283" t="s">
        <v>424</v>
      </c>
      <c r="D14" s="281" t="s">
        <v>441</v>
      </c>
      <c r="E14" s="282">
        <v>3500</v>
      </c>
      <c r="F14" s="281" t="s">
        <v>531</v>
      </c>
      <c r="G14" s="279" t="s">
        <v>530</v>
      </c>
      <c r="H14" s="280" t="s">
        <v>505</v>
      </c>
      <c r="I14" s="279" t="s">
        <v>427</v>
      </c>
      <c r="J14" s="278" t="s">
        <v>426</v>
      </c>
      <c r="K14" s="276">
        <v>1</v>
      </c>
      <c r="L14" s="276">
        <v>12</v>
      </c>
      <c r="M14" s="216">
        <v>42600</v>
      </c>
      <c r="N14" s="276">
        <v>1</v>
      </c>
      <c r="O14" s="276">
        <v>9</v>
      </c>
      <c r="P14" s="219">
        <v>42600</v>
      </c>
    </row>
    <row r="15" spans="1:16" ht="13.5">
      <c r="A15" s="285" t="s">
        <v>356</v>
      </c>
      <c r="B15" s="284" t="s">
        <v>425</v>
      </c>
      <c r="C15" s="283" t="s">
        <v>424</v>
      </c>
      <c r="D15" s="281" t="s">
        <v>529</v>
      </c>
      <c r="E15" s="282">
        <v>14700</v>
      </c>
      <c r="F15" s="278" t="s">
        <v>528</v>
      </c>
      <c r="G15" s="279" t="s">
        <v>527</v>
      </c>
      <c r="H15" s="280" t="s">
        <v>434</v>
      </c>
      <c r="I15" s="279" t="s">
        <v>471</v>
      </c>
      <c r="J15" s="278" t="s">
        <v>433</v>
      </c>
      <c r="K15" s="276">
        <v>0</v>
      </c>
      <c r="L15" s="276">
        <v>0</v>
      </c>
      <c r="M15" s="216">
        <v>0</v>
      </c>
      <c r="N15" s="276">
        <v>1</v>
      </c>
      <c r="O15" s="276">
        <v>4</v>
      </c>
      <c r="P15" s="219">
        <v>92910</v>
      </c>
    </row>
    <row r="16" spans="1:16" ht="13.5">
      <c r="A16" s="285" t="s">
        <v>356</v>
      </c>
      <c r="B16" s="284" t="s">
        <v>425</v>
      </c>
      <c r="C16" s="283" t="s">
        <v>424</v>
      </c>
      <c r="D16" s="281" t="s">
        <v>423</v>
      </c>
      <c r="E16" s="282">
        <v>2800</v>
      </c>
      <c r="F16" s="286" t="s">
        <v>526</v>
      </c>
      <c r="G16" s="279" t="s">
        <v>525</v>
      </c>
      <c r="H16" s="280" t="s">
        <v>488</v>
      </c>
      <c r="I16" s="279" t="s">
        <v>427</v>
      </c>
      <c r="J16" s="278" t="s">
        <v>487</v>
      </c>
      <c r="K16" s="276">
        <v>1</v>
      </c>
      <c r="L16" s="276">
        <v>12</v>
      </c>
      <c r="M16" s="216">
        <v>34200</v>
      </c>
      <c r="N16" s="276">
        <v>1</v>
      </c>
      <c r="O16" s="276">
        <v>7</v>
      </c>
      <c r="P16" s="219">
        <v>19900</v>
      </c>
    </row>
    <row r="17" spans="1:16" ht="13.5">
      <c r="A17" s="285" t="s">
        <v>356</v>
      </c>
      <c r="B17" s="284" t="s">
        <v>425</v>
      </c>
      <c r="C17" s="283" t="s">
        <v>424</v>
      </c>
      <c r="D17" s="281" t="s">
        <v>437</v>
      </c>
      <c r="E17" s="282">
        <v>3500</v>
      </c>
      <c r="F17" s="286" t="s">
        <v>524</v>
      </c>
      <c r="G17" s="279" t="s">
        <v>523</v>
      </c>
      <c r="H17" s="280" t="s">
        <v>474</v>
      </c>
      <c r="I17" s="279" t="s">
        <v>427</v>
      </c>
      <c r="J17" s="278" t="s">
        <v>433</v>
      </c>
      <c r="K17" s="276">
        <v>1</v>
      </c>
      <c r="L17" s="276">
        <v>12</v>
      </c>
      <c r="M17" s="216">
        <v>42600</v>
      </c>
      <c r="N17" s="276">
        <v>1</v>
      </c>
      <c r="O17" s="276">
        <v>9</v>
      </c>
      <c r="P17" s="219">
        <v>42600</v>
      </c>
    </row>
    <row r="18" spans="1:16" ht="13.5">
      <c r="A18" s="285" t="s">
        <v>356</v>
      </c>
      <c r="B18" s="284" t="s">
        <v>425</v>
      </c>
      <c r="C18" s="283" t="s">
        <v>424</v>
      </c>
      <c r="D18" s="281" t="s">
        <v>441</v>
      </c>
      <c r="E18" s="282">
        <v>6500</v>
      </c>
      <c r="F18" s="286" t="s">
        <v>522</v>
      </c>
      <c r="G18" s="279" t="s">
        <v>521</v>
      </c>
      <c r="H18" s="280" t="s">
        <v>448</v>
      </c>
      <c r="I18" s="279" t="s">
        <v>427</v>
      </c>
      <c r="J18" s="278" t="s">
        <v>487</v>
      </c>
      <c r="K18" s="276">
        <v>0</v>
      </c>
      <c r="L18" s="276">
        <v>0</v>
      </c>
      <c r="M18" s="216">
        <v>0</v>
      </c>
      <c r="N18" s="276">
        <v>1</v>
      </c>
      <c r="O18" s="276">
        <v>2</v>
      </c>
      <c r="P18" s="219">
        <v>29333.33</v>
      </c>
    </row>
    <row r="19" spans="1:16" ht="13.5">
      <c r="A19" s="285" t="s">
        <v>356</v>
      </c>
      <c r="B19" s="284" t="s">
        <v>425</v>
      </c>
      <c r="C19" s="283" t="s">
        <v>424</v>
      </c>
      <c r="D19" s="281" t="s">
        <v>441</v>
      </c>
      <c r="E19" s="282">
        <v>4500</v>
      </c>
      <c r="F19" s="281" t="s">
        <v>520</v>
      </c>
      <c r="G19" s="279" t="s">
        <v>519</v>
      </c>
      <c r="H19" s="280" t="s">
        <v>428</v>
      </c>
      <c r="I19" s="279" t="s">
        <v>427</v>
      </c>
      <c r="J19" s="278" t="s">
        <v>487</v>
      </c>
      <c r="K19" s="276">
        <v>1</v>
      </c>
      <c r="L19" s="276">
        <v>12</v>
      </c>
      <c r="M19" s="216">
        <v>54300</v>
      </c>
      <c r="N19" s="276">
        <v>1</v>
      </c>
      <c r="O19" s="276">
        <v>9</v>
      </c>
      <c r="P19" s="219">
        <v>54450</v>
      </c>
    </row>
    <row r="20" spans="1:16" ht="13.5">
      <c r="A20" s="285" t="s">
        <v>356</v>
      </c>
      <c r="B20" s="284" t="s">
        <v>425</v>
      </c>
      <c r="C20" s="283" t="s">
        <v>424</v>
      </c>
      <c r="D20" s="281" t="s">
        <v>437</v>
      </c>
      <c r="E20" s="282">
        <v>6000</v>
      </c>
      <c r="F20" s="281" t="s">
        <v>518</v>
      </c>
      <c r="G20" s="279" t="s">
        <v>517</v>
      </c>
      <c r="H20" s="280" t="s">
        <v>434</v>
      </c>
      <c r="I20" s="279" t="s">
        <v>427</v>
      </c>
      <c r="J20" s="278" t="s">
        <v>433</v>
      </c>
      <c r="K20" s="276">
        <v>1</v>
      </c>
      <c r="L20" s="276">
        <v>7</v>
      </c>
      <c r="M20" s="216">
        <v>42300</v>
      </c>
      <c r="N20" s="276">
        <v>0</v>
      </c>
      <c r="O20" s="276">
        <v>0</v>
      </c>
      <c r="P20" s="219">
        <v>0</v>
      </c>
    </row>
    <row r="21" spans="1:16" ht="13.5">
      <c r="A21" s="285" t="s">
        <v>356</v>
      </c>
      <c r="B21" s="284" t="s">
        <v>425</v>
      </c>
      <c r="C21" s="283" t="s">
        <v>424</v>
      </c>
      <c r="D21" s="281" t="s">
        <v>441</v>
      </c>
      <c r="E21" s="282">
        <v>2500</v>
      </c>
      <c r="F21" s="281" t="s">
        <v>516</v>
      </c>
      <c r="G21" s="279" t="s">
        <v>515</v>
      </c>
      <c r="H21" s="280" t="s">
        <v>451</v>
      </c>
      <c r="I21" s="279" t="s">
        <v>427</v>
      </c>
      <c r="J21" s="278" t="s">
        <v>433</v>
      </c>
      <c r="K21" s="276">
        <v>1</v>
      </c>
      <c r="L21" s="276">
        <v>12</v>
      </c>
      <c r="M21" s="216">
        <v>30600</v>
      </c>
      <c r="N21" s="276">
        <v>1</v>
      </c>
      <c r="O21" s="276">
        <v>9</v>
      </c>
      <c r="P21" s="219">
        <v>30600</v>
      </c>
    </row>
    <row r="22" spans="1:16" ht="13.5">
      <c r="A22" s="285" t="s">
        <v>356</v>
      </c>
      <c r="B22" s="284" t="s">
        <v>425</v>
      </c>
      <c r="C22" s="283" t="s">
        <v>424</v>
      </c>
      <c r="D22" s="281" t="s">
        <v>437</v>
      </c>
      <c r="E22" s="282">
        <v>8000</v>
      </c>
      <c r="F22" s="281">
        <v>70010715</v>
      </c>
      <c r="G22" s="279" t="s">
        <v>514</v>
      </c>
      <c r="H22" s="280" t="s">
        <v>454</v>
      </c>
      <c r="I22" s="279" t="s">
        <v>427</v>
      </c>
      <c r="J22" s="278" t="s">
        <v>433</v>
      </c>
      <c r="K22" s="276">
        <v>1</v>
      </c>
      <c r="L22" s="276">
        <v>12</v>
      </c>
      <c r="M22" s="216">
        <v>71800</v>
      </c>
      <c r="N22" s="276">
        <v>1</v>
      </c>
      <c r="O22" s="276">
        <v>9</v>
      </c>
      <c r="P22" s="219">
        <v>79266.666666666657</v>
      </c>
    </row>
    <row r="23" spans="1:16" ht="15" customHeight="1">
      <c r="A23" s="285" t="s">
        <v>356</v>
      </c>
      <c r="B23" s="284" t="s">
        <v>425</v>
      </c>
      <c r="C23" s="283" t="s">
        <v>424</v>
      </c>
      <c r="D23" s="281" t="s">
        <v>437</v>
      </c>
      <c r="E23" s="282">
        <v>14700</v>
      </c>
      <c r="F23" s="281">
        <v>41761671</v>
      </c>
      <c r="G23" s="279" t="s">
        <v>513</v>
      </c>
      <c r="H23" s="280" t="s">
        <v>454</v>
      </c>
      <c r="I23" s="279" t="s">
        <v>471</v>
      </c>
      <c r="J23" s="278" t="s">
        <v>433</v>
      </c>
      <c r="K23" s="276">
        <v>0</v>
      </c>
      <c r="L23" s="276">
        <v>0</v>
      </c>
      <c r="M23" s="216">
        <v>0</v>
      </c>
      <c r="N23" s="276">
        <v>1</v>
      </c>
      <c r="O23" s="276">
        <v>5</v>
      </c>
      <c r="P23" s="219">
        <v>68410</v>
      </c>
    </row>
    <row r="24" spans="1:16" ht="13.5">
      <c r="A24" s="285" t="s">
        <v>356</v>
      </c>
      <c r="B24" s="284" t="s">
        <v>425</v>
      </c>
      <c r="C24" s="283" t="s">
        <v>424</v>
      </c>
      <c r="D24" s="281" t="s">
        <v>437</v>
      </c>
      <c r="E24" s="282">
        <v>14700</v>
      </c>
      <c r="F24" s="281">
        <v>40868134</v>
      </c>
      <c r="G24" s="279" t="s">
        <v>512</v>
      </c>
      <c r="H24" s="280" t="s">
        <v>454</v>
      </c>
      <c r="I24" s="279" t="s">
        <v>453</v>
      </c>
      <c r="J24" s="278" t="s">
        <v>433</v>
      </c>
      <c r="K24" s="276">
        <v>0</v>
      </c>
      <c r="L24" s="276">
        <v>0</v>
      </c>
      <c r="M24" s="216">
        <v>0</v>
      </c>
      <c r="N24" s="276">
        <v>1</v>
      </c>
      <c r="O24" s="276">
        <v>2</v>
      </c>
      <c r="P24" s="219">
        <v>64000</v>
      </c>
    </row>
    <row r="25" spans="1:16" ht="13.5">
      <c r="A25" s="285" t="s">
        <v>356</v>
      </c>
      <c r="B25" s="284" t="s">
        <v>425</v>
      </c>
      <c r="C25" s="283" t="s">
        <v>424</v>
      </c>
      <c r="D25" s="281" t="s">
        <v>437</v>
      </c>
      <c r="E25" s="282">
        <v>10000</v>
      </c>
      <c r="F25" s="281">
        <v>44164032</v>
      </c>
      <c r="G25" s="279" t="s">
        <v>511</v>
      </c>
      <c r="H25" s="280" t="s">
        <v>454</v>
      </c>
      <c r="I25" s="279" t="s">
        <v>427</v>
      </c>
      <c r="J25" s="278" t="s">
        <v>433</v>
      </c>
      <c r="K25" s="276">
        <v>0</v>
      </c>
      <c r="L25" s="276">
        <v>0</v>
      </c>
      <c r="M25" s="216">
        <v>0</v>
      </c>
      <c r="N25" s="277">
        <v>1</v>
      </c>
      <c r="O25" s="277">
        <v>1</v>
      </c>
      <c r="P25" s="288">
        <v>40300</v>
      </c>
    </row>
    <row r="26" spans="1:16" ht="13.5">
      <c r="A26" s="285" t="s">
        <v>356</v>
      </c>
      <c r="B26" s="284" t="s">
        <v>425</v>
      </c>
      <c r="C26" s="283" t="s">
        <v>424</v>
      </c>
      <c r="D26" s="281" t="s">
        <v>437</v>
      </c>
      <c r="E26" s="282">
        <v>8000</v>
      </c>
      <c r="F26" s="281" t="s">
        <v>510</v>
      </c>
      <c r="G26" s="279" t="s">
        <v>509</v>
      </c>
      <c r="H26" s="280" t="s">
        <v>454</v>
      </c>
      <c r="I26" s="279" t="s">
        <v>427</v>
      </c>
      <c r="J26" s="278" t="s">
        <v>433</v>
      </c>
      <c r="K26" s="276">
        <v>0</v>
      </c>
      <c r="L26" s="276">
        <v>0</v>
      </c>
      <c r="M26" s="216">
        <v>0</v>
      </c>
      <c r="N26" s="277">
        <v>1</v>
      </c>
      <c r="O26" s="277">
        <v>1</v>
      </c>
      <c r="P26" s="288">
        <v>26700</v>
      </c>
    </row>
    <row r="27" spans="1:16" ht="13.5">
      <c r="A27" s="285" t="s">
        <v>356</v>
      </c>
      <c r="B27" s="284" t="s">
        <v>425</v>
      </c>
      <c r="C27" s="283" t="s">
        <v>424</v>
      </c>
      <c r="D27" s="281" t="s">
        <v>437</v>
      </c>
      <c r="E27" s="282">
        <v>14700</v>
      </c>
      <c r="F27" s="278">
        <v>42897276</v>
      </c>
      <c r="G27" s="279" t="s">
        <v>508</v>
      </c>
      <c r="H27" s="280" t="s">
        <v>454</v>
      </c>
      <c r="I27" s="279" t="s">
        <v>471</v>
      </c>
      <c r="J27" s="278" t="s">
        <v>433</v>
      </c>
      <c r="K27" s="276">
        <v>0</v>
      </c>
      <c r="L27" s="276">
        <v>0</v>
      </c>
      <c r="M27" s="216">
        <v>0</v>
      </c>
      <c r="N27" s="277">
        <v>1</v>
      </c>
      <c r="O27" s="277">
        <v>4</v>
      </c>
      <c r="P27" s="288">
        <v>95850</v>
      </c>
    </row>
    <row r="28" spans="1:16" ht="13.5">
      <c r="A28" s="285" t="s">
        <v>356</v>
      </c>
      <c r="B28" s="284" t="s">
        <v>425</v>
      </c>
      <c r="C28" s="283" t="s">
        <v>424</v>
      </c>
      <c r="D28" s="281" t="s">
        <v>441</v>
      </c>
      <c r="E28" s="282">
        <v>1000</v>
      </c>
      <c r="F28" s="281" t="s">
        <v>507</v>
      </c>
      <c r="G28" s="279" t="s">
        <v>506</v>
      </c>
      <c r="H28" s="280" t="s">
        <v>505</v>
      </c>
      <c r="I28" s="279" t="s">
        <v>443</v>
      </c>
      <c r="J28" s="278"/>
      <c r="K28" s="276">
        <v>1</v>
      </c>
      <c r="L28" s="276">
        <v>12</v>
      </c>
      <c r="M28" s="216">
        <v>12600</v>
      </c>
      <c r="N28" s="277">
        <v>1</v>
      </c>
      <c r="O28" s="277">
        <v>9</v>
      </c>
      <c r="P28" s="288">
        <v>12600</v>
      </c>
    </row>
    <row r="29" spans="1:16" ht="13.5">
      <c r="A29" s="285" t="s">
        <v>356</v>
      </c>
      <c r="B29" s="284" t="s">
        <v>425</v>
      </c>
      <c r="C29" s="283" t="s">
        <v>424</v>
      </c>
      <c r="D29" s="278" t="s">
        <v>437</v>
      </c>
      <c r="E29" s="287">
        <v>8000</v>
      </c>
      <c r="F29" s="281">
        <v>41648169</v>
      </c>
      <c r="G29" s="279" t="s">
        <v>504</v>
      </c>
      <c r="H29" s="280" t="s">
        <v>454</v>
      </c>
      <c r="I29" s="279" t="s">
        <v>427</v>
      </c>
      <c r="J29" s="278" t="s">
        <v>433</v>
      </c>
      <c r="K29" s="276">
        <v>0</v>
      </c>
      <c r="L29" s="276">
        <v>0</v>
      </c>
      <c r="M29" s="216">
        <v>0</v>
      </c>
      <c r="N29" s="277">
        <v>1</v>
      </c>
      <c r="O29" s="277">
        <v>2</v>
      </c>
      <c r="P29" s="288">
        <v>36833.33</v>
      </c>
    </row>
    <row r="30" spans="1:16" ht="13.5">
      <c r="A30" s="285" t="s">
        <v>356</v>
      </c>
      <c r="B30" s="284" t="s">
        <v>425</v>
      </c>
      <c r="C30" s="283" t="s">
        <v>424</v>
      </c>
      <c r="D30" s="278" t="s">
        <v>441</v>
      </c>
      <c r="E30" s="287">
        <v>6500</v>
      </c>
      <c r="F30" s="278">
        <v>47592946</v>
      </c>
      <c r="G30" s="279" t="s">
        <v>503</v>
      </c>
      <c r="H30" s="280" t="s">
        <v>444</v>
      </c>
      <c r="I30" s="279" t="s">
        <v>496</v>
      </c>
      <c r="J30" s="278"/>
      <c r="K30" s="276">
        <v>0</v>
      </c>
      <c r="L30" s="276">
        <v>0</v>
      </c>
      <c r="M30" s="216">
        <v>0</v>
      </c>
      <c r="N30" s="277">
        <v>1</v>
      </c>
      <c r="O30" s="277">
        <v>1</v>
      </c>
      <c r="P30" s="288">
        <v>26300</v>
      </c>
    </row>
    <row r="31" spans="1:16" ht="13.5">
      <c r="A31" s="285" t="s">
        <v>356</v>
      </c>
      <c r="B31" s="284" t="s">
        <v>425</v>
      </c>
      <c r="C31" s="283" t="s">
        <v>424</v>
      </c>
      <c r="D31" s="278" t="s">
        <v>437</v>
      </c>
      <c r="E31" s="287">
        <v>14700</v>
      </c>
      <c r="F31" s="278">
        <v>40609687</v>
      </c>
      <c r="G31" s="279" t="s">
        <v>502</v>
      </c>
      <c r="H31" s="280" t="s">
        <v>454</v>
      </c>
      <c r="I31" s="279" t="s">
        <v>453</v>
      </c>
      <c r="J31" s="278" t="s">
        <v>433</v>
      </c>
      <c r="K31" s="276">
        <v>0</v>
      </c>
      <c r="L31" s="276">
        <v>0</v>
      </c>
      <c r="M31" s="216">
        <v>0</v>
      </c>
      <c r="N31" s="277">
        <v>1</v>
      </c>
      <c r="O31" s="277">
        <v>3</v>
      </c>
      <c r="P31" s="288">
        <v>24500</v>
      </c>
    </row>
    <row r="32" spans="1:16" ht="13.5">
      <c r="A32" s="285" t="s">
        <v>356</v>
      </c>
      <c r="B32" s="284" t="s">
        <v>425</v>
      </c>
      <c r="C32" s="283" t="s">
        <v>424</v>
      </c>
      <c r="D32" s="278" t="s">
        <v>437</v>
      </c>
      <c r="E32" s="287">
        <v>14700</v>
      </c>
      <c r="F32" s="278" t="s">
        <v>501</v>
      </c>
      <c r="G32" s="279" t="s">
        <v>500</v>
      </c>
      <c r="H32" s="280" t="s">
        <v>454</v>
      </c>
      <c r="I32" s="279" t="s">
        <v>453</v>
      </c>
      <c r="J32" s="278" t="s">
        <v>433</v>
      </c>
      <c r="K32" s="276">
        <v>0</v>
      </c>
      <c r="L32" s="276">
        <v>0</v>
      </c>
      <c r="M32" s="216">
        <v>0</v>
      </c>
      <c r="N32" s="277">
        <v>1</v>
      </c>
      <c r="O32" s="277">
        <v>4</v>
      </c>
      <c r="P32" s="288">
        <v>95850</v>
      </c>
    </row>
    <row r="33" spans="1:16" ht="13.5">
      <c r="A33" s="285" t="s">
        <v>356</v>
      </c>
      <c r="B33" s="284" t="s">
        <v>425</v>
      </c>
      <c r="C33" s="283" t="s">
        <v>424</v>
      </c>
      <c r="D33" s="278" t="s">
        <v>437</v>
      </c>
      <c r="E33" s="287">
        <v>6000</v>
      </c>
      <c r="F33" s="281">
        <v>45443380</v>
      </c>
      <c r="G33" s="279" t="s">
        <v>499</v>
      </c>
      <c r="H33" s="280" t="s">
        <v>434</v>
      </c>
      <c r="I33" s="279" t="s">
        <v>427</v>
      </c>
      <c r="J33" s="278" t="s">
        <v>433</v>
      </c>
      <c r="K33" s="276">
        <v>1</v>
      </c>
      <c r="L33" s="276">
        <v>6</v>
      </c>
      <c r="M33" s="216">
        <v>36000</v>
      </c>
      <c r="N33" s="277">
        <v>0</v>
      </c>
      <c r="O33" s="277">
        <v>0</v>
      </c>
      <c r="P33" s="288">
        <v>0</v>
      </c>
    </row>
    <row r="34" spans="1:16" ht="13.5">
      <c r="A34" s="285" t="s">
        <v>356</v>
      </c>
      <c r="B34" s="284" t="s">
        <v>425</v>
      </c>
      <c r="C34" s="283" t="s">
        <v>424</v>
      </c>
      <c r="D34" s="278" t="s">
        <v>441</v>
      </c>
      <c r="E34" s="287">
        <v>4000</v>
      </c>
      <c r="F34" s="281">
        <v>45557815</v>
      </c>
      <c r="G34" s="279" t="s">
        <v>498</v>
      </c>
      <c r="H34" s="280" t="s">
        <v>497</v>
      </c>
      <c r="I34" s="279" t="s">
        <v>496</v>
      </c>
      <c r="J34" s="278"/>
      <c r="K34" s="276">
        <v>1</v>
      </c>
      <c r="L34" s="276">
        <v>5</v>
      </c>
      <c r="M34" s="216">
        <v>16800</v>
      </c>
      <c r="N34" s="277">
        <v>0</v>
      </c>
      <c r="O34" s="277">
        <v>0</v>
      </c>
      <c r="P34" s="288">
        <v>0</v>
      </c>
    </row>
    <row r="35" spans="1:16" ht="13.5">
      <c r="A35" s="285" t="s">
        <v>356</v>
      </c>
      <c r="B35" s="284" t="s">
        <v>425</v>
      </c>
      <c r="C35" s="283" t="s">
        <v>424</v>
      </c>
      <c r="D35" s="278" t="s">
        <v>441</v>
      </c>
      <c r="E35" s="287">
        <v>2500</v>
      </c>
      <c r="F35" s="281" t="s">
        <v>495</v>
      </c>
      <c r="G35" s="279" t="s">
        <v>494</v>
      </c>
      <c r="H35" s="280" t="s">
        <v>444</v>
      </c>
      <c r="I35" s="279" t="s">
        <v>443</v>
      </c>
      <c r="J35" s="278"/>
      <c r="K35" s="276">
        <v>1</v>
      </c>
      <c r="L35" s="276">
        <v>12</v>
      </c>
      <c r="M35" s="216">
        <v>30600</v>
      </c>
      <c r="N35" s="277">
        <v>1</v>
      </c>
      <c r="O35" s="277">
        <v>1</v>
      </c>
      <c r="P35" s="288">
        <v>2500</v>
      </c>
    </row>
    <row r="36" spans="1:16" ht="13.5">
      <c r="A36" s="285" t="s">
        <v>356</v>
      </c>
      <c r="B36" s="284" t="s">
        <v>425</v>
      </c>
      <c r="C36" s="283" t="s">
        <v>424</v>
      </c>
      <c r="D36" s="278" t="s">
        <v>437</v>
      </c>
      <c r="E36" s="287">
        <v>8000</v>
      </c>
      <c r="F36" s="281">
        <v>40102725</v>
      </c>
      <c r="G36" s="279" t="s">
        <v>493</v>
      </c>
      <c r="H36" s="280" t="s">
        <v>434</v>
      </c>
      <c r="I36" s="279" t="s">
        <v>427</v>
      </c>
      <c r="J36" s="278" t="s">
        <v>433</v>
      </c>
      <c r="K36" s="276">
        <v>0</v>
      </c>
      <c r="L36" s="276">
        <v>0</v>
      </c>
      <c r="M36" s="216">
        <v>0</v>
      </c>
      <c r="N36" s="277">
        <v>1</v>
      </c>
      <c r="O36" s="277">
        <v>1</v>
      </c>
      <c r="P36" s="288">
        <v>26966.67</v>
      </c>
    </row>
    <row r="37" spans="1:16" ht="13.5">
      <c r="A37" s="285" t="s">
        <v>356</v>
      </c>
      <c r="B37" s="284" t="s">
        <v>425</v>
      </c>
      <c r="C37" s="283" t="s">
        <v>424</v>
      </c>
      <c r="D37" s="278" t="s">
        <v>437</v>
      </c>
      <c r="E37" s="287">
        <v>4500</v>
      </c>
      <c r="F37" s="281" t="s">
        <v>492</v>
      </c>
      <c r="G37" s="279" t="s">
        <v>491</v>
      </c>
      <c r="H37" s="280" t="s">
        <v>490</v>
      </c>
      <c r="I37" s="279" t="s">
        <v>427</v>
      </c>
      <c r="J37" s="278" t="s">
        <v>433</v>
      </c>
      <c r="K37" s="276">
        <v>1</v>
      </c>
      <c r="L37" s="276">
        <v>12</v>
      </c>
      <c r="M37" s="216">
        <v>54600</v>
      </c>
      <c r="N37" s="277">
        <v>1</v>
      </c>
      <c r="O37" s="277">
        <v>9</v>
      </c>
      <c r="P37" s="288">
        <v>54600</v>
      </c>
    </row>
    <row r="38" spans="1:16" ht="13.5">
      <c r="A38" s="285" t="s">
        <v>356</v>
      </c>
      <c r="B38" s="284" t="s">
        <v>425</v>
      </c>
      <c r="C38" s="283" t="s">
        <v>424</v>
      </c>
      <c r="D38" s="278" t="s">
        <v>441</v>
      </c>
      <c r="E38" s="287">
        <v>6500</v>
      </c>
      <c r="F38" s="278">
        <v>48233927</v>
      </c>
      <c r="G38" s="279" t="s">
        <v>489</v>
      </c>
      <c r="H38" s="280" t="s">
        <v>488</v>
      </c>
      <c r="I38" s="279" t="s">
        <v>427</v>
      </c>
      <c r="J38" s="278" t="s">
        <v>487</v>
      </c>
      <c r="K38" s="276">
        <v>0</v>
      </c>
      <c r="L38" s="276">
        <v>0</v>
      </c>
      <c r="M38" s="216">
        <v>0</v>
      </c>
      <c r="N38" s="277">
        <v>1</v>
      </c>
      <c r="O38" s="277">
        <v>1</v>
      </c>
      <c r="P38" s="288">
        <v>26300</v>
      </c>
    </row>
    <row r="39" spans="1:16" ht="13.5">
      <c r="A39" s="285" t="s">
        <v>356</v>
      </c>
      <c r="B39" s="284" t="s">
        <v>425</v>
      </c>
      <c r="C39" s="283" t="s">
        <v>424</v>
      </c>
      <c r="D39" s="278" t="s">
        <v>437</v>
      </c>
      <c r="E39" s="287">
        <v>5000</v>
      </c>
      <c r="F39" s="281" t="s">
        <v>486</v>
      </c>
      <c r="G39" s="279" t="s">
        <v>485</v>
      </c>
      <c r="H39" s="280" t="s">
        <v>484</v>
      </c>
      <c r="I39" s="279" t="s">
        <v>427</v>
      </c>
      <c r="J39" s="278" t="s">
        <v>433</v>
      </c>
      <c r="K39" s="276">
        <v>1</v>
      </c>
      <c r="L39" s="276">
        <v>12</v>
      </c>
      <c r="M39" s="216">
        <v>60600</v>
      </c>
      <c r="N39" s="277">
        <v>1</v>
      </c>
      <c r="O39" s="277">
        <v>9</v>
      </c>
      <c r="P39" s="288">
        <v>60600</v>
      </c>
    </row>
    <row r="40" spans="1:16" ht="13.5">
      <c r="A40" s="285" t="s">
        <v>356</v>
      </c>
      <c r="B40" s="284" t="s">
        <v>425</v>
      </c>
      <c r="C40" s="283" t="s">
        <v>424</v>
      </c>
      <c r="D40" s="278" t="s">
        <v>437</v>
      </c>
      <c r="E40" s="287">
        <v>3500</v>
      </c>
      <c r="F40" s="281" t="s">
        <v>483</v>
      </c>
      <c r="G40" s="279" t="s">
        <v>482</v>
      </c>
      <c r="H40" s="280" t="s">
        <v>434</v>
      </c>
      <c r="I40" s="279" t="s">
        <v>427</v>
      </c>
      <c r="J40" s="278" t="s">
        <v>433</v>
      </c>
      <c r="K40" s="276">
        <v>1</v>
      </c>
      <c r="L40" s="276">
        <v>12</v>
      </c>
      <c r="M40" s="216">
        <v>42600</v>
      </c>
      <c r="N40" s="277">
        <v>1</v>
      </c>
      <c r="O40" s="277">
        <v>9</v>
      </c>
      <c r="P40" s="288">
        <v>42600</v>
      </c>
    </row>
    <row r="41" spans="1:16" ht="13.5">
      <c r="A41" s="285" t="s">
        <v>356</v>
      </c>
      <c r="B41" s="284" t="s">
        <v>425</v>
      </c>
      <c r="C41" s="283" t="s">
        <v>424</v>
      </c>
      <c r="D41" s="278" t="s">
        <v>437</v>
      </c>
      <c r="E41" s="287">
        <v>9000</v>
      </c>
      <c r="F41" s="286" t="s">
        <v>481</v>
      </c>
      <c r="G41" s="279" t="s">
        <v>480</v>
      </c>
      <c r="H41" s="280" t="s">
        <v>474</v>
      </c>
      <c r="I41" s="279" t="s">
        <v>471</v>
      </c>
      <c r="J41" s="278" t="s">
        <v>433</v>
      </c>
      <c r="K41" s="276">
        <v>0</v>
      </c>
      <c r="L41" s="276">
        <v>0</v>
      </c>
      <c r="M41" s="216">
        <v>0</v>
      </c>
      <c r="N41" s="277">
        <v>1</v>
      </c>
      <c r="O41" s="277">
        <v>2</v>
      </c>
      <c r="P41" s="288">
        <v>40500</v>
      </c>
    </row>
    <row r="42" spans="1:16" ht="13.5">
      <c r="A42" s="285" t="s">
        <v>356</v>
      </c>
      <c r="B42" s="284" t="s">
        <v>425</v>
      </c>
      <c r="C42" s="283" t="s">
        <v>424</v>
      </c>
      <c r="D42" s="278" t="s">
        <v>437</v>
      </c>
      <c r="E42" s="287">
        <v>9000</v>
      </c>
      <c r="F42" s="281">
        <v>42975039</v>
      </c>
      <c r="G42" s="279" t="s">
        <v>479</v>
      </c>
      <c r="H42" s="280" t="s">
        <v>448</v>
      </c>
      <c r="I42" s="279" t="s">
        <v>453</v>
      </c>
      <c r="J42" s="278" t="s">
        <v>433</v>
      </c>
      <c r="K42" s="276">
        <v>0</v>
      </c>
      <c r="L42" s="276">
        <v>0</v>
      </c>
      <c r="M42" s="216">
        <v>0</v>
      </c>
      <c r="N42" s="277">
        <v>1</v>
      </c>
      <c r="O42" s="277">
        <v>2</v>
      </c>
      <c r="P42" s="288">
        <v>40500</v>
      </c>
    </row>
    <row r="43" spans="1:16" ht="13.5">
      <c r="A43" s="285" t="s">
        <v>356</v>
      </c>
      <c r="B43" s="284" t="s">
        <v>425</v>
      </c>
      <c r="C43" s="283" t="s">
        <v>424</v>
      </c>
      <c r="D43" s="278" t="s">
        <v>437</v>
      </c>
      <c r="E43" s="287">
        <v>4500</v>
      </c>
      <c r="F43" s="278">
        <v>44069509</v>
      </c>
      <c r="G43" s="279" t="s">
        <v>478</v>
      </c>
      <c r="H43" s="280" t="s">
        <v>434</v>
      </c>
      <c r="I43" s="279" t="s">
        <v>427</v>
      </c>
      <c r="J43" s="278" t="s">
        <v>433</v>
      </c>
      <c r="K43" s="276">
        <v>1</v>
      </c>
      <c r="L43" s="276">
        <v>3</v>
      </c>
      <c r="M43" s="216">
        <v>10450</v>
      </c>
      <c r="N43" s="277">
        <v>1</v>
      </c>
      <c r="O43" s="277">
        <v>9</v>
      </c>
      <c r="P43" s="288">
        <v>54600</v>
      </c>
    </row>
    <row r="44" spans="1:16" ht="13.5">
      <c r="A44" s="285" t="s">
        <v>356</v>
      </c>
      <c r="B44" s="284" t="s">
        <v>425</v>
      </c>
      <c r="C44" s="283" t="s">
        <v>424</v>
      </c>
      <c r="D44" s="278" t="s">
        <v>437</v>
      </c>
      <c r="E44" s="287">
        <v>8000</v>
      </c>
      <c r="F44" s="286">
        <v>32821427</v>
      </c>
      <c r="G44" s="279" t="s">
        <v>477</v>
      </c>
      <c r="H44" s="280" t="s">
        <v>434</v>
      </c>
      <c r="I44" s="279" t="s">
        <v>471</v>
      </c>
      <c r="J44" s="278" t="s">
        <v>433</v>
      </c>
      <c r="K44" s="276">
        <v>1</v>
      </c>
      <c r="L44" s="276">
        <v>3</v>
      </c>
      <c r="M44" s="216">
        <v>24000</v>
      </c>
      <c r="N44" s="277">
        <v>0</v>
      </c>
      <c r="O44" s="277">
        <v>0</v>
      </c>
      <c r="P44" s="288">
        <v>0</v>
      </c>
    </row>
    <row r="45" spans="1:16" ht="13.5">
      <c r="A45" s="285" t="s">
        <v>356</v>
      </c>
      <c r="B45" s="284" t="s">
        <v>425</v>
      </c>
      <c r="C45" s="283" t="s">
        <v>424</v>
      </c>
      <c r="D45" s="278" t="s">
        <v>437</v>
      </c>
      <c r="E45" s="287">
        <v>5000</v>
      </c>
      <c r="F45" s="281" t="s">
        <v>476</v>
      </c>
      <c r="G45" s="279" t="s">
        <v>475</v>
      </c>
      <c r="H45" s="280" t="s">
        <v>474</v>
      </c>
      <c r="I45" s="279" t="s">
        <v>427</v>
      </c>
      <c r="J45" s="278" t="s">
        <v>433</v>
      </c>
      <c r="K45" s="276">
        <v>1</v>
      </c>
      <c r="L45" s="276">
        <v>3</v>
      </c>
      <c r="M45" s="216">
        <v>15000</v>
      </c>
      <c r="N45" s="277">
        <v>0</v>
      </c>
      <c r="O45" s="277">
        <v>0</v>
      </c>
      <c r="P45" s="288">
        <v>0</v>
      </c>
    </row>
    <row r="46" spans="1:16" ht="11.25" customHeight="1">
      <c r="A46" s="285" t="s">
        <v>356</v>
      </c>
      <c r="B46" s="284" t="s">
        <v>425</v>
      </c>
      <c r="C46" s="283" t="s">
        <v>424</v>
      </c>
      <c r="D46" s="278" t="s">
        <v>437</v>
      </c>
      <c r="E46" s="287">
        <v>14700</v>
      </c>
      <c r="F46" s="281">
        <v>10698304</v>
      </c>
      <c r="G46" s="279" t="s">
        <v>473</v>
      </c>
      <c r="H46" s="280" t="s">
        <v>472</v>
      </c>
      <c r="I46" s="290" t="s">
        <v>471</v>
      </c>
      <c r="J46" s="278" t="s">
        <v>433</v>
      </c>
      <c r="K46" s="276">
        <v>0</v>
      </c>
      <c r="L46" s="276">
        <v>0</v>
      </c>
      <c r="M46" s="216">
        <v>0</v>
      </c>
      <c r="N46" s="277">
        <v>1</v>
      </c>
      <c r="O46" s="277">
        <v>3</v>
      </c>
      <c r="P46" s="288">
        <v>84580</v>
      </c>
    </row>
    <row r="47" spans="1:16" ht="13.5">
      <c r="A47" s="285" t="s">
        <v>356</v>
      </c>
      <c r="B47" s="284" t="s">
        <v>425</v>
      </c>
      <c r="C47" s="283" t="s">
        <v>424</v>
      </c>
      <c r="D47" s="278" t="s">
        <v>437</v>
      </c>
      <c r="E47" s="287">
        <v>4500</v>
      </c>
      <c r="F47" s="281">
        <v>44288062</v>
      </c>
      <c r="G47" s="279" t="s">
        <v>470</v>
      </c>
      <c r="H47" s="280" t="s">
        <v>434</v>
      </c>
      <c r="I47" s="279" t="s">
        <v>427</v>
      </c>
      <c r="J47" s="278" t="s">
        <v>433</v>
      </c>
      <c r="K47" s="276">
        <v>1</v>
      </c>
      <c r="L47" s="276">
        <v>12</v>
      </c>
      <c r="M47" s="216">
        <v>54600</v>
      </c>
      <c r="N47" s="277">
        <v>1</v>
      </c>
      <c r="O47" s="277">
        <v>9</v>
      </c>
      <c r="P47" s="288">
        <v>40200</v>
      </c>
    </row>
    <row r="48" spans="1:16" ht="13.5">
      <c r="A48" s="285" t="s">
        <v>356</v>
      </c>
      <c r="B48" s="284" t="s">
        <v>425</v>
      </c>
      <c r="C48" s="283" t="s">
        <v>424</v>
      </c>
      <c r="D48" s="278" t="s">
        <v>441</v>
      </c>
      <c r="E48" s="287">
        <v>6500</v>
      </c>
      <c r="F48" s="281">
        <v>46773271</v>
      </c>
      <c r="G48" s="279" t="s">
        <v>469</v>
      </c>
      <c r="H48" s="280" t="s">
        <v>444</v>
      </c>
      <c r="I48" s="279" t="s">
        <v>427</v>
      </c>
      <c r="J48" s="278" t="s">
        <v>433</v>
      </c>
      <c r="K48" s="276">
        <v>0</v>
      </c>
      <c r="L48" s="276">
        <v>0</v>
      </c>
      <c r="M48" s="216">
        <v>0</v>
      </c>
      <c r="N48" s="277">
        <v>1</v>
      </c>
      <c r="O48" s="277">
        <v>1</v>
      </c>
      <c r="P48" s="288">
        <v>26300</v>
      </c>
    </row>
    <row r="49" spans="1:17" ht="13.5">
      <c r="A49" s="285" t="s">
        <v>356</v>
      </c>
      <c r="B49" s="284" t="s">
        <v>425</v>
      </c>
      <c r="C49" s="283" t="s">
        <v>424</v>
      </c>
      <c r="D49" s="278" t="s">
        <v>437</v>
      </c>
      <c r="E49" s="287">
        <v>8000</v>
      </c>
      <c r="F49" s="281">
        <v>40029960</v>
      </c>
      <c r="G49" s="279" t="s">
        <v>468</v>
      </c>
      <c r="H49" s="280" t="s">
        <v>434</v>
      </c>
      <c r="I49" s="279" t="s">
        <v>427</v>
      </c>
      <c r="J49" s="278" t="s">
        <v>433</v>
      </c>
      <c r="K49" s="276">
        <v>1</v>
      </c>
      <c r="L49" s="276">
        <v>7</v>
      </c>
      <c r="M49" s="216">
        <v>52033.33</v>
      </c>
      <c r="N49" s="277">
        <v>1</v>
      </c>
      <c r="O49" s="277">
        <v>9</v>
      </c>
      <c r="P49" s="288">
        <v>96600</v>
      </c>
    </row>
    <row r="50" spans="1:17" ht="13.5">
      <c r="A50" s="285" t="s">
        <v>356</v>
      </c>
      <c r="B50" s="284" t="s">
        <v>425</v>
      </c>
      <c r="C50" s="283" t="s">
        <v>424</v>
      </c>
      <c r="D50" s="278" t="s">
        <v>441</v>
      </c>
      <c r="E50" s="287">
        <v>2300</v>
      </c>
      <c r="F50" s="281">
        <v>44726600</v>
      </c>
      <c r="G50" s="279" t="s">
        <v>467</v>
      </c>
      <c r="H50" s="280" t="s">
        <v>466</v>
      </c>
      <c r="I50" s="279" t="s">
        <v>420</v>
      </c>
      <c r="J50" s="278"/>
      <c r="K50" s="276">
        <v>1</v>
      </c>
      <c r="L50" s="276">
        <v>12</v>
      </c>
      <c r="M50" s="216">
        <v>28200</v>
      </c>
      <c r="N50" s="277">
        <v>1</v>
      </c>
      <c r="O50" s="277">
        <v>9</v>
      </c>
      <c r="P50" s="288">
        <v>28200</v>
      </c>
    </row>
    <row r="51" spans="1:17" ht="13.5">
      <c r="A51" s="285" t="s">
        <v>356</v>
      </c>
      <c r="B51" s="284" t="s">
        <v>425</v>
      </c>
      <c r="C51" s="283" t="s">
        <v>424</v>
      </c>
      <c r="D51" s="278" t="s">
        <v>437</v>
      </c>
      <c r="E51" s="287">
        <v>10000</v>
      </c>
      <c r="F51" s="286" t="s">
        <v>465</v>
      </c>
      <c r="G51" s="279" t="s">
        <v>464</v>
      </c>
      <c r="H51" s="280" t="s">
        <v>434</v>
      </c>
      <c r="I51" s="279" t="s">
        <v>427</v>
      </c>
      <c r="J51" s="278" t="s">
        <v>433</v>
      </c>
      <c r="K51" s="276">
        <v>0</v>
      </c>
      <c r="L51" s="276">
        <v>0</v>
      </c>
      <c r="M51" s="216">
        <v>0</v>
      </c>
      <c r="N51" s="277">
        <v>1</v>
      </c>
      <c r="O51" s="277">
        <v>1</v>
      </c>
      <c r="P51" s="288">
        <v>40300</v>
      </c>
    </row>
    <row r="52" spans="1:17" ht="13.5">
      <c r="A52" s="285" t="s">
        <v>356</v>
      </c>
      <c r="B52" s="284" t="s">
        <v>425</v>
      </c>
      <c r="C52" s="283" t="s">
        <v>424</v>
      </c>
      <c r="D52" s="278" t="s">
        <v>437</v>
      </c>
      <c r="E52" s="287">
        <v>4500</v>
      </c>
      <c r="F52" s="281">
        <v>43605468</v>
      </c>
      <c r="G52" s="279" t="s">
        <v>463</v>
      </c>
      <c r="H52" s="280" t="s">
        <v>448</v>
      </c>
      <c r="I52" s="279" t="s">
        <v>427</v>
      </c>
      <c r="J52" s="278" t="s">
        <v>433</v>
      </c>
      <c r="K52" s="276">
        <v>1</v>
      </c>
      <c r="L52" s="276">
        <v>12</v>
      </c>
      <c r="M52" s="216">
        <v>54600</v>
      </c>
      <c r="N52" s="277">
        <v>1</v>
      </c>
      <c r="O52" s="277">
        <v>9</v>
      </c>
      <c r="P52" s="288">
        <v>54600</v>
      </c>
    </row>
    <row r="53" spans="1:17" ht="13.5">
      <c r="A53" s="285" t="s">
        <v>356</v>
      </c>
      <c r="B53" s="284" t="s">
        <v>425</v>
      </c>
      <c r="C53" s="283" t="s">
        <v>424</v>
      </c>
      <c r="D53" s="278" t="s">
        <v>437</v>
      </c>
      <c r="E53" s="287">
        <v>8000</v>
      </c>
      <c r="F53" s="281" t="s">
        <v>462</v>
      </c>
      <c r="G53" s="279" t="s">
        <v>461</v>
      </c>
      <c r="H53" s="280" t="s">
        <v>434</v>
      </c>
      <c r="I53" s="279" t="s">
        <v>427</v>
      </c>
      <c r="J53" s="278" t="s">
        <v>433</v>
      </c>
      <c r="K53" s="276">
        <v>1</v>
      </c>
      <c r="L53" s="276">
        <v>3</v>
      </c>
      <c r="M53" s="216">
        <v>24000</v>
      </c>
      <c r="N53" s="277">
        <v>0</v>
      </c>
      <c r="O53" s="277">
        <v>0</v>
      </c>
      <c r="P53" s="288">
        <v>0</v>
      </c>
    </row>
    <row r="54" spans="1:17" ht="13.5">
      <c r="A54" s="285" t="s">
        <v>356</v>
      </c>
      <c r="B54" s="284" t="s">
        <v>425</v>
      </c>
      <c r="C54" s="283" t="s">
        <v>424</v>
      </c>
      <c r="D54" s="278" t="s">
        <v>437</v>
      </c>
      <c r="E54" s="287">
        <v>10000</v>
      </c>
      <c r="F54" s="286" t="s">
        <v>460</v>
      </c>
      <c r="G54" s="279" t="s">
        <v>459</v>
      </c>
      <c r="H54" s="280" t="s">
        <v>458</v>
      </c>
      <c r="I54" s="279" t="s">
        <v>453</v>
      </c>
      <c r="J54" s="278" t="s">
        <v>433</v>
      </c>
      <c r="K54" s="276">
        <v>1</v>
      </c>
      <c r="L54" s="276">
        <v>12</v>
      </c>
      <c r="M54" s="216">
        <v>120600</v>
      </c>
      <c r="N54" s="277">
        <v>1</v>
      </c>
      <c r="O54" s="277">
        <v>9</v>
      </c>
      <c r="P54" s="288">
        <v>120600</v>
      </c>
    </row>
    <row r="55" spans="1:17" ht="13.5">
      <c r="A55" s="285" t="s">
        <v>356</v>
      </c>
      <c r="B55" s="284" t="s">
        <v>425</v>
      </c>
      <c r="C55" s="283" t="s">
        <v>424</v>
      </c>
      <c r="D55" s="278" t="s">
        <v>437</v>
      </c>
      <c r="E55" s="287">
        <v>8000</v>
      </c>
      <c r="F55" s="286" t="s">
        <v>457</v>
      </c>
      <c r="G55" s="279" t="s">
        <v>456</v>
      </c>
      <c r="H55" s="280" t="s">
        <v>454</v>
      </c>
      <c r="I55" s="279" t="s">
        <v>427</v>
      </c>
      <c r="J55" s="278" t="s">
        <v>433</v>
      </c>
      <c r="K55" s="276">
        <v>0</v>
      </c>
      <c r="L55" s="276">
        <v>0</v>
      </c>
      <c r="M55" s="216">
        <v>0</v>
      </c>
      <c r="N55" s="277">
        <v>1</v>
      </c>
      <c r="O55" s="277">
        <v>1</v>
      </c>
      <c r="P55" s="288">
        <v>30700</v>
      </c>
    </row>
    <row r="56" spans="1:17" ht="13.5">
      <c r="A56" s="285" t="s">
        <v>356</v>
      </c>
      <c r="B56" s="284" t="s">
        <v>425</v>
      </c>
      <c r="C56" s="283" t="s">
        <v>424</v>
      </c>
      <c r="D56" s="278" t="s">
        <v>437</v>
      </c>
      <c r="E56" s="287">
        <v>10000</v>
      </c>
      <c r="F56" s="281">
        <v>45940390</v>
      </c>
      <c r="G56" s="279" t="s">
        <v>455</v>
      </c>
      <c r="H56" s="280" t="s">
        <v>454</v>
      </c>
      <c r="I56" s="279" t="s">
        <v>453</v>
      </c>
      <c r="J56" s="278" t="s">
        <v>433</v>
      </c>
      <c r="K56" s="276">
        <v>1</v>
      </c>
      <c r="L56" s="276">
        <v>12</v>
      </c>
      <c r="M56" s="216">
        <v>42600</v>
      </c>
      <c r="N56" s="277">
        <v>1</v>
      </c>
      <c r="O56" s="277">
        <v>9</v>
      </c>
      <c r="P56" s="288">
        <v>64566.67</v>
      </c>
    </row>
    <row r="57" spans="1:17" ht="13.5">
      <c r="A57" s="285" t="s">
        <v>356</v>
      </c>
      <c r="B57" s="284" t="s">
        <v>425</v>
      </c>
      <c r="C57" s="283" t="s">
        <v>424</v>
      </c>
      <c r="D57" s="278" t="s">
        <v>441</v>
      </c>
      <c r="E57" s="287">
        <v>4400</v>
      </c>
      <c r="F57" s="281">
        <v>46793424</v>
      </c>
      <c r="G57" s="279" t="s">
        <v>452</v>
      </c>
      <c r="H57" s="280" t="s">
        <v>451</v>
      </c>
      <c r="I57" s="279" t="s">
        <v>450</v>
      </c>
      <c r="J57" s="278"/>
      <c r="K57" s="276">
        <v>0</v>
      </c>
      <c r="L57" s="276">
        <v>0</v>
      </c>
      <c r="M57" s="216">
        <v>0</v>
      </c>
      <c r="N57" s="277">
        <v>1</v>
      </c>
      <c r="O57" s="277">
        <v>1</v>
      </c>
      <c r="P57" s="288">
        <v>17020</v>
      </c>
    </row>
    <row r="58" spans="1:17" ht="13.5">
      <c r="A58" s="285" t="s">
        <v>356</v>
      </c>
      <c r="B58" s="284" t="s">
        <v>425</v>
      </c>
      <c r="C58" s="283" t="s">
        <v>424</v>
      </c>
      <c r="D58" s="278" t="s">
        <v>441</v>
      </c>
      <c r="E58" s="287">
        <v>6500</v>
      </c>
      <c r="F58" s="281">
        <v>42279515</v>
      </c>
      <c r="G58" s="279" t="s">
        <v>449</v>
      </c>
      <c r="H58" s="280" t="s">
        <v>448</v>
      </c>
      <c r="I58" s="279" t="s">
        <v>427</v>
      </c>
      <c r="J58" s="278" t="s">
        <v>433</v>
      </c>
      <c r="K58" s="276">
        <v>0</v>
      </c>
      <c r="L58" s="276">
        <v>0</v>
      </c>
      <c r="M58" s="216">
        <v>0</v>
      </c>
      <c r="N58" s="277">
        <v>1</v>
      </c>
      <c r="O58" s="277">
        <v>1</v>
      </c>
      <c r="P58" s="288">
        <v>26300</v>
      </c>
    </row>
    <row r="59" spans="1:17" ht="13.5">
      <c r="A59" s="285" t="s">
        <v>356</v>
      </c>
      <c r="B59" s="284" t="s">
        <v>425</v>
      </c>
      <c r="C59" s="283" t="s">
        <v>424</v>
      </c>
      <c r="D59" s="278" t="s">
        <v>437</v>
      </c>
      <c r="E59" s="287">
        <v>8000</v>
      </c>
      <c r="F59" s="281">
        <v>44426674</v>
      </c>
      <c r="G59" s="279" t="s">
        <v>447</v>
      </c>
      <c r="H59" s="280" t="s">
        <v>434</v>
      </c>
      <c r="I59" s="279" t="s">
        <v>427</v>
      </c>
      <c r="J59" s="278" t="s">
        <v>433</v>
      </c>
      <c r="K59" s="276">
        <v>1</v>
      </c>
      <c r="L59" s="276">
        <v>7</v>
      </c>
      <c r="M59" s="216">
        <v>52033.33</v>
      </c>
      <c r="N59" s="277">
        <v>1</v>
      </c>
      <c r="O59" s="277">
        <v>9</v>
      </c>
      <c r="P59" s="288">
        <v>96600</v>
      </c>
    </row>
    <row r="60" spans="1:17" ht="13.5">
      <c r="A60" s="285" t="s">
        <v>356</v>
      </c>
      <c r="B60" s="284" t="s">
        <v>425</v>
      </c>
      <c r="C60" s="283" t="s">
        <v>424</v>
      </c>
      <c r="D60" s="278" t="s">
        <v>441</v>
      </c>
      <c r="E60" s="287">
        <v>1800</v>
      </c>
      <c r="F60" s="281" t="s">
        <v>446</v>
      </c>
      <c r="G60" s="279" t="s">
        <v>445</v>
      </c>
      <c r="H60" s="280" t="s">
        <v>444</v>
      </c>
      <c r="I60" s="279" t="s">
        <v>443</v>
      </c>
      <c r="J60" s="278"/>
      <c r="K60" s="276">
        <v>1</v>
      </c>
      <c r="L60" s="276">
        <v>9</v>
      </c>
      <c r="M60" s="216">
        <v>30000</v>
      </c>
      <c r="N60" s="277">
        <v>0</v>
      </c>
      <c r="O60" s="277">
        <v>0</v>
      </c>
      <c r="P60" s="288">
        <v>0</v>
      </c>
      <c r="Q60" s="216"/>
    </row>
    <row r="61" spans="1:17" ht="13.5">
      <c r="A61" s="285" t="s">
        <v>356</v>
      </c>
      <c r="B61" s="284" t="s">
        <v>425</v>
      </c>
      <c r="C61" s="283" t="s">
        <v>424</v>
      </c>
      <c r="D61" s="278" t="s">
        <v>441</v>
      </c>
      <c r="E61" s="287">
        <v>6500</v>
      </c>
      <c r="F61" s="281">
        <v>43310455</v>
      </c>
      <c r="G61" s="279" t="s">
        <v>442</v>
      </c>
      <c r="H61" s="280" t="s">
        <v>428</v>
      </c>
      <c r="I61" s="279" t="s">
        <v>427</v>
      </c>
      <c r="J61" s="278" t="s">
        <v>426</v>
      </c>
      <c r="K61" s="276">
        <v>0</v>
      </c>
      <c r="L61" s="276">
        <v>0</v>
      </c>
      <c r="M61" s="216">
        <v>0</v>
      </c>
      <c r="N61" s="277">
        <v>1</v>
      </c>
      <c r="O61" s="277">
        <v>2</v>
      </c>
      <c r="P61" s="288">
        <v>28466.67</v>
      </c>
    </row>
    <row r="62" spans="1:17" ht="13.5">
      <c r="A62" s="285" t="s">
        <v>356</v>
      </c>
      <c r="B62" s="284" t="s">
        <v>425</v>
      </c>
      <c r="C62" s="283" t="s">
        <v>424</v>
      </c>
      <c r="D62" s="278" t="s">
        <v>441</v>
      </c>
      <c r="E62" s="287">
        <v>4400</v>
      </c>
      <c r="F62" s="289" t="s">
        <v>440</v>
      </c>
      <c r="G62" s="279" t="s">
        <v>439</v>
      </c>
      <c r="H62" s="280" t="s">
        <v>438</v>
      </c>
      <c r="I62" s="279" t="s">
        <v>427</v>
      </c>
      <c r="J62" s="278" t="s">
        <v>426</v>
      </c>
      <c r="K62" s="276">
        <v>0</v>
      </c>
      <c r="L62" s="276">
        <v>0</v>
      </c>
      <c r="M62" s="216">
        <v>0</v>
      </c>
      <c r="N62" s="277">
        <v>1</v>
      </c>
      <c r="O62" s="277">
        <v>4</v>
      </c>
      <c r="P62" s="288">
        <v>16726.669999999998</v>
      </c>
    </row>
    <row r="63" spans="1:17" ht="13.5">
      <c r="A63" s="285" t="s">
        <v>356</v>
      </c>
      <c r="B63" s="284" t="s">
        <v>425</v>
      </c>
      <c r="C63" s="283" t="s">
        <v>424</v>
      </c>
      <c r="D63" s="278" t="s">
        <v>437</v>
      </c>
      <c r="E63" s="287">
        <v>6000</v>
      </c>
      <c r="F63" s="286" t="s">
        <v>436</v>
      </c>
      <c r="G63" s="279" t="s">
        <v>435</v>
      </c>
      <c r="H63" s="280" t="s">
        <v>434</v>
      </c>
      <c r="I63" s="279" t="s">
        <v>427</v>
      </c>
      <c r="J63" s="278" t="s">
        <v>433</v>
      </c>
      <c r="K63" s="276">
        <v>1</v>
      </c>
      <c r="L63" s="276">
        <v>12</v>
      </c>
      <c r="M63" s="216">
        <v>72600</v>
      </c>
      <c r="N63" s="277">
        <v>1</v>
      </c>
      <c r="O63" s="277">
        <v>2</v>
      </c>
      <c r="P63" s="288">
        <v>12000</v>
      </c>
    </row>
    <row r="64" spans="1:17" ht="13.5">
      <c r="A64" s="285" t="s">
        <v>356</v>
      </c>
      <c r="B64" s="284" t="s">
        <v>425</v>
      </c>
      <c r="C64" s="283" t="s">
        <v>424</v>
      </c>
      <c r="D64" s="278" t="s">
        <v>423</v>
      </c>
      <c r="E64" s="287">
        <v>3500</v>
      </c>
      <c r="F64" s="286" t="s">
        <v>432</v>
      </c>
      <c r="G64" s="279" t="s">
        <v>431</v>
      </c>
      <c r="H64" s="280" t="s">
        <v>430</v>
      </c>
      <c r="I64" s="279" t="s">
        <v>420</v>
      </c>
      <c r="J64" s="278"/>
      <c r="K64" s="276">
        <v>1</v>
      </c>
      <c r="L64" s="276">
        <v>12</v>
      </c>
      <c r="M64" s="216">
        <v>42600</v>
      </c>
      <c r="N64" s="277">
        <v>1</v>
      </c>
      <c r="O64" s="277">
        <v>9</v>
      </c>
      <c r="P64" s="288">
        <v>42600</v>
      </c>
    </row>
    <row r="65" spans="1:16" ht="13.5">
      <c r="A65" s="285" t="s">
        <v>356</v>
      </c>
      <c r="B65" s="284" t="s">
        <v>425</v>
      </c>
      <c r="C65" s="283" t="s">
        <v>424</v>
      </c>
      <c r="D65" s="278" t="s">
        <v>423</v>
      </c>
      <c r="E65" s="287">
        <v>3500</v>
      </c>
      <c r="F65" s="286">
        <v>41407355</v>
      </c>
      <c r="G65" s="279" t="s">
        <v>429</v>
      </c>
      <c r="H65" s="280" t="s">
        <v>428</v>
      </c>
      <c r="I65" s="279" t="s">
        <v>427</v>
      </c>
      <c r="J65" s="278" t="s">
        <v>426</v>
      </c>
      <c r="K65" s="276">
        <v>1</v>
      </c>
      <c r="L65" s="276">
        <v>12</v>
      </c>
      <c r="M65" s="216">
        <v>42600</v>
      </c>
      <c r="N65" s="277">
        <v>1</v>
      </c>
      <c r="O65" s="276">
        <v>9</v>
      </c>
      <c r="P65" s="219">
        <v>42600</v>
      </c>
    </row>
    <row r="66" spans="1:16" ht="14.25" thickBot="1">
      <c r="A66" s="285" t="s">
        <v>356</v>
      </c>
      <c r="B66" s="284" t="s">
        <v>425</v>
      </c>
      <c r="C66" s="283" t="s">
        <v>424</v>
      </c>
      <c r="D66" s="281" t="s">
        <v>423</v>
      </c>
      <c r="E66" s="282">
        <v>3500</v>
      </c>
      <c r="F66" s="281">
        <v>25746912</v>
      </c>
      <c r="G66" s="279" t="s">
        <v>422</v>
      </c>
      <c r="H66" s="280" t="s">
        <v>421</v>
      </c>
      <c r="I66" s="279" t="s">
        <v>420</v>
      </c>
      <c r="J66" s="278"/>
      <c r="K66" s="276">
        <v>1</v>
      </c>
      <c r="L66" s="276">
        <v>12</v>
      </c>
      <c r="M66" s="216">
        <v>42600</v>
      </c>
      <c r="N66" s="277">
        <v>1</v>
      </c>
      <c r="O66" s="276">
        <v>9</v>
      </c>
      <c r="P66" s="219">
        <v>42600</v>
      </c>
    </row>
    <row r="67" spans="1:16" ht="12.75" thickBot="1">
      <c r="A67" s="275"/>
      <c r="B67" s="274"/>
      <c r="C67" s="274"/>
      <c r="D67" s="110"/>
      <c r="E67" s="110"/>
      <c r="F67" s="274"/>
      <c r="G67" s="110"/>
      <c r="H67" s="110"/>
      <c r="I67" s="110"/>
      <c r="J67" s="110"/>
      <c r="K67" s="110"/>
      <c r="L67" s="273"/>
      <c r="M67" s="271">
        <f>SUM(M6:M66)</f>
        <v>1492683.32</v>
      </c>
      <c r="N67" s="110"/>
      <c r="O67" s="272"/>
      <c r="P67" s="271">
        <f>SUM(P6:P66)</f>
        <v>2595616.6766666663</v>
      </c>
    </row>
    <row r="68" spans="1:16">
      <c r="A68" s="270" t="s">
        <v>419</v>
      </c>
      <c r="B68" s="269"/>
      <c r="C68" s="269"/>
      <c r="D68" s="269"/>
      <c r="E68" s="269"/>
      <c r="F68" s="184"/>
      <c r="L68" s="178"/>
      <c r="M68" s="268"/>
      <c r="P68" s="268"/>
    </row>
  </sheetData>
  <autoFilter ref="A5:P67" xr:uid="{00000000-0009-0000-0000-000013000000}"/>
  <printOptions horizontalCentered="1"/>
  <pageMargins left="0.19685039370078741" right="0.19685039370078741" top="0.82677165354330717" bottom="0.59055118110236227" header="0.55118110236220474" footer="0.31496062992125984"/>
  <pageSetup paperSize="9" scale="62" orientation="landscape" r:id="rId1"/>
  <headerFooter alignWithMargins="0">
    <oddHeader>&amp;C&amp;"Arial,Negrita"&amp;18PROYECTO DE PRESUPUESTO - 2021</oddHeader>
    <oddFooter>&amp;L&amp;"Arial,Negrita"&amp;8PROYECTO DE PRESUPUESTO PARA EL AÑO FISCAL 2021
INFORMACIÓN PARA LA COMISIÓN DE PRESUPUESTO Y CUENTA GENERAL DE LA REPÚBLICA DEL CONGRESO DE LA REPÚBLICA&amp;R&amp;7&amp;N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249977111117893"/>
    <pageSetUpPr fitToPage="1"/>
  </sheetPr>
  <dimension ref="A1:S19"/>
  <sheetViews>
    <sheetView zoomScale="85" zoomScaleNormal="100" zoomScaleSheetLayoutView="100" workbookViewId="0">
      <selection activeCell="A2" sqref="A2"/>
    </sheetView>
  </sheetViews>
  <sheetFormatPr baseColWidth="10" defaultColWidth="11.42578125" defaultRowHeight="12"/>
  <cols>
    <col min="1" max="6" width="18.7109375" style="81" customWidth="1"/>
    <col min="7" max="8" width="6.7109375" style="41" customWidth="1"/>
    <col min="9" max="9" width="6.7109375" style="81" customWidth="1"/>
    <col min="10" max="12" width="18.7109375" style="81" customWidth="1"/>
    <col min="13" max="13" width="18.28515625" style="81" customWidth="1"/>
    <col min="14" max="14" width="20.28515625" style="81" customWidth="1"/>
    <col min="15" max="16384" width="11.42578125" style="81"/>
  </cols>
  <sheetData>
    <row r="1" spans="1:19" s="68" customFormat="1">
      <c r="A1" s="83" t="s">
        <v>225</v>
      </c>
      <c r="B1" s="83"/>
      <c r="C1" s="83"/>
      <c r="D1" s="83"/>
      <c r="E1" s="83"/>
      <c r="F1" s="83"/>
      <c r="G1" s="83"/>
      <c r="H1" s="83"/>
      <c r="J1" s="83"/>
      <c r="K1" s="83"/>
      <c r="L1" s="83"/>
      <c r="M1" s="83"/>
      <c r="N1" s="83"/>
    </row>
    <row r="2" spans="1:19" s="4" customFormat="1">
      <c r="A2" s="82" t="s">
        <v>562</v>
      </c>
      <c r="B2" s="82"/>
      <c r="C2" s="82"/>
      <c r="D2" s="82"/>
      <c r="E2" s="82"/>
      <c r="F2" s="82"/>
      <c r="G2" s="82"/>
      <c r="H2" s="82"/>
      <c r="I2" s="82"/>
      <c r="J2" s="82"/>
      <c r="K2" s="82"/>
      <c r="L2" s="82"/>
      <c r="M2" s="82"/>
      <c r="N2" s="82"/>
      <c r="O2" s="82"/>
      <c r="P2" s="82"/>
      <c r="Q2" s="82"/>
      <c r="R2" s="82"/>
      <c r="S2" s="82"/>
    </row>
    <row r="3" spans="1:19" ht="12.75" thickBot="1">
      <c r="A3" s="10" t="s">
        <v>567</v>
      </c>
    </row>
    <row r="4" spans="1:19" s="54" customFormat="1" ht="12.75" customHeight="1" thickBot="1">
      <c r="A4" s="600" t="s">
        <v>162</v>
      </c>
      <c r="B4" s="601"/>
      <c r="C4" s="599" t="s">
        <v>163</v>
      </c>
      <c r="D4" s="599"/>
      <c r="E4" s="602" t="s">
        <v>166</v>
      </c>
      <c r="F4" s="603"/>
      <c r="G4" s="603"/>
      <c r="H4" s="603"/>
      <c r="I4" s="604"/>
      <c r="J4" s="599" t="s">
        <v>167</v>
      </c>
      <c r="K4" s="599"/>
      <c r="L4" s="601"/>
      <c r="M4" s="595" t="s">
        <v>191</v>
      </c>
      <c r="N4" s="597" t="s">
        <v>192</v>
      </c>
    </row>
    <row r="5" spans="1:19" s="55" customFormat="1" ht="86.25" customHeight="1" thickBot="1">
      <c r="A5" s="99" t="s">
        <v>81</v>
      </c>
      <c r="B5" s="102" t="s">
        <v>82</v>
      </c>
      <c r="C5" s="100" t="s">
        <v>165</v>
      </c>
      <c r="D5" s="103" t="s">
        <v>164</v>
      </c>
      <c r="E5" s="99" t="s">
        <v>170</v>
      </c>
      <c r="F5" s="101" t="s">
        <v>171</v>
      </c>
      <c r="G5" s="104" t="s">
        <v>172</v>
      </c>
      <c r="H5" s="104" t="s">
        <v>173</v>
      </c>
      <c r="I5" s="105" t="s">
        <v>13</v>
      </c>
      <c r="J5" s="99" t="s">
        <v>168</v>
      </c>
      <c r="K5" s="100" t="s">
        <v>169</v>
      </c>
      <c r="L5" s="106" t="s">
        <v>174</v>
      </c>
      <c r="M5" s="596"/>
      <c r="N5" s="598"/>
    </row>
    <row r="6" spans="1:19">
      <c r="A6" s="52"/>
      <c r="B6" s="16"/>
      <c r="C6" s="66"/>
      <c r="D6" s="86"/>
      <c r="E6" s="38"/>
      <c r="F6" s="17"/>
      <c r="G6" s="17"/>
      <c r="H6" s="17"/>
      <c r="I6" s="43"/>
      <c r="J6" s="38"/>
      <c r="K6" s="66"/>
      <c r="L6" s="11"/>
      <c r="M6" s="11"/>
      <c r="N6" s="11"/>
    </row>
    <row r="7" spans="1:19">
      <c r="A7" s="38"/>
      <c r="B7" s="11"/>
      <c r="C7" s="9"/>
      <c r="D7" s="87"/>
      <c r="E7" s="38"/>
      <c r="F7" s="17"/>
      <c r="G7" s="17"/>
      <c r="H7" s="17"/>
      <c r="I7" s="43"/>
      <c r="J7" s="38"/>
      <c r="K7" s="9"/>
      <c r="L7" s="11"/>
      <c r="M7" s="11"/>
      <c r="N7" s="11"/>
    </row>
    <row r="8" spans="1:19">
      <c r="A8" s="38"/>
      <c r="B8" s="11"/>
      <c r="C8" s="9"/>
      <c r="D8" s="87"/>
      <c r="E8" s="38"/>
      <c r="F8" s="45"/>
      <c r="G8" s="45"/>
      <c r="H8" s="45"/>
      <c r="I8" s="58"/>
      <c r="J8" s="59"/>
      <c r="K8" s="9"/>
      <c r="L8" s="11"/>
      <c r="M8" s="11"/>
      <c r="N8" s="11"/>
    </row>
    <row r="9" spans="1:19">
      <c r="A9" s="38"/>
      <c r="B9" s="11"/>
      <c r="C9" s="9"/>
      <c r="D9" s="87"/>
      <c r="E9" s="38"/>
      <c r="F9" s="17"/>
      <c r="G9" s="17"/>
      <c r="H9" s="17"/>
      <c r="I9" s="43"/>
      <c r="J9" s="38"/>
      <c r="K9" s="9"/>
      <c r="L9" s="11"/>
      <c r="M9" s="11"/>
      <c r="N9" s="11"/>
    </row>
    <row r="10" spans="1:19">
      <c r="A10" s="38"/>
      <c r="B10" s="11"/>
      <c r="C10" s="44"/>
      <c r="D10" s="88"/>
      <c r="E10" s="59"/>
      <c r="F10" s="17"/>
      <c r="G10" s="17"/>
      <c r="H10" s="17"/>
      <c r="I10" s="43"/>
      <c r="J10" s="38"/>
      <c r="K10" s="44"/>
      <c r="L10" s="46"/>
      <c r="M10" s="46"/>
      <c r="N10" s="46"/>
    </row>
    <row r="11" spans="1:19">
      <c r="A11" s="38"/>
      <c r="B11" s="11"/>
      <c r="C11" s="9"/>
      <c r="D11" s="87"/>
      <c r="E11" s="38"/>
      <c r="F11" s="17"/>
      <c r="G11" s="17"/>
      <c r="H11" s="17"/>
      <c r="I11" s="43"/>
      <c r="J11" s="38"/>
      <c r="K11" s="9"/>
      <c r="L11" s="11"/>
      <c r="M11" s="11"/>
      <c r="N11" s="11"/>
    </row>
    <row r="12" spans="1:19">
      <c r="A12" s="38"/>
      <c r="B12" s="11"/>
      <c r="C12" s="9"/>
      <c r="D12" s="87"/>
      <c r="E12" s="38"/>
      <c r="F12" s="17"/>
      <c r="G12" s="17"/>
      <c r="H12" s="17"/>
      <c r="I12" s="43"/>
      <c r="J12" s="38"/>
      <c r="K12" s="9"/>
      <c r="L12" s="11"/>
      <c r="M12" s="11"/>
      <c r="N12" s="11"/>
    </row>
    <row r="13" spans="1:19">
      <c r="A13" s="38"/>
      <c r="B13" s="11"/>
      <c r="C13" s="9"/>
      <c r="D13" s="87"/>
      <c r="E13" s="38"/>
      <c r="F13" s="17"/>
      <c r="G13" s="17"/>
      <c r="H13" s="17"/>
      <c r="I13" s="43"/>
      <c r="J13" s="38"/>
      <c r="K13" s="9"/>
      <c r="L13" s="11"/>
      <c r="M13" s="11"/>
      <c r="N13" s="11"/>
    </row>
    <row r="14" spans="1:19">
      <c r="A14" s="38"/>
      <c r="B14" s="11"/>
      <c r="C14" s="9"/>
      <c r="D14" s="87"/>
      <c r="E14" s="38"/>
      <c r="F14" s="45"/>
      <c r="G14" s="45"/>
      <c r="H14" s="45"/>
      <c r="I14" s="58"/>
      <c r="J14" s="59"/>
      <c r="K14" s="9"/>
      <c r="L14" s="11"/>
      <c r="M14" s="11"/>
      <c r="N14" s="11"/>
    </row>
    <row r="15" spans="1:19">
      <c r="A15" s="38"/>
      <c r="B15" s="11"/>
      <c r="C15" s="9"/>
      <c r="D15" s="87"/>
      <c r="E15" s="38"/>
      <c r="F15" s="17"/>
      <c r="G15" s="17"/>
      <c r="H15" s="17"/>
      <c r="I15" s="43"/>
      <c r="J15" s="38"/>
      <c r="K15" s="9"/>
      <c r="L15" s="11"/>
      <c r="M15" s="11"/>
      <c r="N15" s="11"/>
    </row>
    <row r="16" spans="1:19">
      <c r="A16" s="38"/>
      <c r="B16" s="11"/>
      <c r="C16" s="9"/>
      <c r="D16" s="87"/>
      <c r="E16" s="38"/>
      <c r="F16" s="17"/>
      <c r="G16" s="17"/>
      <c r="H16" s="17"/>
      <c r="I16" s="43"/>
      <c r="J16" s="38"/>
      <c r="K16" s="9"/>
      <c r="L16" s="11"/>
      <c r="M16" s="11"/>
      <c r="N16" s="11"/>
    </row>
    <row r="17" spans="1:14" ht="12.75" thickBot="1">
      <c r="A17" s="39"/>
      <c r="B17" s="5"/>
      <c r="C17" s="9"/>
      <c r="D17" s="87"/>
      <c r="E17" s="38"/>
      <c r="F17" s="17"/>
      <c r="G17" s="17"/>
      <c r="H17" s="17"/>
      <c r="I17" s="43"/>
      <c r="J17" s="38"/>
      <c r="K17" s="9"/>
      <c r="L17" s="11"/>
      <c r="M17" s="11"/>
      <c r="N17" s="11"/>
    </row>
    <row r="18" spans="1:14" ht="12.75" thickBot="1">
      <c r="A18" s="53"/>
      <c r="B18" s="84"/>
      <c r="C18" s="42"/>
      <c r="D18" s="89"/>
      <c r="E18" s="90"/>
      <c r="F18" s="40"/>
      <c r="G18" s="40"/>
      <c r="H18" s="40"/>
      <c r="I18" s="85"/>
      <c r="J18" s="12"/>
      <c r="K18" s="42"/>
      <c r="L18" s="13"/>
      <c r="M18" s="13"/>
      <c r="N18" s="13"/>
    </row>
    <row r="19" spans="1:14">
      <c r="A19" s="81" t="s">
        <v>226</v>
      </c>
    </row>
  </sheetData>
  <mergeCells count="6">
    <mergeCell ref="M4:M5"/>
    <mergeCell ref="N4:N5"/>
    <mergeCell ref="C4:D4"/>
    <mergeCell ref="A4:B4"/>
    <mergeCell ref="J4:L4"/>
    <mergeCell ref="E4:I4"/>
  </mergeCells>
  <printOptions horizontalCentered="1"/>
  <pageMargins left="0.25" right="0.25" top="0.75" bottom="0.75" header="0.3" footer="0.3"/>
  <pageSetup paperSize="9" scale="77"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workbookViewId="0"/>
  </sheetViews>
  <sheetFormatPr baseColWidth="10" defaultColWidth="10.7109375"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D23"/>
  <sheetViews>
    <sheetView zoomScaleNormal="100" workbookViewId="0">
      <selection activeCell="C23" sqref="C23"/>
    </sheetView>
  </sheetViews>
  <sheetFormatPr baseColWidth="10" defaultColWidth="11.28515625" defaultRowHeight="12.75"/>
  <cols>
    <col min="1" max="1" width="61.7109375" style="163" customWidth="1"/>
    <col min="2" max="2" width="11.5703125" style="163" customWidth="1"/>
    <col min="3" max="3" width="10.7109375" style="163" customWidth="1"/>
    <col min="4" max="4" width="12.7109375" style="163" bestFit="1" customWidth="1"/>
    <col min="5" max="16384" width="11.28515625" style="163"/>
  </cols>
  <sheetData>
    <row r="1" spans="1:4">
      <c r="A1" s="162" t="s">
        <v>568</v>
      </c>
    </row>
    <row r="2" spans="1:4">
      <c r="A2" s="162" t="s">
        <v>562</v>
      </c>
    </row>
    <row r="3" spans="1:4">
      <c r="A3" s="165" t="s">
        <v>566</v>
      </c>
    </row>
    <row r="4" spans="1:4" s="316" customFormat="1" ht="28.35" customHeight="1">
      <c r="A4" s="314" t="s">
        <v>569</v>
      </c>
      <c r="B4" s="315">
        <v>2019</v>
      </c>
      <c r="C4" s="315">
        <v>2020</v>
      </c>
      <c r="D4" s="315">
        <v>2021</v>
      </c>
    </row>
    <row r="5" spans="1:4">
      <c r="A5" s="317" t="s">
        <v>570</v>
      </c>
      <c r="B5" s="464">
        <v>16695456</v>
      </c>
      <c r="C5" s="464">
        <v>19334876</v>
      </c>
      <c r="D5" s="464">
        <v>15985861</v>
      </c>
    </row>
    <row r="6" spans="1:4">
      <c r="A6" s="317" t="s">
        <v>571</v>
      </c>
      <c r="B6" s="464">
        <v>12274520</v>
      </c>
      <c r="C6" s="464">
        <v>8785343</v>
      </c>
      <c r="D6" s="464">
        <v>34060712</v>
      </c>
    </row>
    <row r="7" spans="1:4">
      <c r="A7" s="317" t="s">
        <v>572</v>
      </c>
      <c r="B7" s="464"/>
      <c r="C7" s="464"/>
      <c r="D7" s="464"/>
    </row>
    <row r="8" spans="1:4" s="320" customFormat="1" ht="28.35" customHeight="1">
      <c r="A8" s="318" t="s">
        <v>573</v>
      </c>
      <c r="B8" s="465">
        <f>SUM(B5:B7)</f>
        <v>28969976</v>
      </c>
      <c r="C8" s="465">
        <f>SUM(C5:C7)</f>
        <v>28120219</v>
      </c>
      <c r="D8" s="465">
        <f>SUM(D5:D7)</f>
        <v>50046573</v>
      </c>
    </row>
    <row r="10" spans="1:4" s="316" customFormat="1" ht="28.35" customHeight="1">
      <c r="A10" s="314" t="s">
        <v>574</v>
      </c>
      <c r="B10" s="315">
        <v>2019</v>
      </c>
      <c r="C10" s="315" t="s">
        <v>575</v>
      </c>
      <c r="D10" s="315" t="s">
        <v>576</v>
      </c>
    </row>
    <row r="11" spans="1:4">
      <c r="A11" s="317" t="s">
        <v>570</v>
      </c>
      <c r="B11" s="467">
        <v>15477528</v>
      </c>
      <c r="C11" s="464">
        <v>17362757</v>
      </c>
      <c r="D11" s="464">
        <v>15985861</v>
      </c>
    </row>
    <row r="12" spans="1:4">
      <c r="A12" s="317" t="s">
        <v>571</v>
      </c>
      <c r="B12" s="464">
        <v>17727753</v>
      </c>
      <c r="C12" s="464">
        <v>10760702</v>
      </c>
      <c r="D12" s="464">
        <v>34060172</v>
      </c>
    </row>
    <row r="13" spans="1:4">
      <c r="A13" s="317" t="s">
        <v>572</v>
      </c>
      <c r="B13" s="464"/>
      <c r="C13" s="464"/>
      <c r="D13" s="464"/>
    </row>
    <row r="14" spans="1:4" s="320" customFormat="1" ht="28.35" customHeight="1">
      <c r="A14" s="318" t="s">
        <v>577</v>
      </c>
      <c r="B14" s="465">
        <f>SUM(B11:B13)</f>
        <v>33205281</v>
      </c>
      <c r="C14" s="465">
        <f>SUM(C11:C13)</f>
        <v>28123459</v>
      </c>
      <c r="D14" s="465">
        <f>SUM(D11:D13)</f>
        <v>50046033</v>
      </c>
    </row>
    <row r="16" spans="1:4" s="316" customFormat="1" ht="28.35" customHeight="1">
      <c r="A16" s="314" t="s">
        <v>578</v>
      </c>
      <c r="B16" s="315">
        <v>2019</v>
      </c>
      <c r="C16" s="315" t="s">
        <v>575</v>
      </c>
      <c r="D16" s="315" t="s">
        <v>576</v>
      </c>
    </row>
    <row r="17" spans="1:4">
      <c r="A17" s="317" t="s">
        <v>570</v>
      </c>
      <c r="B17" s="464">
        <v>13451599.58</v>
      </c>
      <c r="C17" s="464">
        <v>17362757</v>
      </c>
      <c r="D17" s="466">
        <v>15985861</v>
      </c>
    </row>
    <row r="18" spans="1:4">
      <c r="A18" s="317" t="s">
        <v>571</v>
      </c>
      <c r="B18" s="464">
        <v>10982092.91</v>
      </c>
      <c r="C18" s="464">
        <v>10760702</v>
      </c>
      <c r="D18" s="466">
        <v>34060712</v>
      </c>
    </row>
    <row r="19" spans="1:4">
      <c r="A19" s="317" t="s">
        <v>572</v>
      </c>
      <c r="B19" s="464"/>
      <c r="C19" s="514"/>
      <c r="D19" s="317"/>
    </row>
    <row r="20" spans="1:4" s="320" customFormat="1" ht="28.35" customHeight="1">
      <c r="A20" s="318" t="s">
        <v>579</v>
      </c>
      <c r="B20" s="465">
        <f>SUM(B17:B19)</f>
        <v>24433692.490000002</v>
      </c>
      <c r="C20" s="465">
        <f>SUM(C17:C19)</f>
        <v>28123459</v>
      </c>
      <c r="D20" s="468">
        <f>SUM(D17:D18)</f>
        <v>50046573</v>
      </c>
    </row>
    <row r="21" spans="1:4">
      <c r="A21" s="321" t="s">
        <v>580</v>
      </c>
    </row>
    <row r="22" spans="1:4">
      <c r="A22" s="322" t="s">
        <v>581</v>
      </c>
    </row>
    <row r="23" spans="1:4">
      <c r="C23" s="498"/>
    </row>
  </sheetData>
  <pageMargins left="0.70866141732283472" right="0.51181102362204722" top="0.74803149606299213" bottom="0.74803149606299213" header="0.31496062992125984" footer="0.31496062992125984"/>
  <pageSetup paperSize="9" orientation="portrait" r:id="rId1"/>
  <headerFooter>
    <oddHeader xml:space="preserve">&amp;L&amp;"Arial,Negrita"&amp;14
&amp;C&amp;"Arial,Negrita"&amp;18PROYECTO DE PRESUPUESTO 2021&amp;R&amp;"Arial,Negrita"&amp;14 </oddHeader>
    <oddFooter>&amp;L&amp;"Arial,Negrita"&amp;8PROYECTO DE PRESUPUESTO PARA EL AÑO FISCAL 2020
INFORMACIÓN PARA LA COMISIÓN DE PRESUPUESTO Y CUENTA GENERAL DE LA REPÚBLICA DEL CONGRESO DE LA REPÚBLICA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E50"/>
  <sheetViews>
    <sheetView zoomScaleNormal="100" zoomScalePageLayoutView="63" workbookViewId="0">
      <selection activeCell="C48" sqref="C48"/>
    </sheetView>
  </sheetViews>
  <sheetFormatPr baseColWidth="10" defaultColWidth="11.28515625" defaultRowHeight="12.75"/>
  <cols>
    <col min="1" max="1" width="52.140625" style="163" customWidth="1"/>
    <col min="2" max="4" width="11.28515625" style="163" customWidth="1"/>
    <col min="5" max="16384" width="11.28515625" style="163"/>
  </cols>
  <sheetData>
    <row r="1" spans="1:5">
      <c r="A1" s="162" t="s">
        <v>582</v>
      </c>
    </row>
    <row r="2" spans="1:5">
      <c r="A2" s="162" t="s">
        <v>562</v>
      </c>
    </row>
    <row r="3" spans="1:5">
      <c r="A3" s="165" t="s">
        <v>566</v>
      </c>
    </row>
    <row r="4" spans="1:5">
      <c r="A4" s="165" t="s">
        <v>745</v>
      </c>
    </row>
    <row r="5" spans="1:5" s="316" customFormat="1" ht="28.35" customHeight="1">
      <c r="A5" s="314" t="s">
        <v>750</v>
      </c>
      <c r="B5" s="315">
        <v>2019</v>
      </c>
      <c r="C5" s="315">
        <v>2020</v>
      </c>
      <c r="D5" s="315">
        <v>2021</v>
      </c>
    </row>
    <row r="6" spans="1:5">
      <c r="A6" s="497" t="s">
        <v>583</v>
      </c>
      <c r="B6" s="469">
        <f>+B8+B9+B10+B11+B12</f>
        <v>22526304</v>
      </c>
      <c r="C6" s="469">
        <f>+C8+C9+C10+C11+C12</f>
        <v>24027075</v>
      </c>
      <c r="D6" s="469">
        <f>+D8+D9+D10+D11+D12</f>
        <v>36993055</v>
      </c>
    </row>
    <row r="7" spans="1:5">
      <c r="A7" s="324" t="s">
        <v>584</v>
      </c>
      <c r="B7" s="464"/>
      <c r="C7" s="464"/>
      <c r="D7" s="464"/>
      <c r="E7" s="467"/>
    </row>
    <row r="8" spans="1:5">
      <c r="A8" s="324" t="s">
        <v>585</v>
      </c>
      <c r="B8" s="464">
        <v>13195609</v>
      </c>
      <c r="C8" s="464">
        <v>13195610</v>
      </c>
      <c r="D8" s="464">
        <v>16970650</v>
      </c>
      <c r="E8" s="467"/>
    </row>
    <row r="9" spans="1:5">
      <c r="A9" s="324" t="s">
        <v>586</v>
      </c>
      <c r="B9" s="464">
        <v>710031</v>
      </c>
      <c r="C9" s="464">
        <v>713271</v>
      </c>
      <c r="D9" s="464">
        <v>716511</v>
      </c>
      <c r="E9" s="467"/>
    </row>
    <row r="10" spans="1:5">
      <c r="A10" s="324" t="s">
        <v>587</v>
      </c>
      <c r="B10" s="464">
        <v>8484664</v>
      </c>
      <c r="C10" s="464">
        <v>9982194</v>
      </c>
      <c r="D10" s="464">
        <v>19140695</v>
      </c>
      <c r="E10" s="467"/>
    </row>
    <row r="11" spans="1:5">
      <c r="A11" s="324" t="s">
        <v>588</v>
      </c>
      <c r="B11" s="464">
        <v>0</v>
      </c>
      <c r="C11" s="464">
        <v>0</v>
      </c>
      <c r="D11" s="464"/>
      <c r="E11" s="467"/>
    </row>
    <row r="12" spans="1:5">
      <c r="A12" s="324" t="s">
        <v>589</v>
      </c>
      <c r="B12" s="464">
        <v>136000</v>
      </c>
      <c r="C12" s="464">
        <v>136000</v>
      </c>
      <c r="D12" s="464">
        <v>165199</v>
      </c>
      <c r="E12" s="467"/>
    </row>
    <row r="13" spans="1:5">
      <c r="A13" s="323" t="s">
        <v>590</v>
      </c>
      <c r="B13" s="469">
        <f>+B14+B15+B16+B17</f>
        <v>1653151</v>
      </c>
      <c r="C13" s="469">
        <f>+C14+C15+C16+C17</f>
        <v>0</v>
      </c>
      <c r="D13" s="469">
        <f>+D14+D15+D16+D17</f>
        <v>0</v>
      </c>
      <c r="E13" s="467"/>
    </row>
    <row r="14" spans="1:5">
      <c r="A14" s="324" t="s">
        <v>591</v>
      </c>
      <c r="B14" s="464"/>
      <c r="C14" s="464"/>
      <c r="D14" s="464"/>
      <c r="E14" s="467"/>
    </row>
    <row r="15" spans="1:5">
      <c r="A15" s="324" t="s">
        <v>592</v>
      </c>
      <c r="B15" s="464"/>
      <c r="C15" s="464"/>
      <c r="D15" s="464"/>
      <c r="E15" s="467"/>
    </row>
    <row r="16" spans="1:5">
      <c r="A16" s="324" t="s">
        <v>593</v>
      </c>
      <c r="B16" s="464">
        <v>1653151</v>
      </c>
      <c r="C16" s="464"/>
      <c r="D16" s="464"/>
      <c r="E16" s="467"/>
    </row>
    <row r="17" spans="1:5">
      <c r="A17" s="324" t="s">
        <v>594</v>
      </c>
      <c r="B17" s="464"/>
      <c r="C17" s="464"/>
      <c r="D17" s="464"/>
      <c r="E17" s="467"/>
    </row>
    <row r="18" spans="1:5" s="320" customFormat="1" ht="18" customHeight="1">
      <c r="A18" s="325" t="s">
        <v>573</v>
      </c>
      <c r="B18" s="465">
        <f>+B6+B13</f>
        <v>24179455</v>
      </c>
      <c r="C18" s="465">
        <f>+C6+C13</f>
        <v>24027075</v>
      </c>
      <c r="D18" s="465">
        <f>+D6+D13</f>
        <v>36993055</v>
      </c>
      <c r="E18" s="470"/>
    </row>
    <row r="19" spans="1:5">
      <c r="B19" s="467"/>
    </row>
    <row r="20" spans="1:5" s="316" customFormat="1" ht="28.35" customHeight="1">
      <c r="A20" s="314" t="s">
        <v>751</v>
      </c>
      <c r="B20" s="315">
        <v>2019</v>
      </c>
      <c r="C20" s="315">
        <v>2020</v>
      </c>
      <c r="D20" s="315">
        <v>2021</v>
      </c>
    </row>
    <row r="21" spans="1:5">
      <c r="A21" s="323" t="s">
        <v>583</v>
      </c>
      <c r="B21" s="469">
        <f>+B22+B23+B24+B25+B26+B27</f>
        <v>18877990</v>
      </c>
      <c r="C21" s="469">
        <f>+C22+C23+C24+C25+C26+C27</f>
        <v>23934063</v>
      </c>
      <c r="D21" s="469">
        <f>+D22+D23+D24+D25+D26+D27</f>
        <v>36993055</v>
      </c>
    </row>
    <row r="22" spans="1:5">
      <c r="A22" s="324" t="s">
        <v>584</v>
      </c>
      <c r="B22" s="464"/>
      <c r="C22" s="464"/>
      <c r="D22" s="464"/>
    </row>
    <row r="23" spans="1:5">
      <c r="A23" s="324" t="s">
        <v>585</v>
      </c>
      <c r="B23" s="464">
        <v>11730956</v>
      </c>
      <c r="C23" s="464">
        <v>13195610</v>
      </c>
      <c r="D23" s="464">
        <v>16970650</v>
      </c>
    </row>
    <row r="24" spans="1:5">
      <c r="A24" s="324" t="s">
        <v>586</v>
      </c>
      <c r="B24" s="464">
        <v>691919</v>
      </c>
      <c r="C24" s="464">
        <v>1388408</v>
      </c>
      <c r="D24" s="464">
        <v>716511</v>
      </c>
    </row>
    <row r="25" spans="1:5">
      <c r="A25" s="324" t="s">
        <v>587</v>
      </c>
      <c r="B25" s="464">
        <v>4497708</v>
      </c>
      <c r="C25" s="464">
        <v>9157607</v>
      </c>
      <c r="D25" s="464">
        <v>19140695</v>
      </c>
    </row>
    <row r="26" spans="1:5">
      <c r="A26" s="324" t="s">
        <v>588</v>
      </c>
      <c r="B26" s="464">
        <v>325196</v>
      </c>
      <c r="C26" s="464">
        <v>56438</v>
      </c>
      <c r="D26" s="464"/>
    </row>
    <row r="27" spans="1:5">
      <c r="A27" s="324" t="s">
        <v>589</v>
      </c>
      <c r="B27" s="464">
        <v>1632211</v>
      </c>
      <c r="C27" s="464">
        <v>136000</v>
      </c>
      <c r="D27" s="464">
        <v>165199</v>
      </c>
    </row>
    <row r="28" spans="1:5">
      <c r="A28" s="323" t="s">
        <v>590</v>
      </c>
      <c r="B28" s="469">
        <f>+B29+B30+B31+B32</f>
        <v>9536770</v>
      </c>
      <c r="C28" s="469">
        <f>+C29+C30+C31+C32</f>
        <v>96252</v>
      </c>
      <c r="D28" s="469">
        <f>+D29+D30+D31+D32</f>
        <v>0</v>
      </c>
    </row>
    <row r="29" spans="1:5">
      <c r="A29" s="324" t="s">
        <v>591</v>
      </c>
      <c r="B29" s="464"/>
      <c r="C29" s="464"/>
      <c r="D29" s="464"/>
    </row>
    <row r="30" spans="1:5">
      <c r="A30" s="324" t="s">
        <v>592</v>
      </c>
      <c r="B30" s="464"/>
      <c r="C30" s="464"/>
      <c r="D30" s="464"/>
    </row>
    <row r="31" spans="1:5">
      <c r="A31" s="324" t="s">
        <v>593</v>
      </c>
      <c r="B31" s="464">
        <v>9536770</v>
      </c>
      <c r="C31" s="464">
        <v>96252</v>
      </c>
      <c r="D31" s="464"/>
    </row>
    <row r="32" spans="1:5">
      <c r="A32" s="324" t="s">
        <v>594</v>
      </c>
      <c r="B32" s="464"/>
      <c r="C32" s="464"/>
      <c r="D32" s="464"/>
    </row>
    <row r="33" spans="1:4" s="320" customFormat="1" ht="18" customHeight="1">
      <c r="A33" s="325" t="s">
        <v>577</v>
      </c>
      <c r="B33" s="465">
        <f>+B21+B28</f>
        <v>28414760</v>
      </c>
      <c r="C33" s="465">
        <f>+C21+C28</f>
        <v>24030315</v>
      </c>
      <c r="D33" s="465">
        <f>+D21+D28</f>
        <v>36993055</v>
      </c>
    </row>
    <row r="35" spans="1:4" s="316" customFormat="1" ht="28.35" customHeight="1">
      <c r="A35" s="314" t="s">
        <v>752</v>
      </c>
      <c r="B35" s="315">
        <v>2019</v>
      </c>
      <c r="C35" s="315">
        <v>2020</v>
      </c>
      <c r="D35" s="315">
        <v>2021</v>
      </c>
    </row>
    <row r="36" spans="1:4">
      <c r="A36" s="323" t="s">
        <v>583</v>
      </c>
      <c r="B36" s="469">
        <f>+B37+B38+B39+B40+B41+B42</f>
        <v>18361087.619999997</v>
      </c>
      <c r="C36" s="469">
        <f>+C37+C38+C39+C40+C41+C42</f>
        <v>23934063</v>
      </c>
      <c r="D36" s="469">
        <f>+D37+D38+D39+D40+D41+D42</f>
        <v>36993055</v>
      </c>
    </row>
    <row r="37" spans="1:4">
      <c r="A37" s="324" t="s">
        <v>584</v>
      </c>
      <c r="B37" s="464"/>
      <c r="C37" s="464"/>
      <c r="D37" s="464"/>
    </row>
    <row r="38" spans="1:4">
      <c r="A38" s="324" t="s">
        <v>585</v>
      </c>
      <c r="B38" s="464">
        <v>11730634.83</v>
      </c>
      <c r="C38" s="464">
        <v>13195610</v>
      </c>
      <c r="D38" s="464">
        <v>16970650</v>
      </c>
    </row>
    <row r="39" spans="1:4">
      <c r="A39" s="324" t="s">
        <v>586</v>
      </c>
      <c r="B39" s="464">
        <v>691918.28</v>
      </c>
      <c r="C39" s="464">
        <v>1388408</v>
      </c>
      <c r="D39" s="464">
        <v>716511</v>
      </c>
    </row>
    <row r="40" spans="1:4">
      <c r="A40" s="324" t="s">
        <v>587</v>
      </c>
      <c r="B40" s="464">
        <v>3982449.54</v>
      </c>
      <c r="C40" s="464">
        <v>9157607</v>
      </c>
      <c r="D40" s="464">
        <v>19140695</v>
      </c>
    </row>
    <row r="41" spans="1:4">
      <c r="A41" s="324" t="s">
        <v>588</v>
      </c>
      <c r="B41" s="464">
        <v>325196</v>
      </c>
      <c r="C41" s="464">
        <v>56438</v>
      </c>
      <c r="D41" s="464"/>
    </row>
    <row r="42" spans="1:4">
      <c r="A42" s="324" t="s">
        <v>589</v>
      </c>
      <c r="B42" s="464">
        <v>1630888.97</v>
      </c>
      <c r="C42" s="464">
        <v>136000</v>
      </c>
      <c r="D42" s="464">
        <v>165199</v>
      </c>
    </row>
    <row r="43" spans="1:4">
      <c r="A43" s="323" t="s">
        <v>590</v>
      </c>
      <c r="B43" s="469">
        <f>+B44+B45+B46+B47</f>
        <v>4560320.2300000004</v>
      </c>
      <c r="C43" s="469">
        <f>+C44+C45+C46+C47</f>
        <v>96252</v>
      </c>
      <c r="D43" s="469">
        <f>+D44+D45+D46+D47</f>
        <v>0</v>
      </c>
    </row>
    <row r="44" spans="1:4">
      <c r="A44" s="324" t="s">
        <v>591</v>
      </c>
      <c r="B44" s="464"/>
      <c r="C44" s="464"/>
      <c r="D44" s="464"/>
    </row>
    <row r="45" spans="1:4">
      <c r="A45" s="324" t="s">
        <v>592</v>
      </c>
      <c r="B45" s="464"/>
      <c r="C45" s="464"/>
      <c r="D45" s="464"/>
    </row>
    <row r="46" spans="1:4">
      <c r="A46" s="324" t="s">
        <v>593</v>
      </c>
      <c r="B46" s="464">
        <v>4560320.2300000004</v>
      </c>
      <c r="C46" s="464">
        <v>96252</v>
      </c>
      <c r="D46" s="464"/>
    </row>
    <row r="47" spans="1:4">
      <c r="A47" s="324" t="s">
        <v>594</v>
      </c>
      <c r="B47" s="464"/>
      <c r="C47" s="464"/>
      <c r="D47" s="464"/>
    </row>
    <row r="48" spans="1:4" s="320" customFormat="1" ht="18" customHeight="1">
      <c r="A48" s="326" t="s">
        <v>579</v>
      </c>
      <c r="B48" s="465">
        <f>+B36+B43</f>
        <v>22921407.849999998</v>
      </c>
      <c r="C48" s="465">
        <f>+C36+C43</f>
        <v>24030315</v>
      </c>
      <c r="D48" s="465">
        <f>+D36+D43</f>
        <v>36993055</v>
      </c>
    </row>
    <row r="49" spans="1:2">
      <c r="A49" s="321" t="s">
        <v>580</v>
      </c>
    </row>
    <row r="50" spans="1:2">
      <c r="A50" s="322" t="s">
        <v>581</v>
      </c>
      <c r="B50" s="467"/>
    </row>
  </sheetData>
  <pageMargins left="0.70866141732283472" right="0.51181102362204722" top="0.74803149606299213" bottom="0.74803149606299213" header="0.31496062992125984" footer="0.31496062992125984"/>
  <pageSetup paperSize="9" orientation="portrait" r:id="rId1"/>
  <headerFooter>
    <oddHeader>&amp;C&amp;"Arial,Negrita"&amp;18PROYECTO DE PRESUPUESTO 2021</oddHeader>
    <oddFooter>&amp;L&amp;"Arial,Negrita"&amp;8PROYECTO DE PRESUPUESTO PARA EL AÑO FISCAL 2021
INFORMACIÓN PARA LA COMISIÓN DE PRESUPUESTO Y CUENTA GENERAL DE LA REPÚBLICA DEL CONGRESO DE LA REPÚBLICA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1:E50"/>
  <sheetViews>
    <sheetView zoomScaleNormal="100" workbookViewId="0">
      <selection activeCell="A53" sqref="A53"/>
    </sheetView>
  </sheetViews>
  <sheetFormatPr baseColWidth="10" defaultColWidth="11.28515625" defaultRowHeight="12.75"/>
  <cols>
    <col min="1" max="1" width="52.140625" style="163" customWidth="1"/>
    <col min="2" max="4" width="11.28515625" style="163" customWidth="1"/>
    <col min="5" max="16384" width="11.28515625" style="163"/>
  </cols>
  <sheetData>
    <row r="1" spans="1:5">
      <c r="A1" s="162" t="s">
        <v>582</v>
      </c>
    </row>
    <row r="2" spans="1:5">
      <c r="A2" s="162" t="s">
        <v>562</v>
      </c>
    </row>
    <row r="3" spans="1:5">
      <c r="A3" s="165" t="s">
        <v>566</v>
      </c>
    </row>
    <row r="4" spans="1:5">
      <c r="A4" s="165" t="s">
        <v>746</v>
      </c>
    </row>
    <row r="5" spans="1:5" s="316" customFormat="1" ht="28.35" customHeight="1">
      <c r="A5" s="314" t="s">
        <v>750</v>
      </c>
      <c r="B5" s="315">
        <v>2019</v>
      </c>
      <c r="C5" s="315">
        <v>2020</v>
      </c>
      <c r="D5" s="315">
        <v>2021</v>
      </c>
    </row>
    <row r="6" spans="1:5">
      <c r="A6" s="323" t="s">
        <v>583</v>
      </c>
      <c r="B6" s="469">
        <f>+B8+B9+B10+B11+B12</f>
        <v>4490521</v>
      </c>
      <c r="C6" s="469">
        <f>+C8+C9+C10+C11+C12</f>
        <v>4093144</v>
      </c>
      <c r="D6" s="469">
        <f>+D8+D9+D10+D11+D12</f>
        <v>1932207</v>
      </c>
    </row>
    <row r="7" spans="1:5">
      <c r="A7" s="324" t="s">
        <v>584</v>
      </c>
      <c r="B7" s="464"/>
      <c r="C7" s="464"/>
      <c r="D7" s="464"/>
      <c r="E7" s="467"/>
    </row>
    <row r="8" spans="1:5">
      <c r="A8" s="324" t="s">
        <v>585</v>
      </c>
      <c r="B8" s="464">
        <v>161000</v>
      </c>
      <c r="C8" s="464"/>
      <c r="D8" s="464"/>
      <c r="E8" s="467"/>
    </row>
    <row r="9" spans="1:5">
      <c r="A9" s="324" t="s">
        <v>586</v>
      </c>
      <c r="B9" s="464">
        <v>1216827</v>
      </c>
      <c r="C9" s="464">
        <v>980447</v>
      </c>
      <c r="D9" s="464">
        <v>980447</v>
      </c>
      <c r="E9" s="467"/>
    </row>
    <row r="10" spans="1:5">
      <c r="A10" s="324" t="s">
        <v>587</v>
      </c>
      <c r="B10" s="464">
        <v>3112694</v>
      </c>
      <c r="C10" s="464">
        <v>3112697</v>
      </c>
      <c r="D10" s="464">
        <v>951760</v>
      </c>
      <c r="E10" s="467"/>
    </row>
    <row r="11" spans="1:5">
      <c r="A11" s="324" t="s">
        <v>588</v>
      </c>
      <c r="B11" s="464"/>
      <c r="C11" s="464"/>
      <c r="D11" s="464"/>
      <c r="E11" s="467"/>
    </row>
    <row r="12" spans="1:5">
      <c r="A12" s="324" t="s">
        <v>589</v>
      </c>
      <c r="B12" s="464"/>
      <c r="C12" s="464"/>
      <c r="D12" s="464"/>
      <c r="E12" s="467"/>
    </row>
    <row r="13" spans="1:5">
      <c r="A13" s="323" t="s">
        <v>590</v>
      </c>
      <c r="B13" s="469">
        <f>+B14+B15+B16+B17</f>
        <v>300000</v>
      </c>
      <c r="C13" s="469">
        <f>+C14+C15+C16+C17</f>
        <v>0</v>
      </c>
      <c r="D13" s="469">
        <f>+D14+D15+D16+D17</f>
        <v>0</v>
      </c>
      <c r="E13" s="467"/>
    </row>
    <row r="14" spans="1:5">
      <c r="A14" s="324" t="s">
        <v>591</v>
      </c>
      <c r="B14" s="464"/>
      <c r="C14" s="464"/>
      <c r="D14" s="464"/>
      <c r="E14" s="467"/>
    </row>
    <row r="15" spans="1:5">
      <c r="A15" s="324" t="s">
        <v>592</v>
      </c>
      <c r="B15" s="464"/>
      <c r="C15" s="464"/>
      <c r="D15" s="464"/>
      <c r="E15" s="467"/>
    </row>
    <row r="16" spans="1:5">
      <c r="A16" s="324" t="s">
        <v>593</v>
      </c>
      <c r="B16" s="464">
        <v>300000</v>
      </c>
      <c r="C16" s="464"/>
      <c r="D16" s="464"/>
      <c r="E16" s="467"/>
    </row>
    <row r="17" spans="1:5">
      <c r="A17" s="324" t="s">
        <v>594</v>
      </c>
      <c r="B17" s="464"/>
      <c r="C17" s="464"/>
      <c r="D17" s="464"/>
      <c r="E17" s="467"/>
    </row>
    <row r="18" spans="1:5" s="320" customFormat="1" ht="18" customHeight="1">
      <c r="A18" s="325" t="s">
        <v>573</v>
      </c>
      <c r="B18" s="465">
        <f>+B6+B13</f>
        <v>4790521</v>
      </c>
      <c r="C18" s="465">
        <f>+C6+C13</f>
        <v>4093144</v>
      </c>
      <c r="D18" s="465">
        <f>+D6+D13</f>
        <v>1932207</v>
      </c>
      <c r="E18" s="470"/>
    </row>
    <row r="20" spans="1:5" s="316" customFormat="1" ht="28.35" customHeight="1">
      <c r="A20" s="314" t="s">
        <v>751</v>
      </c>
      <c r="B20" s="315">
        <v>2019</v>
      </c>
      <c r="C20" s="315">
        <v>2020</v>
      </c>
      <c r="D20" s="315">
        <v>2021</v>
      </c>
    </row>
    <row r="21" spans="1:5">
      <c r="A21" s="323" t="s">
        <v>583</v>
      </c>
      <c r="B21" s="469">
        <f>+B22+B23+B24+B25+B26+B27</f>
        <v>4490521</v>
      </c>
      <c r="C21" s="469">
        <f>+C22+C23+C24+C25+C26+C27</f>
        <v>4093144</v>
      </c>
      <c r="D21" s="469">
        <f>+D22+D23+D24+D25+D26+D27</f>
        <v>1932207</v>
      </c>
    </row>
    <row r="22" spans="1:5">
      <c r="A22" s="324" t="s">
        <v>584</v>
      </c>
      <c r="B22" s="464"/>
      <c r="C22" s="464"/>
      <c r="D22" s="464"/>
    </row>
    <row r="23" spans="1:5">
      <c r="A23" s="324" t="s">
        <v>585</v>
      </c>
      <c r="B23" s="464">
        <v>161000</v>
      </c>
      <c r="C23" s="464"/>
      <c r="D23" s="464"/>
    </row>
    <row r="24" spans="1:5">
      <c r="A24" s="324" t="s">
        <v>586</v>
      </c>
      <c r="B24" s="464">
        <v>1216827</v>
      </c>
      <c r="C24" s="464">
        <v>980447</v>
      </c>
      <c r="D24" s="464">
        <v>980447</v>
      </c>
    </row>
    <row r="25" spans="1:5">
      <c r="A25" s="324" t="s">
        <v>587</v>
      </c>
      <c r="B25" s="464">
        <v>3101987</v>
      </c>
      <c r="C25" s="464">
        <v>3112697</v>
      </c>
      <c r="D25" s="464">
        <v>951760</v>
      </c>
    </row>
    <row r="26" spans="1:5">
      <c r="A26" s="324" t="s">
        <v>588</v>
      </c>
      <c r="B26" s="464"/>
      <c r="C26" s="464"/>
      <c r="D26" s="464"/>
    </row>
    <row r="27" spans="1:5">
      <c r="A27" s="324" t="s">
        <v>589</v>
      </c>
      <c r="B27" s="464">
        <v>10707</v>
      </c>
      <c r="C27" s="464"/>
      <c r="D27" s="464"/>
    </row>
    <row r="28" spans="1:5">
      <c r="A28" s="323" t="s">
        <v>590</v>
      </c>
      <c r="B28" s="469">
        <f>+B29+B30+B31+B32</f>
        <v>300000</v>
      </c>
      <c r="C28" s="469">
        <f>+C29+C30+C31+C32</f>
        <v>0</v>
      </c>
      <c r="D28" s="469">
        <f>+D29+D30+D31+D32</f>
        <v>0</v>
      </c>
    </row>
    <row r="29" spans="1:5">
      <c r="A29" s="324" t="s">
        <v>591</v>
      </c>
      <c r="B29" s="464"/>
      <c r="C29" s="464"/>
      <c r="D29" s="464"/>
    </row>
    <row r="30" spans="1:5">
      <c r="A30" s="324" t="s">
        <v>592</v>
      </c>
      <c r="B30" s="464"/>
      <c r="C30" s="464"/>
      <c r="D30" s="464"/>
    </row>
    <row r="31" spans="1:5">
      <c r="A31" s="324" t="s">
        <v>593</v>
      </c>
      <c r="B31" s="464">
        <v>300000</v>
      </c>
      <c r="C31" s="464"/>
      <c r="D31" s="464"/>
    </row>
    <row r="32" spans="1:5">
      <c r="A32" s="324" t="s">
        <v>594</v>
      </c>
      <c r="B32" s="464"/>
      <c r="C32" s="464"/>
      <c r="D32" s="464"/>
    </row>
    <row r="33" spans="1:4" s="320" customFormat="1" ht="18" customHeight="1">
      <c r="A33" s="325" t="s">
        <v>577</v>
      </c>
      <c r="B33" s="465">
        <f>+B21+B28</f>
        <v>4790521</v>
      </c>
      <c r="C33" s="465">
        <f>+C21+C28</f>
        <v>4093144</v>
      </c>
      <c r="D33" s="465">
        <f>+D21+D28</f>
        <v>1932207</v>
      </c>
    </row>
    <row r="35" spans="1:4" s="316" customFormat="1" ht="28.35" customHeight="1">
      <c r="A35" s="314" t="s">
        <v>752</v>
      </c>
      <c r="B35" s="315">
        <v>2019</v>
      </c>
      <c r="C35" s="315">
        <v>2020</v>
      </c>
      <c r="D35" s="315">
        <v>2021</v>
      </c>
    </row>
    <row r="36" spans="1:4">
      <c r="A36" s="323" t="s">
        <v>583</v>
      </c>
      <c r="B36" s="469">
        <f>+B37+B38+B39+B40+B41+B42</f>
        <v>1428665.1</v>
      </c>
      <c r="C36" s="469">
        <f>+C37+C38+C39+C40+C41+C42</f>
        <v>568971.87</v>
      </c>
      <c r="D36" s="469">
        <f>+D37+D38+D39+D40+D41+D42</f>
        <v>1932207</v>
      </c>
    </row>
    <row r="37" spans="1:4">
      <c r="A37" s="324" t="s">
        <v>584</v>
      </c>
      <c r="B37" s="464"/>
      <c r="C37" s="464"/>
      <c r="D37" s="464"/>
    </row>
    <row r="38" spans="1:4">
      <c r="A38" s="324" t="s">
        <v>585</v>
      </c>
      <c r="B38" s="464">
        <v>151972.60999999999</v>
      </c>
      <c r="C38" s="464"/>
      <c r="D38" s="464"/>
    </row>
    <row r="39" spans="1:4">
      <c r="A39" s="324" t="s">
        <v>586</v>
      </c>
      <c r="B39" s="464">
        <v>1043633.9</v>
      </c>
      <c r="C39" s="471">
        <v>568903.87</v>
      </c>
      <c r="D39" s="464">
        <v>980447</v>
      </c>
    </row>
    <row r="40" spans="1:4">
      <c r="A40" s="324" t="s">
        <v>587</v>
      </c>
      <c r="B40" s="464">
        <v>222352.24</v>
      </c>
      <c r="C40" s="471">
        <v>68</v>
      </c>
      <c r="D40" s="464">
        <v>951760</v>
      </c>
    </row>
    <row r="41" spans="1:4">
      <c r="A41" s="324" t="s">
        <v>588</v>
      </c>
      <c r="B41" s="464"/>
      <c r="C41" s="471"/>
      <c r="D41" s="464"/>
    </row>
    <row r="42" spans="1:4">
      <c r="A42" s="324" t="s">
        <v>589</v>
      </c>
      <c r="B42" s="464">
        <v>10706.35</v>
      </c>
      <c r="C42" s="464"/>
      <c r="D42" s="464"/>
    </row>
    <row r="43" spans="1:4">
      <c r="A43" s="323" t="s">
        <v>590</v>
      </c>
      <c r="B43" s="469">
        <f>+B44+B45+B46+B47</f>
        <v>83619.539999999994</v>
      </c>
      <c r="C43" s="469">
        <f>+C44+C45+C46+C47</f>
        <v>0</v>
      </c>
      <c r="D43" s="469">
        <f>+D44+D45+D46+D47</f>
        <v>0</v>
      </c>
    </row>
    <row r="44" spans="1:4">
      <c r="A44" s="324" t="s">
        <v>591</v>
      </c>
      <c r="B44" s="464"/>
      <c r="C44" s="464"/>
      <c r="D44" s="464"/>
    </row>
    <row r="45" spans="1:4">
      <c r="A45" s="324" t="s">
        <v>592</v>
      </c>
      <c r="B45" s="464"/>
      <c r="C45" s="464"/>
      <c r="D45" s="464"/>
    </row>
    <row r="46" spans="1:4">
      <c r="A46" s="324" t="s">
        <v>593</v>
      </c>
      <c r="B46" s="464">
        <v>83619.539999999994</v>
      </c>
      <c r="C46" s="464"/>
      <c r="D46" s="464"/>
    </row>
    <row r="47" spans="1:4">
      <c r="A47" s="324" t="s">
        <v>594</v>
      </c>
      <c r="B47" s="464"/>
      <c r="C47" s="464"/>
      <c r="D47" s="464"/>
    </row>
    <row r="48" spans="1:4" s="320" customFormat="1" ht="18" customHeight="1">
      <c r="A48" s="326" t="s">
        <v>579</v>
      </c>
      <c r="B48" s="465">
        <f>+B36+B43</f>
        <v>1512284.6400000001</v>
      </c>
      <c r="C48" s="465">
        <f>+C36+C43</f>
        <v>568971.87</v>
      </c>
      <c r="D48" s="465">
        <f>+D36+D43</f>
        <v>1932207</v>
      </c>
    </row>
    <row r="49" spans="1:1">
      <c r="A49" s="321" t="s">
        <v>580</v>
      </c>
    </row>
    <row r="50" spans="1:1">
      <c r="A50" s="322" t="s">
        <v>581</v>
      </c>
    </row>
  </sheetData>
  <pageMargins left="0.70866141732283472" right="0.51181102362204722" top="0.74803149606299213" bottom="0.74803149606299213" header="0.31496062992125984" footer="0.31496062992125984"/>
  <pageSetup paperSize="9" orientation="portrait" r:id="rId1"/>
  <headerFooter>
    <oddHeader>&amp;C&amp;"Arial,Negrita"&amp;18PROYECTO DE PRESUPUESTO 2021</oddHeader>
    <oddFooter>&amp;L&amp;"Arial,Negrita"&amp;8PROYECTO DE PRESUPUESTO PARA EL AÑO FISCAL 2021
INFORMACIÓN PARA LA COMISIÓN DE PRESUPUESTO Y CUENTA GENERAL DE LA REPÚBLICA DEL CONGRESO DE LA REPÚBLICA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E50"/>
  <sheetViews>
    <sheetView zoomScaleNormal="100" workbookViewId="0">
      <selection activeCell="A35" sqref="A35"/>
    </sheetView>
  </sheetViews>
  <sheetFormatPr baseColWidth="10" defaultColWidth="11.28515625" defaultRowHeight="12.75"/>
  <cols>
    <col min="1" max="1" width="52.140625" style="163" customWidth="1"/>
    <col min="2" max="4" width="11.28515625" style="163" customWidth="1"/>
    <col min="5" max="16384" width="11.28515625" style="163"/>
  </cols>
  <sheetData>
    <row r="1" spans="1:5">
      <c r="A1" s="162" t="s">
        <v>582</v>
      </c>
    </row>
    <row r="2" spans="1:5">
      <c r="A2" s="162" t="s">
        <v>562</v>
      </c>
    </row>
    <row r="3" spans="1:5">
      <c r="A3" s="165" t="s">
        <v>566</v>
      </c>
    </row>
    <row r="4" spans="1:5">
      <c r="A4" s="165" t="s">
        <v>747</v>
      </c>
    </row>
    <row r="5" spans="1:5" s="316" customFormat="1" ht="28.35" customHeight="1">
      <c r="A5" s="314" t="s">
        <v>750</v>
      </c>
      <c r="B5" s="315">
        <v>2019</v>
      </c>
      <c r="C5" s="315">
        <v>2020</v>
      </c>
      <c r="D5" s="315">
        <v>2021</v>
      </c>
    </row>
    <row r="6" spans="1:5">
      <c r="A6" s="323" t="s">
        <v>583</v>
      </c>
      <c r="B6" s="469">
        <f>+B8+B9+B10+B11+B12</f>
        <v>0</v>
      </c>
      <c r="C6" s="469">
        <f>+C8+C9+C10+C11+C12</f>
        <v>0</v>
      </c>
      <c r="D6" s="469">
        <f>+D8+D9+D10+D11+D12</f>
        <v>0</v>
      </c>
    </row>
    <row r="7" spans="1:5">
      <c r="A7" s="324" t="s">
        <v>584</v>
      </c>
      <c r="B7" s="464"/>
      <c r="C7" s="464"/>
      <c r="D7" s="464"/>
      <c r="E7" s="467"/>
    </row>
    <row r="8" spans="1:5">
      <c r="A8" s="324" t="s">
        <v>585</v>
      </c>
      <c r="B8" s="464"/>
      <c r="C8" s="464"/>
      <c r="D8" s="464"/>
      <c r="E8" s="467"/>
    </row>
    <row r="9" spans="1:5">
      <c r="A9" s="324" t="s">
        <v>586</v>
      </c>
      <c r="B9" s="464"/>
      <c r="C9" s="464"/>
      <c r="D9" s="464"/>
      <c r="E9" s="467"/>
    </row>
    <row r="10" spans="1:5">
      <c r="A10" s="324" t="s">
        <v>587</v>
      </c>
      <c r="B10" s="464"/>
      <c r="C10" s="464"/>
      <c r="D10" s="464"/>
      <c r="E10" s="467"/>
    </row>
    <row r="11" spans="1:5">
      <c r="A11" s="324" t="s">
        <v>588</v>
      </c>
      <c r="B11" s="464"/>
      <c r="C11" s="464"/>
      <c r="D11" s="464"/>
      <c r="E11" s="467"/>
    </row>
    <row r="12" spans="1:5">
      <c r="A12" s="324" t="s">
        <v>589</v>
      </c>
      <c r="B12" s="464"/>
      <c r="C12" s="464"/>
      <c r="D12" s="464"/>
      <c r="E12" s="467"/>
    </row>
    <row r="13" spans="1:5">
      <c r="A13" s="323" t="s">
        <v>590</v>
      </c>
      <c r="B13" s="469">
        <f>+B14+B15+B16+B17</f>
        <v>0</v>
      </c>
      <c r="C13" s="469">
        <f>+C14+C15+C16+C17</f>
        <v>0</v>
      </c>
      <c r="D13" s="469">
        <f>+D14+D15+D16+D17</f>
        <v>11121311</v>
      </c>
      <c r="E13" s="467"/>
    </row>
    <row r="14" spans="1:5">
      <c r="A14" s="324" t="s">
        <v>591</v>
      </c>
      <c r="B14" s="464"/>
      <c r="C14" s="464"/>
      <c r="D14" s="464"/>
      <c r="E14" s="467"/>
    </row>
    <row r="15" spans="1:5">
      <c r="A15" s="324" t="s">
        <v>592</v>
      </c>
      <c r="B15" s="464"/>
      <c r="C15" s="464"/>
      <c r="D15" s="464"/>
      <c r="E15" s="467"/>
    </row>
    <row r="16" spans="1:5">
      <c r="A16" s="324" t="s">
        <v>593</v>
      </c>
      <c r="B16" s="464"/>
      <c r="C16" s="464"/>
      <c r="D16" s="464">
        <v>11121311</v>
      </c>
      <c r="E16" s="467"/>
    </row>
    <row r="17" spans="1:5">
      <c r="A17" s="324" t="s">
        <v>594</v>
      </c>
      <c r="B17" s="464"/>
      <c r="C17" s="464"/>
      <c r="D17" s="464"/>
      <c r="E17" s="467"/>
    </row>
    <row r="18" spans="1:5" s="320" customFormat="1" ht="18" customHeight="1">
      <c r="A18" s="325" t="s">
        <v>573</v>
      </c>
      <c r="B18" s="465">
        <f>+B6+B13</f>
        <v>0</v>
      </c>
      <c r="C18" s="465">
        <f>+C6+C13</f>
        <v>0</v>
      </c>
      <c r="D18" s="465">
        <f>+D6+D13</f>
        <v>11121311</v>
      </c>
      <c r="E18" s="470"/>
    </row>
    <row r="20" spans="1:5" s="316" customFormat="1" ht="28.35" customHeight="1">
      <c r="A20" s="314" t="s">
        <v>751</v>
      </c>
      <c r="B20" s="315">
        <v>2019</v>
      </c>
      <c r="C20" s="315">
        <v>2020</v>
      </c>
      <c r="D20" s="315">
        <v>2021</v>
      </c>
    </row>
    <row r="21" spans="1:5">
      <c r="A21" s="323" t="s">
        <v>583</v>
      </c>
      <c r="B21" s="469">
        <f>+B22+B23+B24+B25+B26+B27</f>
        <v>0</v>
      </c>
      <c r="C21" s="469">
        <f>+C22+C23+C24+C25+C26+C27</f>
        <v>0</v>
      </c>
      <c r="D21" s="469">
        <f>+D22+D23+D24+D25+D26+D27</f>
        <v>0</v>
      </c>
    </row>
    <row r="22" spans="1:5">
      <c r="A22" s="324" t="s">
        <v>584</v>
      </c>
      <c r="B22" s="464"/>
      <c r="C22" s="464"/>
      <c r="D22" s="464"/>
    </row>
    <row r="23" spans="1:5">
      <c r="A23" s="324" t="s">
        <v>585</v>
      </c>
      <c r="B23" s="464"/>
      <c r="C23" s="464"/>
      <c r="D23" s="464"/>
    </row>
    <row r="24" spans="1:5">
      <c r="A24" s="324" t="s">
        <v>586</v>
      </c>
      <c r="B24" s="464"/>
      <c r="C24" s="464"/>
      <c r="D24" s="464"/>
    </row>
    <row r="25" spans="1:5">
      <c r="A25" s="324" t="s">
        <v>587</v>
      </c>
      <c r="B25" s="464"/>
      <c r="C25" s="464"/>
      <c r="D25" s="464"/>
    </row>
    <row r="26" spans="1:5">
      <c r="A26" s="324" t="s">
        <v>588</v>
      </c>
      <c r="B26" s="464"/>
      <c r="C26" s="464"/>
      <c r="D26" s="464"/>
    </row>
    <row r="27" spans="1:5">
      <c r="A27" s="324" t="s">
        <v>589</v>
      </c>
      <c r="B27" s="464"/>
      <c r="C27" s="464"/>
      <c r="D27" s="464"/>
    </row>
    <row r="28" spans="1:5">
      <c r="A28" s="323" t="s">
        <v>590</v>
      </c>
      <c r="B28" s="469">
        <f>+B29+B30+B31+B32</f>
        <v>0</v>
      </c>
      <c r="C28" s="469">
        <f>+C29+C30+C31+C32</f>
        <v>0</v>
      </c>
      <c r="D28" s="469">
        <f>+D29+D30+D31+D32</f>
        <v>11121311</v>
      </c>
    </row>
    <row r="29" spans="1:5">
      <c r="A29" s="324" t="s">
        <v>591</v>
      </c>
      <c r="B29" s="464"/>
      <c r="C29" s="464"/>
      <c r="D29" s="464"/>
    </row>
    <row r="30" spans="1:5">
      <c r="A30" s="324" t="s">
        <v>592</v>
      </c>
      <c r="B30" s="464"/>
      <c r="C30" s="464"/>
      <c r="D30" s="464"/>
    </row>
    <row r="31" spans="1:5">
      <c r="A31" s="324" t="s">
        <v>593</v>
      </c>
      <c r="B31" s="464"/>
      <c r="C31" s="464"/>
      <c r="D31" s="464">
        <v>11121311</v>
      </c>
    </row>
    <row r="32" spans="1:5">
      <c r="A32" s="324" t="s">
        <v>594</v>
      </c>
      <c r="B32" s="464"/>
      <c r="C32" s="464"/>
      <c r="D32" s="464"/>
    </row>
    <row r="33" spans="1:4" s="320" customFormat="1" ht="18" customHeight="1">
      <c r="A33" s="325" t="s">
        <v>577</v>
      </c>
      <c r="B33" s="465">
        <f>+B21+B28</f>
        <v>0</v>
      </c>
      <c r="C33" s="465">
        <f>+C21+C28</f>
        <v>0</v>
      </c>
      <c r="D33" s="465">
        <f>+D21+D28</f>
        <v>11121311</v>
      </c>
    </row>
    <row r="35" spans="1:4" s="316" customFormat="1" ht="28.35" customHeight="1">
      <c r="A35" s="314" t="s">
        <v>752</v>
      </c>
      <c r="B35" s="315">
        <v>2019</v>
      </c>
      <c r="C35" s="315">
        <v>2020</v>
      </c>
      <c r="D35" s="315">
        <v>2021</v>
      </c>
    </row>
    <row r="36" spans="1:4">
      <c r="A36" s="323" t="s">
        <v>583</v>
      </c>
      <c r="B36" s="469">
        <f>+B37+B38+B39+B40+B41+B42</f>
        <v>0</v>
      </c>
      <c r="C36" s="469">
        <f>+C37+C38+C39+C40+C41+C42</f>
        <v>0</v>
      </c>
      <c r="D36" s="469">
        <f>+D37+D38+D39+D40+D41+D42</f>
        <v>0</v>
      </c>
    </row>
    <row r="37" spans="1:4">
      <c r="A37" s="324" t="s">
        <v>584</v>
      </c>
      <c r="B37" s="464"/>
      <c r="C37" s="464"/>
      <c r="D37" s="464"/>
    </row>
    <row r="38" spans="1:4">
      <c r="A38" s="324" t="s">
        <v>585</v>
      </c>
      <c r="B38" s="464"/>
      <c r="C38" s="464"/>
      <c r="D38" s="464"/>
    </row>
    <row r="39" spans="1:4">
      <c r="A39" s="324" t="s">
        <v>586</v>
      </c>
      <c r="B39" s="464"/>
      <c r="C39" s="471"/>
      <c r="D39" s="464"/>
    </row>
    <row r="40" spans="1:4">
      <c r="A40" s="324" t="s">
        <v>587</v>
      </c>
      <c r="B40" s="464"/>
      <c r="C40" s="471"/>
      <c r="D40" s="464"/>
    </row>
    <row r="41" spans="1:4">
      <c r="A41" s="324" t="s">
        <v>588</v>
      </c>
      <c r="B41" s="464"/>
      <c r="C41" s="471"/>
      <c r="D41" s="464"/>
    </row>
    <row r="42" spans="1:4">
      <c r="A42" s="324" t="s">
        <v>589</v>
      </c>
      <c r="B42" s="464"/>
      <c r="C42" s="464"/>
      <c r="D42" s="464"/>
    </row>
    <row r="43" spans="1:4">
      <c r="A43" s="323" t="s">
        <v>590</v>
      </c>
      <c r="B43" s="469">
        <f>+B44+B45+B46+B47</f>
        <v>0</v>
      </c>
      <c r="C43" s="469">
        <f>+C44+C45+C46+C47</f>
        <v>0</v>
      </c>
      <c r="D43" s="469">
        <f>+D44+D45+D46+D47</f>
        <v>11121311</v>
      </c>
    </row>
    <row r="44" spans="1:4">
      <c r="A44" s="324" t="s">
        <v>591</v>
      </c>
      <c r="B44" s="464"/>
      <c r="C44" s="464"/>
      <c r="D44" s="464"/>
    </row>
    <row r="45" spans="1:4">
      <c r="A45" s="324" t="s">
        <v>592</v>
      </c>
      <c r="B45" s="464"/>
      <c r="C45" s="464"/>
      <c r="D45" s="464"/>
    </row>
    <row r="46" spans="1:4">
      <c r="A46" s="324" t="s">
        <v>593</v>
      </c>
      <c r="B46" s="464"/>
      <c r="C46" s="464"/>
      <c r="D46" s="464">
        <v>11121311</v>
      </c>
    </row>
    <row r="47" spans="1:4">
      <c r="A47" s="324" t="s">
        <v>594</v>
      </c>
      <c r="B47" s="464"/>
      <c r="C47" s="464"/>
      <c r="D47" s="464"/>
    </row>
    <row r="48" spans="1:4" s="320" customFormat="1" ht="18" customHeight="1">
      <c r="A48" s="326" t="s">
        <v>579</v>
      </c>
      <c r="B48" s="465">
        <f>+B36+B43</f>
        <v>0</v>
      </c>
      <c r="C48" s="465">
        <f>+C36+C43</f>
        <v>0</v>
      </c>
      <c r="D48" s="465">
        <f>+D36+D43</f>
        <v>11121311</v>
      </c>
    </row>
    <row r="49" spans="1:1">
      <c r="A49" s="321" t="s">
        <v>580</v>
      </c>
    </row>
    <row r="50" spans="1:1">
      <c r="A50" s="322" t="s">
        <v>581</v>
      </c>
    </row>
  </sheetData>
  <pageMargins left="0.70866141732283472" right="0.51181102362204722" top="0.74803149606299213" bottom="0.74803149606299213" header="0.31496062992125984" footer="0.31496062992125984"/>
  <pageSetup paperSize="9" orientation="portrait" r:id="rId1"/>
  <headerFooter>
    <oddHeader>&amp;C&amp;"Arial,Negrita"&amp;18PROYECTO DE PRESUPUESTO 2021</oddHeader>
    <oddFooter>&amp;L&amp;"Arial,Negrita"&amp;8PROYECTO DE PRESUPUESTO PARA EL AÑO FISCAL 2021
INFORMACIÓN PARA LA COMISIÓN DE PRESUPUESTO Y CUENTA GENERAL DE LA REPÚBLICA DEL CONGRESO DE LA REPÚBLICA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W14"/>
  <sheetViews>
    <sheetView topLeftCell="C1" zoomScaleNormal="100" zoomScaleSheetLayoutView="100" workbookViewId="0">
      <selection activeCell="R10" sqref="R10"/>
    </sheetView>
  </sheetViews>
  <sheetFormatPr baseColWidth="10" defaultColWidth="11.28515625" defaultRowHeight="11.25"/>
  <cols>
    <col min="1" max="1" width="25.5703125" style="328" customWidth="1"/>
    <col min="2" max="2" width="35.85546875" style="328" customWidth="1"/>
    <col min="3" max="3" width="5" style="328" customWidth="1"/>
    <col min="4" max="4" width="10.85546875" style="328" bestFit="1" customWidth="1"/>
    <col min="5" max="5" width="10" style="328" bestFit="1" customWidth="1"/>
    <col min="6" max="6" width="10.85546875" style="328" bestFit="1" customWidth="1"/>
    <col min="7" max="7" width="5" style="328" customWidth="1"/>
    <col min="8" max="8" width="8.7109375" style="328" bestFit="1" customWidth="1"/>
    <col min="9" max="9" width="10.85546875" style="328" bestFit="1" customWidth="1"/>
    <col min="10" max="10" width="5" style="328" customWidth="1"/>
    <col min="11" max="11" width="4" style="328" bestFit="1" customWidth="1"/>
    <col min="12" max="12" width="10.85546875" style="328" bestFit="1" customWidth="1"/>
    <col min="13" max="13" width="5.140625" style="328" bestFit="1" customWidth="1"/>
    <col min="14" max="14" width="10.85546875" style="328" bestFit="1" customWidth="1"/>
    <col min="15" max="16" width="5" style="328" customWidth="1"/>
    <col min="17" max="17" width="10.85546875" style="328" bestFit="1" customWidth="1"/>
    <col min="18" max="18" width="7" style="328" bestFit="1" customWidth="1"/>
    <col min="19" max="16384" width="11.28515625" style="328"/>
  </cols>
  <sheetData>
    <row r="1" spans="1:23">
      <c r="A1" s="162" t="s">
        <v>597</v>
      </c>
      <c r="B1" s="162"/>
      <c r="C1" s="327"/>
      <c r="D1" s="327"/>
      <c r="E1" s="327"/>
      <c r="F1" s="327"/>
      <c r="G1" s="327"/>
      <c r="H1" s="178"/>
      <c r="I1" s="178"/>
      <c r="J1" s="178"/>
      <c r="K1" s="178"/>
      <c r="L1" s="178"/>
      <c r="M1" s="178"/>
      <c r="N1" s="178"/>
      <c r="O1" s="178"/>
      <c r="P1" s="178"/>
      <c r="Q1" s="178"/>
      <c r="R1" s="178"/>
    </row>
    <row r="2" spans="1:23" ht="12" thickBot="1">
      <c r="A2" s="474" t="s">
        <v>562</v>
      </c>
      <c r="B2" s="165"/>
      <c r="C2" s="165"/>
      <c r="D2" s="165"/>
      <c r="E2" s="165"/>
      <c r="F2" s="165"/>
      <c r="G2" s="165"/>
      <c r="H2" s="165"/>
      <c r="I2" s="165"/>
      <c r="J2" s="165"/>
      <c r="K2" s="165"/>
      <c r="L2" s="165"/>
      <c r="M2" s="165"/>
      <c r="N2" s="165"/>
      <c r="O2" s="165"/>
      <c r="P2" s="165"/>
      <c r="Q2" s="165"/>
      <c r="R2" s="165"/>
      <c r="S2" s="329"/>
      <c r="T2" s="329"/>
      <c r="U2" s="329"/>
      <c r="V2" s="329"/>
      <c r="W2" s="329"/>
    </row>
    <row r="3" spans="1:23" s="330" customFormat="1" ht="28.35" customHeight="1" thickBot="1">
      <c r="A3" s="533" t="s">
        <v>598</v>
      </c>
      <c r="B3" s="533" t="s">
        <v>599</v>
      </c>
      <c r="C3" s="531" t="s">
        <v>583</v>
      </c>
      <c r="D3" s="535"/>
      <c r="E3" s="535"/>
      <c r="F3" s="535"/>
      <c r="G3" s="535"/>
      <c r="H3" s="535"/>
      <c r="I3" s="532"/>
      <c r="J3" s="531" t="s">
        <v>590</v>
      </c>
      <c r="K3" s="535"/>
      <c r="L3" s="535"/>
      <c r="M3" s="535"/>
      <c r="N3" s="532"/>
      <c r="O3" s="531" t="s">
        <v>595</v>
      </c>
      <c r="P3" s="532"/>
      <c r="Q3" s="531" t="s">
        <v>0</v>
      </c>
      <c r="R3" s="532"/>
    </row>
    <row r="4" spans="1:23" s="336" customFormat="1" ht="109.5" customHeight="1" thickBot="1">
      <c r="A4" s="534"/>
      <c r="B4" s="534"/>
      <c r="C4" s="331" t="s">
        <v>584</v>
      </c>
      <c r="D4" s="332" t="s">
        <v>585</v>
      </c>
      <c r="E4" s="332" t="s">
        <v>586</v>
      </c>
      <c r="F4" s="332" t="s">
        <v>587</v>
      </c>
      <c r="G4" s="332" t="s">
        <v>600</v>
      </c>
      <c r="H4" s="332" t="s">
        <v>601</v>
      </c>
      <c r="I4" s="333" t="s">
        <v>602</v>
      </c>
      <c r="J4" s="331" t="s">
        <v>603</v>
      </c>
      <c r="K4" s="332" t="s">
        <v>604</v>
      </c>
      <c r="L4" s="332" t="s">
        <v>593</v>
      </c>
      <c r="M4" s="332" t="s">
        <v>594</v>
      </c>
      <c r="N4" s="333" t="s">
        <v>605</v>
      </c>
      <c r="O4" s="331" t="s">
        <v>596</v>
      </c>
      <c r="P4" s="333" t="s">
        <v>606</v>
      </c>
      <c r="Q4" s="334" t="s">
        <v>607</v>
      </c>
      <c r="R4" s="335" t="s">
        <v>608</v>
      </c>
    </row>
    <row r="5" spans="1:23">
      <c r="A5" s="337" t="s">
        <v>748</v>
      </c>
      <c r="B5" s="337" t="s">
        <v>749</v>
      </c>
      <c r="C5" s="338"/>
      <c r="D5" s="339">
        <v>16970650</v>
      </c>
      <c r="E5" s="339">
        <v>1696958</v>
      </c>
      <c r="F5" s="339">
        <v>20092455</v>
      </c>
      <c r="G5" s="339"/>
      <c r="H5" s="339">
        <v>165199</v>
      </c>
      <c r="I5" s="340">
        <f>+C5+D5+E5+F5+G5+H5</f>
        <v>38925262</v>
      </c>
      <c r="J5" s="338"/>
      <c r="K5" s="339"/>
      <c r="L5" s="339">
        <v>11121311</v>
      </c>
      <c r="M5" s="339"/>
      <c r="N5" s="340">
        <f>+J5+K5+L5+M5</f>
        <v>11121311</v>
      </c>
      <c r="O5" s="338"/>
      <c r="P5" s="340"/>
      <c r="Q5" s="338">
        <f>+I5+N5+P5</f>
        <v>50046573</v>
      </c>
      <c r="R5" s="478">
        <f>+Q5/Q13</f>
        <v>1</v>
      </c>
    </row>
    <row r="6" spans="1:23">
      <c r="A6" s="341" t="s">
        <v>609</v>
      </c>
      <c r="B6" s="341" t="s">
        <v>610</v>
      </c>
      <c r="C6" s="342"/>
      <c r="D6" s="343"/>
      <c r="E6" s="343"/>
      <c r="F6" s="343"/>
      <c r="G6" s="343"/>
      <c r="H6" s="343"/>
      <c r="I6" s="344"/>
      <c r="J6" s="342"/>
      <c r="K6" s="343"/>
      <c r="L6" s="343"/>
      <c r="M6" s="343"/>
      <c r="N6" s="344"/>
      <c r="O6" s="342"/>
      <c r="P6" s="344"/>
      <c r="Q6" s="342"/>
      <c r="R6" s="345"/>
    </row>
    <row r="7" spans="1:23">
      <c r="A7" s="341" t="s">
        <v>611</v>
      </c>
      <c r="B7" s="341" t="s">
        <v>612</v>
      </c>
      <c r="C7" s="346"/>
      <c r="D7" s="347"/>
      <c r="E7" s="348"/>
      <c r="F7" s="348"/>
      <c r="G7" s="348"/>
      <c r="H7" s="348"/>
      <c r="I7" s="349"/>
      <c r="J7" s="346"/>
      <c r="K7" s="347"/>
      <c r="L7" s="347"/>
      <c r="M7" s="347"/>
      <c r="N7" s="349"/>
      <c r="O7" s="346"/>
      <c r="P7" s="350"/>
      <c r="Q7" s="351"/>
      <c r="R7" s="352"/>
    </row>
    <row r="8" spans="1:23">
      <c r="A8" s="341" t="s">
        <v>613</v>
      </c>
      <c r="B8" s="341" t="s">
        <v>614</v>
      </c>
      <c r="C8" s="346"/>
      <c r="D8" s="347"/>
      <c r="E8" s="348"/>
      <c r="F8" s="348"/>
      <c r="G8" s="348"/>
      <c r="H8" s="348"/>
      <c r="I8" s="349"/>
      <c r="J8" s="346"/>
      <c r="K8" s="347"/>
      <c r="L8" s="347"/>
      <c r="M8" s="347"/>
      <c r="N8" s="349"/>
      <c r="O8" s="346"/>
      <c r="P8" s="350"/>
      <c r="Q8" s="351"/>
      <c r="R8" s="352"/>
    </row>
    <row r="9" spans="1:23">
      <c r="A9" s="341" t="s">
        <v>615</v>
      </c>
      <c r="B9" s="341" t="s">
        <v>616</v>
      </c>
      <c r="C9" s="342"/>
      <c r="D9" s="343"/>
      <c r="E9" s="343"/>
      <c r="F9" s="343"/>
      <c r="G9" s="343"/>
      <c r="H9" s="343"/>
      <c r="I9" s="344"/>
      <c r="J9" s="342"/>
      <c r="K9" s="343"/>
      <c r="L9" s="343"/>
      <c r="M9" s="343"/>
      <c r="N9" s="344"/>
      <c r="O9" s="342"/>
      <c r="P9" s="344"/>
      <c r="Q9" s="342"/>
      <c r="R9" s="345"/>
    </row>
    <row r="10" spans="1:23">
      <c r="A10" s="341" t="s">
        <v>617</v>
      </c>
      <c r="B10" s="341" t="s">
        <v>618</v>
      </c>
      <c r="C10" s="353"/>
      <c r="D10" s="354"/>
      <c r="E10" s="354"/>
      <c r="F10" s="354"/>
      <c r="G10" s="354"/>
      <c r="H10" s="354"/>
      <c r="I10" s="355"/>
      <c r="J10" s="353"/>
      <c r="K10" s="354"/>
      <c r="L10" s="354"/>
      <c r="M10" s="354"/>
      <c r="N10" s="355"/>
      <c r="O10" s="353"/>
      <c r="P10" s="355"/>
      <c r="Q10" s="353"/>
      <c r="R10" s="356"/>
    </row>
    <row r="11" spans="1:23">
      <c r="A11" s="341" t="s">
        <v>619</v>
      </c>
      <c r="B11" s="341" t="s">
        <v>620</v>
      </c>
      <c r="C11" s="353"/>
      <c r="D11" s="354"/>
      <c r="E11" s="354"/>
      <c r="F11" s="354"/>
      <c r="G11" s="354"/>
      <c r="H11" s="354"/>
      <c r="I11" s="355"/>
      <c r="J11" s="353"/>
      <c r="K11" s="354"/>
      <c r="L11" s="354"/>
      <c r="M11" s="354"/>
      <c r="N11" s="357"/>
      <c r="O11" s="358"/>
      <c r="P11" s="355"/>
      <c r="Q11" s="353"/>
      <c r="R11" s="356"/>
    </row>
    <row r="12" spans="1:23" ht="12" thickBot="1">
      <c r="A12" s="359" t="s">
        <v>621</v>
      </c>
      <c r="B12" s="359" t="s">
        <v>621</v>
      </c>
      <c r="C12" s="360"/>
      <c r="D12" s="361"/>
      <c r="E12" s="361"/>
      <c r="F12" s="361"/>
      <c r="G12" s="361"/>
      <c r="H12" s="361"/>
      <c r="I12" s="362"/>
      <c r="J12" s="360"/>
      <c r="K12" s="361"/>
      <c r="L12" s="361"/>
      <c r="M12" s="361"/>
      <c r="N12" s="362"/>
      <c r="O12" s="360"/>
      <c r="P12" s="362"/>
      <c r="Q12" s="360"/>
      <c r="R12" s="478"/>
    </row>
    <row r="13" spans="1:23" ht="12" thickBot="1">
      <c r="A13" s="363" t="s">
        <v>622</v>
      </c>
      <c r="B13" s="363" t="s">
        <v>622</v>
      </c>
      <c r="C13" s="364"/>
      <c r="D13" s="365">
        <f>SUM(D5:D12)</f>
        <v>16970650</v>
      </c>
      <c r="E13" s="477">
        <f t="shared" ref="E13:K13" si="0">SUM(E5:E12)</f>
        <v>1696958</v>
      </c>
      <c r="F13" s="477">
        <f t="shared" si="0"/>
        <v>20092455</v>
      </c>
      <c r="G13" s="477">
        <f t="shared" si="0"/>
        <v>0</v>
      </c>
      <c r="H13" s="477">
        <f t="shared" si="0"/>
        <v>165199</v>
      </c>
      <c r="I13" s="477">
        <f t="shared" si="0"/>
        <v>38925262</v>
      </c>
      <c r="J13" s="477">
        <f t="shared" si="0"/>
        <v>0</v>
      </c>
      <c r="K13" s="477">
        <f t="shared" si="0"/>
        <v>0</v>
      </c>
      <c r="L13" s="477">
        <f t="shared" ref="L13" si="1">SUM(L5:L12)</f>
        <v>11121311</v>
      </c>
      <c r="M13" s="477">
        <f t="shared" ref="M13:Q13" si="2">SUM(M5:M12)</f>
        <v>0</v>
      </c>
      <c r="N13" s="477">
        <f t="shared" ref="N13" si="3">SUM(N5:N12)</f>
        <v>11121311</v>
      </c>
      <c r="O13" s="477">
        <f t="shared" si="2"/>
        <v>0</v>
      </c>
      <c r="P13" s="477">
        <f t="shared" si="2"/>
        <v>0</v>
      </c>
      <c r="Q13" s="477">
        <f t="shared" si="2"/>
        <v>50046573</v>
      </c>
      <c r="R13" s="473">
        <f>SUM(R5:R12)</f>
        <v>1</v>
      </c>
    </row>
    <row r="14" spans="1:23">
      <c r="A14" s="366"/>
      <c r="B14" s="366"/>
      <c r="C14" s="367"/>
      <c r="D14" s="367"/>
      <c r="E14" s="368"/>
      <c r="F14" s="368"/>
      <c r="G14" s="368"/>
      <c r="H14" s="368"/>
      <c r="I14" s="368"/>
      <c r="J14" s="368"/>
      <c r="K14" s="368"/>
      <c r="L14" s="368"/>
      <c r="M14" s="368"/>
      <c r="N14" s="368"/>
      <c r="O14" s="368"/>
      <c r="P14" s="368"/>
      <c r="Q14" s="368"/>
      <c r="R14" s="368"/>
    </row>
  </sheetData>
  <mergeCells count="6">
    <mergeCell ref="Q3:R3"/>
    <mergeCell ref="A3:A4"/>
    <mergeCell ref="B3:B4"/>
    <mergeCell ref="C3:I3"/>
    <mergeCell ref="J3:N3"/>
    <mergeCell ref="O3:P3"/>
  </mergeCells>
  <pageMargins left="0.23622047244094491" right="0.23622047244094491" top="0.74803149606299213" bottom="0.74803149606299213" header="0.31496062992125984" footer="0.31496062992125984"/>
  <pageSetup paperSize="9" orientation="landscape" r:id="rId1"/>
  <headerFooter alignWithMargins="0">
    <oddHeader xml:space="preserve">&amp;C&amp;"Arial,Negrita"&amp;18PROYECTO DE PRESUPUESTO 2021
</oddHeader>
    <oddFooter>&amp;L&amp;"Arial,Negrita"&amp;8PROYECTO DE PRESUPUESTO PARA EL AÑO FISCAL 2020
INFORMACIÓN PARA LA COMISIÓN DE PRESUPUESTO Y CUENTA GENERAL DE LA REPÚBLICA DEL CONGRESO DE LA REPÚBLICA</oddFooter>
  </headerFooter>
  <colBreaks count="1" manualBreakCount="1">
    <brk id="1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D51"/>
  <sheetViews>
    <sheetView topLeftCell="A2" zoomScaleNormal="100" workbookViewId="0">
      <selection activeCell="A2" sqref="A2"/>
    </sheetView>
  </sheetViews>
  <sheetFormatPr baseColWidth="10" defaultColWidth="11.28515625" defaultRowHeight="12.75"/>
  <cols>
    <col min="1" max="1" width="64" style="163" customWidth="1"/>
    <col min="2" max="4" width="10.140625" style="163" customWidth="1"/>
    <col min="5" max="16384" width="11.28515625" style="163"/>
  </cols>
  <sheetData>
    <row r="1" spans="1:4">
      <c r="A1" s="162" t="s">
        <v>623</v>
      </c>
    </row>
    <row r="2" spans="1:4">
      <c r="A2" s="474" t="s">
        <v>562</v>
      </c>
    </row>
    <row r="3" spans="1:4" s="316" customFormat="1" ht="28.35" customHeight="1">
      <c r="A3" s="314" t="s">
        <v>624</v>
      </c>
      <c r="B3" s="315">
        <v>2019</v>
      </c>
      <c r="C3" s="315">
        <v>2020</v>
      </c>
      <c r="D3" s="315">
        <v>2021</v>
      </c>
    </row>
    <row r="4" spans="1:4">
      <c r="A4" s="317" t="s">
        <v>625</v>
      </c>
      <c r="B4" s="317"/>
      <c r="C4" s="317"/>
      <c r="D4" s="317"/>
    </row>
    <row r="5" spans="1:4">
      <c r="A5" s="317" t="s">
        <v>626</v>
      </c>
      <c r="B5" s="317"/>
      <c r="C5" s="317"/>
      <c r="D5" s="317"/>
    </row>
    <row r="6" spans="1:4">
      <c r="A6" s="317" t="s">
        <v>627</v>
      </c>
      <c r="B6" s="317"/>
      <c r="C6" s="317"/>
      <c r="D6" s="317"/>
    </row>
    <row r="7" spans="1:4">
      <c r="A7" s="317" t="s">
        <v>628</v>
      </c>
      <c r="B7" s="317"/>
      <c r="C7" s="317"/>
      <c r="D7" s="317"/>
    </row>
    <row r="8" spans="1:4">
      <c r="A8" s="317" t="s">
        <v>629</v>
      </c>
      <c r="B8" s="317"/>
      <c r="C8" s="317"/>
      <c r="D8" s="317"/>
    </row>
    <row r="9" spans="1:4">
      <c r="A9" s="317" t="s">
        <v>630</v>
      </c>
      <c r="B9" s="317"/>
      <c r="C9" s="317"/>
      <c r="D9" s="317"/>
    </row>
    <row r="10" spans="1:4">
      <c r="A10" s="317" t="s">
        <v>631</v>
      </c>
      <c r="B10" s="317"/>
      <c r="C10" s="317"/>
      <c r="D10" s="317"/>
    </row>
    <row r="11" spans="1:4">
      <c r="A11" s="317" t="s">
        <v>632</v>
      </c>
      <c r="B11" s="317"/>
      <c r="C11" s="317"/>
      <c r="D11" s="317"/>
    </row>
    <row r="12" spans="1:4">
      <c r="A12" s="317" t="s">
        <v>633</v>
      </c>
      <c r="B12" s="317"/>
      <c r="C12" s="317"/>
      <c r="D12" s="317"/>
    </row>
    <row r="13" spans="1:4">
      <c r="A13" s="317" t="s">
        <v>634</v>
      </c>
      <c r="B13" s="317"/>
      <c r="C13" s="317"/>
      <c r="D13" s="317"/>
    </row>
    <row r="14" spans="1:4">
      <c r="A14" s="317" t="s">
        <v>635</v>
      </c>
      <c r="B14" s="317"/>
      <c r="C14" s="317"/>
      <c r="D14" s="317"/>
    </row>
    <row r="15" spans="1:4">
      <c r="A15" s="317" t="s">
        <v>636</v>
      </c>
      <c r="B15" s="317"/>
      <c r="C15" s="317"/>
      <c r="D15" s="317"/>
    </row>
    <row r="16" spans="1:4">
      <c r="A16" s="317" t="s">
        <v>637</v>
      </c>
      <c r="B16" s="317"/>
      <c r="C16" s="317"/>
      <c r="D16" s="317"/>
    </row>
    <row r="17" spans="1:4" s="320" customFormat="1" ht="22.5" customHeight="1">
      <c r="A17" s="318" t="s">
        <v>573</v>
      </c>
      <c r="B17" s="319"/>
      <c r="C17" s="319"/>
      <c r="D17" s="319"/>
    </row>
    <row r="19" spans="1:4" s="316" customFormat="1" ht="28.35" customHeight="1">
      <c r="A19" s="314" t="s">
        <v>638</v>
      </c>
      <c r="B19" s="315">
        <v>2019</v>
      </c>
      <c r="C19" s="315" t="s">
        <v>575</v>
      </c>
      <c r="D19" s="315" t="s">
        <v>576</v>
      </c>
    </row>
    <row r="20" spans="1:4">
      <c r="A20" s="317" t="s">
        <v>625</v>
      </c>
      <c r="B20" s="317"/>
      <c r="C20" s="317"/>
      <c r="D20" s="317"/>
    </row>
    <row r="21" spans="1:4">
      <c r="A21" s="317" t="s">
        <v>626</v>
      </c>
      <c r="B21" s="317"/>
      <c r="C21" s="317"/>
      <c r="D21" s="317"/>
    </row>
    <row r="22" spans="1:4">
      <c r="A22" s="317" t="s">
        <v>627</v>
      </c>
      <c r="B22" s="317"/>
      <c r="C22" s="317"/>
      <c r="D22" s="317"/>
    </row>
    <row r="23" spans="1:4">
      <c r="A23" s="317" t="s">
        <v>628</v>
      </c>
      <c r="B23" s="317"/>
      <c r="C23" s="317"/>
      <c r="D23" s="317"/>
    </row>
    <row r="24" spans="1:4">
      <c r="A24" s="317" t="s">
        <v>629</v>
      </c>
      <c r="B24" s="317"/>
      <c r="C24" s="317"/>
      <c r="D24" s="317"/>
    </row>
    <row r="25" spans="1:4">
      <c r="A25" s="317" t="s">
        <v>630</v>
      </c>
      <c r="B25" s="317"/>
      <c r="C25" s="317"/>
      <c r="D25" s="317"/>
    </row>
    <row r="26" spans="1:4">
      <c r="A26" s="317" t="s">
        <v>631</v>
      </c>
      <c r="B26" s="317"/>
      <c r="C26" s="317"/>
      <c r="D26" s="317"/>
    </row>
    <row r="27" spans="1:4">
      <c r="A27" s="317" t="s">
        <v>632</v>
      </c>
      <c r="B27" s="317"/>
      <c r="C27" s="317"/>
      <c r="D27" s="317"/>
    </row>
    <row r="28" spans="1:4">
      <c r="A28" s="317" t="s">
        <v>633</v>
      </c>
      <c r="B28" s="317"/>
      <c r="C28" s="317"/>
      <c r="D28" s="317"/>
    </row>
    <row r="29" spans="1:4">
      <c r="A29" s="317" t="s">
        <v>634</v>
      </c>
      <c r="B29" s="317"/>
      <c r="C29" s="317"/>
      <c r="D29" s="317"/>
    </row>
    <row r="30" spans="1:4">
      <c r="A30" s="317" t="s">
        <v>635</v>
      </c>
      <c r="B30" s="317"/>
      <c r="C30" s="317"/>
      <c r="D30" s="317"/>
    </row>
    <row r="31" spans="1:4">
      <c r="A31" s="317" t="s">
        <v>636</v>
      </c>
      <c r="B31" s="317"/>
      <c r="C31" s="317"/>
      <c r="D31" s="317"/>
    </row>
    <row r="32" spans="1:4">
      <c r="A32" s="317" t="s">
        <v>637</v>
      </c>
      <c r="B32" s="317"/>
      <c r="C32" s="317"/>
      <c r="D32" s="317"/>
    </row>
    <row r="33" spans="1:4" s="320" customFormat="1" ht="22.5" customHeight="1">
      <c r="A33" s="318" t="s">
        <v>573</v>
      </c>
      <c r="B33" s="319"/>
      <c r="C33" s="319"/>
      <c r="D33" s="319"/>
    </row>
    <row r="35" spans="1:4" s="316" customFormat="1" ht="28.35" customHeight="1">
      <c r="A35" s="314" t="s">
        <v>639</v>
      </c>
      <c r="B35" s="315">
        <v>2019</v>
      </c>
      <c r="C35" s="315" t="s">
        <v>575</v>
      </c>
      <c r="D35" s="315" t="s">
        <v>576</v>
      </c>
    </row>
    <row r="36" spans="1:4">
      <c r="A36" s="317" t="s">
        <v>625</v>
      </c>
      <c r="B36" s="317"/>
      <c r="C36" s="317"/>
      <c r="D36" s="317"/>
    </row>
    <row r="37" spans="1:4">
      <c r="A37" s="317" t="s">
        <v>626</v>
      </c>
      <c r="B37" s="317"/>
      <c r="C37" s="317"/>
      <c r="D37" s="317"/>
    </row>
    <row r="38" spans="1:4">
      <c r="A38" s="317" t="s">
        <v>627</v>
      </c>
      <c r="B38" s="317"/>
      <c r="C38" s="317"/>
      <c r="D38" s="317"/>
    </row>
    <row r="39" spans="1:4">
      <c r="A39" s="317" t="s">
        <v>628</v>
      </c>
      <c r="B39" s="317"/>
      <c r="C39" s="317"/>
      <c r="D39" s="317"/>
    </row>
    <row r="40" spans="1:4">
      <c r="A40" s="317" t="s">
        <v>629</v>
      </c>
      <c r="B40" s="317"/>
      <c r="C40" s="317"/>
      <c r="D40" s="317"/>
    </row>
    <row r="41" spans="1:4">
      <c r="A41" s="317" t="s">
        <v>630</v>
      </c>
      <c r="B41" s="317"/>
      <c r="C41" s="317"/>
      <c r="D41" s="317"/>
    </row>
    <row r="42" spans="1:4">
      <c r="A42" s="317" t="s">
        <v>631</v>
      </c>
      <c r="B42" s="317"/>
      <c r="C42" s="317"/>
      <c r="D42" s="317"/>
    </row>
    <row r="43" spans="1:4">
      <c r="A43" s="317" t="s">
        <v>632</v>
      </c>
      <c r="B43" s="317"/>
      <c r="C43" s="317"/>
      <c r="D43" s="317"/>
    </row>
    <row r="44" spans="1:4">
      <c r="A44" s="317" t="s">
        <v>633</v>
      </c>
      <c r="B44" s="317"/>
      <c r="C44" s="317"/>
      <c r="D44" s="317"/>
    </row>
    <row r="45" spans="1:4">
      <c r="A45" s="317" t="s">
        <v>634</v>
      </c>
      <c r="B45" s="317"/>
      <c r="C45" s="317"/>
      <c r="D45" s="317"/>
    </row>
    <row r="46" spans="1:4">
      <c r="A46" s="317" t="s">
        <v>635</v>
      </c>
      <c r="B46" s="317"/>
      <c r="C46" s="317"/>
      <c r="D46" s="317"/>
    </row>
    <row r="47" spans="1:4">
      <c r="A47" s="317" t="s">
        <v>636</v>
      </c>
      <c r="B47" s="317"/>
      <c r="C47" s="317"/>
      <c r="D47" s="317"/>
    </row>
    <row r="48" spans="1:4">
      <c r="A48" s="317" t="s">
        <v>637</v>
      </c>
      <c r="B48" s="317"/>
      <c r="C48" s="317"/>
      <c r="D48" s="317"/>
    </row>
    <row r="49" spans="1:4" s="320" customFormat="1" ht="22.5" customHeight="1">
      <c r="A49" s="318" t="s">
        <v>573</v>
      </c>
      <c r="B49" s="319"/>
      <c r="C49" s="319"/>
      <c r="D49" s="319"/>
    </row>
    <row r="50" spans="1:4">
      <c r="A50" s="321" t="s">
        <v>580</v>
      </c>
    </row>
    <row r="51" spans="1:4">
      <c r="A51" s="322" t="s">
        <v>581</v>
      </c>
    </row>
  </sheetData>
  <pageMargins left="0.46875" right="0.51181102362204722" top="0.74803149606299213" bottom="0.74803149606299213" header="0.31496062992125984" footer="0.31496062992125984"/>
  <pageSetup paperSize="9" orientation="portrait" r:id="rId1"/>
  <headerFooter>
    <oddHeader>&amp;C&amp;"Arial,Negrita"&amp;18PROYECTO DE PRESUPUESTO 2021</oddHeader>
    <oddFooter>&amp;L&amp;"Arial,Negrita"&amp;8PROYECTO DE PRESUPUESTO PARA EL AÑO FISCAL 2021
INFORMACIÓN PARA LA COMISIÓN DE PRESUPUESTO Y CUENTA GENERAL DE LA REPÚBLICA DEL CONGRESO DE LA REPÚBLICA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A1:N51"/>
  <sheetViews>
    <sheetView zoomScaleNormal="100" zoomScaleSheetLayoutView="70" zoomScalePageLayoutView="90" workbookViewId="0"/>
  </sheetViews>
  <sheetFormatPr baseColWidth="10" defaultColWidth="11.28515625" defaultRowHeight="11.25"/>
  <cols>
    <col min="1" max="1" width="30.7109375" style="328" customWidth="1"/>
    <col min="2" max="14" width="8.7109375" style="328" customWidth="1"/>
    <col min="15" max="16384" width="11.28515625" style="328"/>
  </cols>
  <sheetData>
    <row r="1" spans="1:14" s="371" customFormat="1" ht="14.25" customHeight="1">
      <c r="A1" s="369" t="s">
        <v>640</v>
      </c>
      <c r="B1" s="370"/>
      <c r="C1" s="370"/>
      <c r="D1" s="370"/>
      <c r="E1" s="370"/>
      <c r="F1" s="370"/>
      <c r="G1" s="370"/>
      <c r="H1" s="370"/>
      <c r="I1" s="370"/>
      <c r="J1" s="370"/>
      <c r="K1" s="370"/>
      <c r="L1" s="370"/>
      <c r="M1" s="370"/>
      <c r="N1" s="370"/>
    </row>
    <row r="2" spans="1:14" ht="12" thickBot="1">
      <c r="A2" s="162" t="s">
        <v>562</v>
      </c>
      <c r="B2" s="165"/>
      <c r="C2" s="165"/>
      <c r="D2" s="165"/>
      <c r="E2" s="165"/>
      <c r="F2" s="165"/>
      <c r="G2" s="165"/>
      <c r="H2" s="165"/>
      <c r="I2" s="165"/>
      <c r="J2" s="165"/>
      <c r="K2" s="165"/>
      <c r="L2" s="165"/>
      <c r="M2" s="165"/>
      <c r="N2" s="165"/>
    </row>
    <row r="3" spans="1:14" s="371" customFormat="1" ht="12.75" customHeight="1" thickBot="1">
      <c r="A3" s="536" t="s">
        <v>641</v>
      </c>
      <c r="B3" s="538" t="s">
        <v>642</v>
      </c>
      <c r="C3" s="539"/>
      <c r="D3" s="539"/>
      <c r="E3" s="539"/>
      <c r="F3" s="540" t="s">
        <v>643</v>
      </c>
      <c r="G3" s="541"/>
      <c r="H3" s="542"/>
      <c r="I3" s="540" t="s">
        <v>644</v>
      </c>
      <c r="J3" s="541"/>
      <c r="K3" s="541"/>
      <c r="L3" s="541"/>
      <c r="M3" s="541"/>
      <c r="N3" s="542"/>
    </row>
    <row r="4" spans="1:14" s="376" customFormat="1" ht="84.95" customHeight="1" thickBot="1">
      <c r="A4" s="537"/>
      <c r="B4" s="372">
        <v>2019</v>
      </c>
      <c r="C4" s="373">
        <v>2020</v>
      </c>
      <c r="D4" s="373" t="s">
        <v>645</v>
      </c>
      <c r="E4" s="374" t="s">
        <v>646</v>
      </c>
      <c r="F4" s="372">
        <v>2019</v>
      </c>
      <c r="G4" s="373">
        <v>2020</v>
      </c>
      <c r="H4" s="373" t="s">
        <v>645</v>
      </c>
      <c r="I4" s="372">
        <v>2019</v>
      </c>
      <c r="J4" s="373" t="s">
        <v>575</v>
      </c>
      <c r="K4" s="373" t="s">
        <v>645</v>
      </c>
      <c r="L4" s="375" t="s">
        <v>647</v>
      </c>
      <c r="M4" s="375" t="s">
        <v>646</v>
      </c>
      <c r="N4" s="374" t="s">
        <v>648</v>
      </c>
    </row>
    <row r="5" spans="1:14">
      <c r="A5" s="377"/>
      <c r="B5" s="378"/>
      <c r="C5" s="379"/>
      <c r="D5" s="379"/>
      <c r="E5" s="380"/>
      <c r="F5" s="378"/>
      <c r="G5" s="379"/>
      <c r="H5" s="381"/>
      <c r="I5" s="378"/>
      <c r="J5" s="379"/>
      <c r="K5" s="381"/>
      <c r="L5" s="380"/>
      <c r="M5" s="380"/>
      <c r="N5" s="381"/>
    </row>
    <row r="6" spans="1:14" ht="22.5">
      <c r="A6" s="382" t="s">
        <v>649</v>
      </c>
      <c r="B6" s="383"/>
      <c r="C6" s="384"/>
      <c r="D6" s="384"/>
      <c r="E6" s="385"/>
      <c r="F6" s="383"/>
      <c r="G6" s="384"/>
      <c r="H6" s="386"/>
      <c r="I6" s="383"/>
      <c r="J6" s="384"/>
      <c r="K6" s="386"/>
      <c r="L6" s="385"/>
      <c r="M6" s="385"/>
      <c r="N6" s="386"/>
    </row>
    <row r="7" spans="1:14">
      <c r="A7" s="387" t="s">
        <v>650</v>
      </c>
      <c r="B7" s="388"/>
      <c r="C7" s="389"/>
      <c r="D7" s="389"/>
      <c r="E7" s="390"/>
      <c r="F7" s="388"/>
      <c r="G7" s="389"/>
      <c r="H7" s="391"/>
      <c r="I7" s="388"/>
      <c r="J7" s="389"/>
      <c r="K7" s="391"/>
      <c r="L7" s="390"/>
      <c r="M7" s="390"/>
      <c r="N7" s="391"/>
    </row>
    <row r="8" spans="1:14" s="371" customFormat="1">
      <c r="A8" s="392"/>
      <c r="B8" s="388"/>
      <c r="C8" s="389"/>
      <c r="D8" s="389"/>
      <c r="E8" s="390"/>
      <c r="F8" s="388"/>
      <c r="G8" s="389"/>
      <c r="H8" s="391"/>
      <c r="I8" s="388"/>
      <c r="J8" s="389"/>
      <c r="K8" s="391"/>
      <c r="L8" s="390"/>
      <c r="M8" s="390"/>
      <c r="N8" s="391"/>
    </row>
    <row r="9" spans="1:14">
      <c r="A9" s="382" t="s">
        <v>651</v>
      </c>
      <c r="B9" s="388"/>
      <c r="C9" s="389"/>
      <c r="D9" s="389"/>
      <c r="E9" s="390"/>
      <c r="F9" s="388"/>
      <c r="G9" s="389"/>
      <c r="H9" s="391"/>
      <c r="I9" s="388"/>
      <c r="J9" s="389"/>
      <c r="K9" s="391"/>
      <c r="L9" s="390"/>
      <c r="M9" s="390"/>
      <c r="N9" s="391"/>
    </row>
    <row r="10" spans="1:14">
      <c r="A10" s="393" t="s">
        <v>652</v>
      </c>
      <c r="B10" s="388"/>
      <c r="C10" s="389"/>
      <c r="D10" s="389"/>
      <c r="E10" s="390"/>
      <c r="F10" s="388"/>
      <c r="G10" s="389"/>
      <c r="H10" s="391"/>
      <c r="I10" s="388"/>
      <c r="J10" s="389"/>
      <c r="K10" s="391"/>
      <c r="L10" s="390"/>
      <c r="M10" s="390"/>
      <c r="N10" s="391"/>
    </row>
    <row r="11" spans="1:14">
      <c r="A11" s="393" t="s">
        <v>653</v>
      </c>
      <c r="B11" s="388"/>
      <c r="C11" s="389"/>
      <c r="D11" s="389"/>
      <c r="E11" s="390"/>
      <c r="F11" s="388"/>
      <c r="G11" s="389"/>
      <c r="H11" s="391"/>
      <c r="I11" s="388"/>
      <c r="J11" s="389"/>
      <c r="K11" s="391"/>
      <c r="L11" s="390"/>
      <c r="M11" s="390"/>
      <c r="N11" s="391"/>
    </row>
    <row r="12" spans="1:14">
      <c r="A12" s="393" t="s">
        <v>654</v>
      </c>
      <c r="B12" s="388"/>
      <c r="C12" s="389"/>
      <c r="D12" s="389"/>
      <c r="E12" s="390"/>
      <c r="F12" s="388"/>
      <c r="G12" s="389"/>
      <c r="H12" s="391"/>
      <c r="I12" s="388"/>
      <c r="J12" s="389"/>
      <c r="K12" s="391"/>
      <c r="L12" s="390"/>
      <c r="M12" s="390"/>
      <c r="N12" s="391"/>
    </row>
    <row r="13" spans="1:14">
      <c r="A13" s="393" t="s">
        <v>655</v>
      </c>
      <c r="B13" s="388"/>
      <c r="C13" s="389"/>
      <c r="D13" s="389"/>
      <c r="E13" s="390"/>
      <c r="F13" s="388"/>
      <c r="G13" s="389"/>
      <c r="H13" s="391"/>
      <c r="I13" s="388"/>
      <c r="J13" s="389"/>
      <c r="K13" s="391"/>
      <c r="L13" s="390"/>
      <c r="M13" s="390"/>
      <c r="N13" s="391"/>
    </row>
    <row r="14" spans="1:14">
      <c r="A14" s="393"/>
      <c r="B14" s="383"/>
      <c r="C14" s="384"/>
      <c r="D14" s="384"/>
      <c r="E14" s="385"/>
      <c r="F14" s="383"/>
      <c r="G14" s="384"/>
      <c r="H14" s="386"/>
      <c r="I14" s="383"/>
      <c r="J14" s="384"/>
      <c r="K14" s="386"/>
      <c r="L14" s="385"/>
      <c r="M14" s="385"/>
      <c r="N14" s="386"/>
    </row>
    <row r="15" spans="1:14">
      <c r="A15" s="382" t="s">
        <v>656</v>
      </c>
      <c r="B15" s="388"/>
      <c r="C15" s="389"/>
      <c r="D15" s="389"/>
      <c r="E15" s="390"/>
      <c r="F15" s="388"/>
      <c r="G15" s="389"/>
      <c r="H15" s="391"/>
      <c r="I15" s="388"/>
      <c r="J15" s="389"/>
      <c r="K15" s="391"/>
      <c r="L15" s="390"/>
      <c r="M15" s="390"/>
      <c r="N15" s="391"/>
    </row>
    <row r="16" spans="1:14">
      <c r="A16" s="393" t="s">
        <v>657</v>
      </c>
      <c r="B16" s="388"/>
      <c r="C16" s="389"/>
      <c r="D16" s="389"/>
      <c r="E16" s="390"/>
      <c r="F16" s="388"/>
      <c r="G16" s="389"/>
      <c r="H16" s="391"/>
      <c r="I16" s="388"/>
      <c r="J16" s="389"/>
      <c r="K16" s="391"/>
      <c r="L16" s="390"/>
      <c r="M16" s="390"/>
      <c r="N16" s="391"/>
    </row>
    <row r="17" spans="1:14">
      <c r="A17" s="393" t="s">
        <v>658</v>
      </c>
      <c r="B17" s="388"/>
      <c r="C17" s="389"/>
      <c r="D17" s="389"/>
      <c r="E17" s="390"/>
      <c r="F17" s="388"/>
      <c r="G17" s="389"/>
      <c r="H17" s="391"/>
      <c r="I17" s="388"/>
      <c r="J17" s="389"/>
      <c r="K17" s="391"/>
      <c r="L17" s="390"/>
      <c r="M17" s="390"/>
      <c r="N17" s="391"/>
    </row>
    <row r="18" spans="1:14">
      <c r="A18" s="393" t="s">
        <v>659</v>
      </c>
      <c r="B18" s="388"/>
      <c r="C18" s="389"/>
      <c r="D18" s="389"/>
      <c r="E18" s="390"/>
      <c r="F18" s="388"/>
      <c r="G18" s="389"/>
      <c r="H18" s="391"/>
      <c r="I18" s="388"/>
      <c r="J18" s="389"/>
      <c r="K18" s="391"/>
      <c r="L18" s="390"/>
      <c r="M18" s="390"/>
      <c r="N18" s="391"/>
    </row>
    <row r="19" spans="1:14">
      <c r="A19" s="393" t="s">
        <v>660</v>
      </c>
      <c r="B19" s="388"/>
      <c r="C19" s="389"/>
      <c r="D19" s="389"/>
      <c r="E19" s="390"/>
      <c r="F19" s="388"/>
      <c r="G19" s="389"/>
      <c r="H19" s="391"/>
      <c r="I19" s="388"/>
      <c r="J19" s="389"/>
      <c r="K19" s="391"/>
      <c r="L19" s="390"/>
      <c r="M19" s="390"/>
      <c r="N19" s="391"/>
    </row>
    <row r="20" spans="1:14" ht="22.5">
      <c r="A20" s="393" t="s">
        <v>661</v>
      </c>
      <c r="B20" s="388"/>
      <c r="C20" s="389"/>
      <c r="D20" s="389"/>
      <c r="E20" s="390"/>
      <c r="F20" s="388"/>
      <c r="G20" s="389"/>
      <c r="H20" s="391"/>
      <c r="I20" s="388"/>
      <c r="J20" s="389"/>
      <c r="K20" s="391"/>
      <c r="L20" s="390"/>
      <c r="M20" s="390"/>
      <c r="N20" s="391"/>
    </row>
    <row r="21" spans="1:14">
      <c r="A21" s="394"/>
      <c r="B21" s="388"/>
      <c r="C21" s="389"/>
      <c r="D21" s="389"/>
      <c r="E21" s="390"/>
      <c r="F21" s="388"/>
      <c r="G21" s="389"/>
      <c r="H21" s="391"/>
      <c r="I21" s="388"/>
      <c r="J21" s="389"/>
      <c r="K21" s="391"/>
      <c r="L21" s="390"/>
      <c r="M21" s="390"/>
      <c r="N21" s="391"/>
    </row>
    <row r="22" spans="1:14">
      <c r="A22" s="395" t="s">
        <v>662</v>
      </c>
      <c r="B22" s="388"/>
      <c r="C22" s="389"/>
      <c r="D22" s="389"/>
      <c r="E22" s="390"/>
      <c r="F22" s="388"/>
      <c r="G22" s="389"/>
      <c r="H22" s="391"/>
      <c r="I22" s="388"/>
      <c r="J22" s="389"/>
      <c r="K22" s="391"/>
      <c r="L22" s="390"/>
      <c r="M22" s="390"/>
      <c r="N22" s="391"/>
    </row>
    <row r="23" spans="1:14">
      <c r="A23" s="393" t="s">
        <v>663</v>
      </c>
      <c r="B23" s="388"/>
      <c r="C23" s="389"/>
      <c r="D23" s="389"/>
      <c r="E23" s="390"/>
      <c r="F23" s="388"/>
      <c r="G23" s="389"/>
      <c r="H23" s="391"/>
      <c r="I23" s="388"/>
      <c r="J23" s="389"/>
      <c r="K23" s="391"/>
      <c r="L23" s="390"/>
      <c r="M23" s="390"/>
      <c r="N23" s="391"/>
    </row>
    <row r="24" spans="1:14">
      <c r="A24" s="393" t="s">
        <v>664</v>
      </c>
      <c r="B24" s="388"/>
      <c r="C24" s="389"/>
      <c r="D24" s="389"/>
      <c r="E24" s="390"/>
      <c r="F24" s="388"/>
      <c r="G24" s="389"/>
      <c r="H24" s="391"/>
      <c r="I24" s="388"/>
      <c r="J24" s="389"/>
      <c r="K24" s="391"/>
      <c r="L24" s="390"/>
      <c r="M24" s="390"/>
      <c r="N24" s="391"/>
    </row>
    <row r="25" spans="1:14">
      <c r="A25" s="393" t="s">
        <v>665</v>
      </c>
      <c r="B25" s="388"/>
      <c r="C25" s="389"/>
      <c r="D25" s="389"/>
      <c r="E25" s="390"/>
      <c r="F25" s="388"/>
      <c r="G25" s="389"/>
      <c r="H25" s="391"/>
      <c r="I25" s="388"/>
      <c r="J25" s="389"/>
      <c r="K25" s="391"/>
      <c r="L25" s="390"/>
      <c r="M25" s="390"/>
      <c r="N25" s="391"/>
    </row>
    <row r="26" spans="1:14">
      <c r="A26" s="393"/>
      <c r="B26" s="388"/>
      <c r="C26" s="389"/>
      <c r="D26" s="389"/>
      <c r="E26" s="390"/>
      <c r="F26" s="388"/>
      <c r="G26" s="389"/>
      <c r="H26" s="391"/>
      <c r="I26" s="388"/>
      <c r="J26" s="389"/>
      <c r="K26" s="391"/>
      <c r="L26" s="390"/>
      <c r="M26" s="390"/>
      <c r="N26" s="391"/>
    </row>
    <row r="27" spans="1:14">
      <c r="A27" s="395" t="s">
        <v>666</v>
      </c>
      <c r="B27" s="388"/>
      <c r="C27" s="389"/>
      <c r="D27" s="389"/>
      <c r="E27" s="390"/>
      <c r="F27" s="388"/>
      <c r="G27" s="389"/>
      <c r="H27" s="391"/>
      <c r="I27" s="388"/>
      <c r="J27" s="389"/>
      <c r="K27" s="391"/>
      <c r="L27" s="390"/>
      <c r="M27" s="390"/>
      <c r="N27" s="391"/>
    </row>
    <row r="28" spans="1:14">
      <c r="A28" s="393" t="s">
        <v>667</v>
      </c>
      <c r="B28" s="388"/>
      <c r="C28" s="389"/>
      <c r="D28" s="389"/>
      <c r="E28" s="390"/>
      <c r="F28" s="388"/>
      <c r="G28" s="389"/>
      <c r="H28" s="391"/>
      <c r="I28" s="388"/>
      <c r="J28" s="389"/>
      <c r="K28" s="391"/>
      <c r="L28" s="390"/>
      <c r="M28" s="390"/>
      <c r="N28" s="391"/>
    </row>
    <row r="29" spans="1:14">
      <c r="A29" s="393" t="s">
        <v>664</v>
      </c>
      <c r="B29" s="388"/>
      <c r="C29" s="389"/>
      <c r="D29" s="389"/>
      <c r="E29" s="390"/>
      <c r="F29" s="388"/>
      <c r="G29" s="389"/>
      <c r="H29" s="391"/>
      <c r="I29" s="388"/>
      <c r="J29" s="389"/>
      <c r="K29" s="391"/>
      <c r="L29" s="390"/>
      <c r="M29" s="390"/>
      <c r="N29" s="391"/>
    </row>
    <row r="30" spans="1:14">
      <c r="A30" s="393"/>
      <c r="B30" s="388"/>
      <c r="C30" s="389"/>
      <c r="D30" s="389"/>
      <c r="E30" s="390"/>
      <c r="F30" s="388"/>
      <c r="G30" s="389"/>
      <c r="H30" s="391"/>
      <c r="I30" s="388"/>
      <c r="J30" s="389"/>
      <c r="K30" s="391"/>
      <c r="L30" s="390"/>
      <c r="M30" s="390"/>
      <c r="N30" s="391"/>
    </row>
    <row r="31" spans="1:14">
      <c r="A31" s="395" t="s">
        <v>668</v>
      </c>
      <c r="B31" s="388"/>
      <c r="C31" s="389"/>
      <c r="D31" s="389"/>
      <c r="E31" s="390"/>
      <c r="F31" s="388"/>
      <c r="G31" s="389"/>
      <c r="H31" s="391"/>
      <c r="I31" s="388"/>
      <c r="J31" s="389"/>
      <c r="K31" s="391"/>
      <c r="L31" s="390"/>
      <c r="M31" s="390"/>
      <c r="N31" s="391"/>
    </row>
    <row r="32" spans="1:14">
      <c r="A32" s="393" t="s">
        <v>669</v>
      </c>
      <c r="B32" s="388"/>
      <c r="C32" s="389"/>
      <c r="D32" s="389"/>
      <c r="E32" s="390"/>
      <c r="F32" s="388"/>
      <c r="G32" s="389"/>
      <c r="H32" s="391"/>
      <c r="I32" s="388"/>
      <c r="J32" s="389"/>
      <c r="K32" s="391"/>
      <c r="L32" s="390"/>
      <c r="M32" s="390"/>
      <c r="N32" s="391"/>
    </row>
    <row r="33" spans="1:14">
      <c r="A33" s="393" t="s">
        <v>665</v>
      </c>
      <c r="B33" s="388"/>
      <c r="C33" s="389"/>
      <c r="D33" s="389"/>
      <c r="E33" s="390"/>
      <c r="F33" s="388"/>
      <c r="G33" s="389"/>
      <c r="H33" s="391"/>
      <c r="I33" s="388"/>
      <c r="J33" s="389"/>
      <c r="K33" s="391"/>
      <c r="L33" s="390"/>
      <c r="M33" s="390"/>
      <c r="N33" s="391"/>
    </row>
    <row r="34" spans="1:14">
      <c r="A34" s="393" t="s">
        <v>670</v>
      </c>
      <c r="B34" s="388"/>
      <c r="C34" s="389"/>
      <c r="D34" s="389"/>
      <c r="E34" s="390"/>
      <c r="F34" s="388"/>
      <c r="G34" s="389"/>
      <c r="H34" s="391"/>
      <c r="I34" s="388"/>
      <c r="J34" s="389"/>
      <c r="K34" s="391"/>
      <c r="L34" s="390"/>
      <c r="M34" s="390"/>
      <c r="N34" s="391"/>
    </row>
    <row r="35" spans="1:14">
      <c r="A35" s="393" t="s">
        <v>671</v>
      </c>
      <c r="B35" s="388"/>
      <c r="C35" s="389"/>
      <c r="D35" s="389"/>
      <c r="E35" s="390"/>
      <c r="F35" s="388"/>
      <c r="G35" s="389"/>
      <c r="H35" s="391"/>
      <c r="I35" s="388"/>
      <c r="J35" s="389"/>
      <c r="K35" s="391"/>
      <c r="L35" s="390"/>
      <c r="M35" s="390"/>
      <c r="N35" s="391"/>
    </row>
    <row r="36" spans="1:14">
      <c r="A36" s="393"/>
      <c r="B36" s="388"/>
      <c r="C36" s="389"/>
      <c r="D36" s="389"/>
      <c r="E36" s="390"/>
      <c r="F36" s="388"/>
      <c r="G36" s="389"/>
      <c r="H36" s="391"/>
      <c r="I36" s="388"/>
      <c r="J36" s="389"/>
      <c r="K36" s="391"/>
      <c r="L36" s="390"/>
      <c r="M36" s="390"/>
      <c r="N36" s="391"/>
    </row>
    <row r="37" spans="1:14">
      <c r="A37" s="395" t="s">
        <v>672</v>
      </c>
      <c r="B37" s="388"/>
      <c r="C37" s="389"/>
      <c r="D37" s="389"/>
      <c r="E37" s="390"/>
      <c r="F37" s="388"/>
      <c r="G37" s="389"/>
      <c r="H37" s="391"/>
      <c r="I37" s="388"/>
      <c r="J37" s="389"/>
      <c r="K37" s="391"/>
      <c r="L37" s="390"/>
      <c r="M37" s="390"/>
      <c r="N37" s="391"/>
    </row>
    <row r="38" spans="1:14">
      <c r="A38" s="393" t="s">
        <v>673</v>
      </c>
      <c r="B38" s="388"/>
      <c r="C38" s="389"/>
      <c r="D38" s="389"/>
      <c r="E38" s="390"/>
      <c r="F38" s="388"/>
      <c r="G38" s="389"/>
      <c r="H38" s="391"/>
      <c r="I38" s="388"/>
      <c r="J38" s="389"/>
      <c r="K38" s="391"/>
      <c r="L38" s="390"/>
      <c r="M38" s="390"/>
      <c r="N38" s="391"/>
    </row>
    <row r="39" spans="1:14">
      <c r="A39" s="393" t="s">
        <v>674</v>
      </c>
      <c r="B39" s="388"/>
      <c r="C39" s="389"/>
      <c r="D39" s="389"/>
      <c r="E39" s="390"/>
      <c r="F39" s="388"/>
      <c r="G39" s="389"/>
      <c r="H39" s="391"/>
      <c r="I39" s="388"/>
      <c r="J39" s="389"/>
      <c r="K39" s="391"/>
      <c r="L39" s="390"/>
      <c r="M39" s="390"/>
      <c r="N39" s="391"/>
    </row>
    <row r="40" spans="1:14" ht="22.5">
      <c r="A40" s="393" t="s">
        <v>675</v>
      </c>
      <c r="B40" s="388"/>
      <c r="C40" s="389"/>
      <c r="D40" s="389"/>
      <c r="E40" s="390"/>
      <c r="F40" s="388"/>
      <c r="G40" s="389"/>
      <c r="H40" s="391"/>
      <c r="I40" s="388"/>
      <c r="J40" s="389"/>
      <c r="K40" s="391"/>
      <c r="L40" s="390"/>
      <c r="M40" s="390"/>
      <c r="N40" s="391"/>
    </row>
    <row r="41" spans="1:14" ht="22.5">
      <c r="A41" s="393" t="s">
        <v>676</v>
      </c>
      <c r="B41" s="388"/>
      <c r="C41" s="389"/>
      <c r="D41" s="389"/>
      <c r="E41" s="390"/>
      <c r="F41" s="388"/>
      <c r="G41" s="389"/>
      <c r="H41" s="391"/>
      <c r="I41" s="388"/>
      <c r="J41" s="389"/>
      <c r="K41" s="391"/>
      <c r="L41" s="390"/>
      <c r="M41" s="390"/>
      <c r="N41" s="391"/>
    </row>
    <row r="42" spans="1:14">
      <c r="A42" s="393"/>
      <c r="B42" s="388"/>
      <c r="C42" s="389"/>
      <c r="D42" s="389"/>
      <c r="E42" s="390"/>
      <c r="F42" s="388"/>
      <c r="G42" s="389"/>
      <c r="H42" s="391"/>
      <c r="I42" s="388"/>
      <c r="J42" s="389"/>
      <c r="K42" s="391"/>
      <c r="L42" s="390"/>
      <c r="M42" s="390"/>
      <c r="N42" s="391"/>
    </row>
    <row r="43" spans="1:14">
      <c r="A43" s="395" t="s">
        <v>677</v>
      </c>
      <c r="B43" s="388"/>
      <c r="C43" s="389"/>
      <c r="D43" s="389"/>
      <c r="E43" s="390"/>
      <c r="F43" s="388"/>
      <c r="G43" s="389"/>
      <c r="H43" s="391"/>
      <c r="I43" s="388"/>
      <c r="J43" s="389"/>
      <c r="K43" s="391"/>
      <c r="L43" s="390"/>
      <c r="M43" s="390"/>
      <c r="N43" s="391"/>
    </row>
    <row r="44" spans="1:14">
      <c r="A44" s="393" t="s">
        <v>678</v>
      </c>
      <c r="B44" s="388"/>
      <c r="C44" s="389"/>
      <c r="D44" s="389"/>
      <c r="E44" s="390"/>
      <c r="F44" s="388"/>
      <c r="G44" s="389"/>
      <c r="H44" s="391"/>
      <c r="I44" s="388"/>
      <c r="J44" s="389"/>
      <c r="K44" s="391"/>
      <c r="L44" s="390"/>
      <c r="M44" s="390"/>
      <c r="N44" s="391"/>
    </row>
    <row r="45" spans="1:14" s="371" customFormat="1" ht="22.5">
      <c r="A45" s="393" t="s">
        <v>679</v>
      </c>
      <c r="B45" s="388"/>
      <c r="C45" s="389"/>
      <c r="D45" s="389"/>
      <c r="E45" s="390"/>
      <c r="F45" s="388"/>
      <c r="G45" s="389"/>
      <c r="H45" s="391"/>
      <c r="I45" s="388"/>
      <c r="J45" s="389"/>
      <c r="K45" s="391"/>
      <c r="L45" s="390"/>
      <c r="M45" s="390"/>
      <c r="N45" s="391"/>
    </row>
    <row r="46" spans="1:14" ht="12" thickBot="1">
      <c r="A46" s="396"/>
      <c r="B46" s="388"/>
      <c r="C46" s="389"/>
      <c r="D46" s="389"/>
      <c r="E46" s="390"/>
      <c r="F46" s="388"/>
      <c r="G46" s="389"/>
      <c r="H46" s="391"/>
      <c r="I46" s="388"/>
      <c r="J46" s="389"/>
      <c r="K46" s="391"/>
      <c r="L46" s="390"/>
      <c r="M46" s="390"/>
      <c r="N46" s="391"/>
    </row>
    <row r="47" spans="1:14">
      <c r="A47" s="397"/>
      <c r="B47" s="398"/>
      <c r="C47" s="399"/>
      <c r="D47" s="400"/>
      <c r="E47" s="401"/>
      <c r="F47" s="398"/>
      <c r="G47" s="402"/>
      <c r="H47" s="401"/>
      <c r="I47" s="398"/>
      <c r="J47" s="399"/>
      <c r="K47" s="403"/>
      <c r="L47" s="402"/>
      <c r="M47" s="402"/>
      <c r="N47" s="401"/>
    </row>
    <row r="48" spans="1:14" ht="12" thickBot="1">
      <c r="A48" s="404" t="s">
        <v>0</v>
      </c>
      <c r="B48" s="405"/>
      <c r="C48" s="406"/>
      <c r="D48" s="407"/>
      <c r="E48" s="408"/>
      <c r="F48" s="405"/>
      <c r="G48" s="409"/>
      <c r="H48" s="408"/>
      <c r="I48" s="405"/>
      <c r="J48" s="406"/>
      <c r="K48" s="410"/>
      <c r="L48" s="409"/>
      <c r="M48" s="409"/>
      <c r="N48" s="408"/>
    </row>
    <row r="49" spans="1:14" ht="12.75" thickTop="1" thickBot="1">
      <c r="A49" s="411" t="s">
        <v>680</v>
      </c>
      <c r="B49" s="412"/>
      <c r="C49" s="413"/>
      <c r="D49" s="414"/>
      <c r="E49" s="415"/>
      <c r="F49" s="412"/>
      <c r="G49" s="416"/>
      <c r="H49" s="415"/>
      <c r="I49" s="412"/>
      <c r="J49" s="413"/>
      <c r="K49" s="417"/>
      <c r="L49" s="416"/>
      <c r="M49" s="416"/>
      <c r="N49" s="415"/>
    </row>
    <row r="50" spans="1:14">
      <c r="A50" s="178" t="s">
        <v>681</v>
      </c>
      <c r="B50" s="178"/>
      <c r="C50" s="178"/>
      <c r="D50" s="178"/>
      <c r="E50" s="178"/>
      <c r="F50" s="178"/>
      <c r="G50" s="178"/>
      <c r="H50" s="178"/>
      <c r="I50" s="178"/>
      <c r="J50" s="178"/>
      <c r="K50" s="178"/>
      <c r="L50" s="178"/>
      <c r="M50" s="178"/>
      <c r="N50" s="178"/>
    </row>
    <row r="51" spans="1:14">
      <c r="A51" s="178" t="s">
        <v>682</v>
      </c>
      <c r="B51" s="178"/>
      <c r="C51" s="178"/>
      <c r="D51" s="178"/>
      <c r="E51" s="178"/>
      <c r="F51" s="178"/>
      <c r="G51" s="178"/>
      <c r="H51" s="178"/>
      <c r="I51" s="178"/>
      <c r="J51" s="178"/>
      <c r="K51" s="178"/>
      <c r="L51" s="178"/>
      <c r="M51" s="178"/>
      <c r="N51" s="178"/>
    </row>
  </sheetData>
  <mergeCells count="4">
    <mergeCell ref="A3:A4"/>
    <mergeCell ref="B3:E3"/>
    <mergeCell ref="F3:H3"/>
    <mergeCell ref="I3:N3"/>
  </mergeCells>
  <pageMargins left="0.23622047244094491" right="0.23622047244094491" top="0.74803149606299213" bottom="0.74803149606299213" header="0.31496062992125984" footer="0.31496062992125984"/>
  <pageSetup paperSize="9" orientation="landscape" r:id="rId1"/>
  <headerFooter alignWithMargins="0">
    <oddHeader>&amp;C&amp;"Arial,Negrita"&amp;18PROYECTO DE PRESUPUESTO 2021</oddHeader>
    <oddFooter>&amp;L&amp;"Arial,Negrita"&amp;8PROYECTO DE PRESUPUESTO PARA EL AÑO FISCAL 2021
INFORMACIÓN PARA LA COMISIÓN DE PRESUPUESTO Y CUENTA GENERAL DE LA REPÚBLICA DEL CONGRESO DE LA REPÚBLICA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18</vt:i4>
      </vt:variant>
    </vt:vector>
  </HeadingPairs>
  <TitlesOfParts>
    <vt:vector size="40" baseType="lpstr">
      <vt:lpstr>Índice</vt:lpstr>
      <vt:lpstr>F-01</vt:lpstr>
      <vt:lpstr>F-02</vt:lpstr>
      <vt:lpstr>F-03-RO</vt:lpstr>
      <vt:lpstr>F-03 RDR</vt:lpstr>
      <vt:lpstr>F-03 ROOC</vt:lpstr>
      <vt:lpstr>F-04</vt:lpstr>
      <vt:lpstr>F-05</vt:lpstr>
      <vt:lpstr>F-06</vt:lpstr>
      <vt:lpstr>F-07</vt:lpstr>
      <vt:lpstr>F-08</vt:lpstr>
      <vt:lpstr>F-09</vt:lpstr>
      <vt:lpstr>F-10</vt:lpstr>
      <vt:lpstr>F-11</vt:lpstr>
      <vt:lpstr>F - 12</vt:lpstr>
      <vt:lpstr>F-13</vt:lpstr>
      <vt:lpstr>F-14</vt:lpstr>
      <vt:lpstr>F-15</vt:lpstr>
      <vt:lpstr>F-16</vt:lpstr>
      <vt:lpstr>F-17</vt:lpstr>
      <vt:lpstr>F-18</vt:lpstr>
      <vt:lpstr>Hoja1</vt:lpstr>
      <vt:lpstr>'F-01'!Área_de_impresión</vt:lpstr>
      <vt:lpstr>'F-06'!Área_de_impresión</vt:lpstr>
      <vt:lpstr>'F-07'!Área_de_impresión</vt:lpstr>
      <vt:lpstr>'F-08'!Área_de_impresión</vt:lpstr>
      <vt:lpstr>'F-09'!Área_de_impresión</vt:lpstr>
      <vt:lpstr>'F-10'!Área_de_impresión</vt:lpstr>
      <vt:lpstr>'F-11'!Área_de_impresión</vt:lpstr>
      <vt:lpstr>'F-13'!Área_de_impresión</vt:lpstr>
      <vt:lpstr>'F-14'!Área_de_impresión</vt:lpstr>
      <vt:lpstr>'F-15'!Área_de_impresión</vt:lpstr>
      <vt:lpstr>'F-16'!Área_de_impresión</vt:lpstr>
      <vt:lpstr>'F-17'!Área_de_impresión</vt:lpstr>
      <vt:lpstr>'F-18'!Área_de_impresión</vt:lpstr>
      <vt:lpstr>Índice!Área_de_impresión</vt:lpstr>
      <vt:lpstr>'F-01'!Títulos_a_imprimir</vt:lpstr>
      <vt:lpstr>'F-15'!Títulos_a_imprimir</vt:lpstr>
      <vt:lpstr>'F-17'!Títulos_a_imprimir</vt:lpstr>
      <vt:lpstr>Índice!Títulos_a_imprimir</vt:lpstr>
    </vt:vector>
  </TitlesOfParts>
  <Company>Congreso de la República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Directiva Formulaicón de Presupuesto (V 2008)</dc:title>
  <dc:creator>Asesoria de Presupuesto</dc:creator>
  <cp:lastModifiedBy>pined</cp:lastModifiedBy>
  <cp:lastPrinted>2020-09-22T19:50:10Z</cp:lastPrinted>
  <dcterms:created xsi:type="dcterms:W3CDTF">1998-08-20T20:27:58Z</dcterms:created>
  <dcterms:modified xsi:type="dcterms:W3CDTF">2020-10-05T03:29:50Z</dcterms:modified>
</cp:coreProperties>
</file>